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https://wessexwater-my.sharepoint.com/personal/elaine_poirot_wessexwater_co_uk/Documents/"/>
    </mc:Choice>
  </mc:AlternateContent>
  <xr:revisionPtr revIDLastSave="439" documentId="8_{40617763-7A66-4762-9F2F-4BEB034A62A5}" xr6:coauthVersionLast="41" xr6:coauthVersionMax="41" xr10:uidLastSave="{BB9EB144-A338-4489-8139-1A5A0B0030EF}"/>
  <bookViews>
    <workbookView xWindow="-110" yWindow="-110" windowWidth="19420" windowHeight="10420" xr2:uid="{70C1AA1D-BA83-4990-86ED-1120C4C91D39}"/>
  </bookViews>
  <sheets>
    <sheet name="Calculator" sheetId="2" r:id="rId1"/>
    <sheet name="s45" sheetId="1" r:id="rId2"/>
    <sheet name="s41" sheetId="6" r:id="rId3"/>
    <sheet name="s51" sheetId="7" r:id="rId4"/>
    <sheet name="s185" sheetId="8" r:id="rId5"/>
    <sheet name="s106|7" sheetId="9" r:id="rId6"/>
    <sheet name="s98" sheetId="10" r:id="rId7"/>
    <sheet name="s102" sheetId="11" r:id="rId8"/>
    <sheet name="s104" sheetId="12" r:id="rId9"/>
    <sheet name="s185 " sheetId="13" r:id="rId10"/>
    <sheet name="s146" sheetId="5" r:id="rId11"/>
    <sheet name="Other" sheetId="14" r:id="rId12"/>
    <sheet name="Dropdowns" sheetId="15" state="hidden" r:id="rId13"/>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"Z2GW74AZ8GSYM4MVQVT9DPHH"</definedName>
    <definedName name="_xlnm.Print_Area" localSheetId="1">'s45'!$B$1:$G$32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 i="12" l="1"/>
  <c r="F23" i="12"/>
  <c r="F22" i="12"/>
  <c r="F21" i="12"/>
  <c r="F20" i="12"/>
  <c r="F24" i="7"/>
  <c r="F23" i="7"/>
  <c r="F22" i="7"/>
  <c r="F21" i="7"/>
  <c r="F20" i="7"/>
  <c r="N32" i="12" l="1"/>
  <c r="N31" i="12"/>
  <c r="N30" i="12"/>
  <c r="N29" i="12"/>
  <c r="N28" i="12"/>
  <c r="N27" i="12"/>
  <c r="N26" i="12"/>
  <c r="N23" i="12"/>
  <c r="N22" i="12"/>
  <c r="N21" i="12"/>
  <c r="N20" i="12"/>
  <c r="N19" i="12"/>
  <c r="N17" i="12"/>
  <c r="N16" i="12"/>
  <c r="N15" i="12"/>
  <c r="N14" i="12"/>
  <c r="N13" i="12"/>
  <c r="N11" i="12"/>
  <c r="N10" i="12"/>
  <c r="N9" i="12"/>
  <c r="N8" i="12"/>
  <c r="N7" i="12"/>
  <c r="E20" i="8"/>
  <c r="M1" i="12" l="1"/>
  <c r="D10" i="12" s="1"/>
  <c r="F10" i="12" s="1"/>
  <c r="Q6" i="5"/>
  <c r="Q5" i="5"/>
  <c r="D14" i="12" l="1"/>
  <c r="F11" i="14"/>
  <c r="F7" i="12"/>
  <c r="F8" i="12"/>
  <c r="F9" i="12"/>
  <c r="K1" i="1"/>
  <c r="E1" i="1"/>
  <c r="L24" i="7" l="1"/>
  <c r="F10" i="6"/>
  <c r="F5" i="6"/>
  <c r="F6" i="6"/>
  <c r="L8" i="1"/>
  <c r="L9" i="1"/>
  <c r="L10" i="1"/>
  <c r="N32" i="13" l="1"/>
  <c r="N31" i="13"/>
  <c r="N30" i="13"/>
  <c r="N29" i="13"/>
  <c r="N28" i="13"/>
  <c r="N27" i="13"/>
  <c r="N26" i="13"/>
  <c r="N23" i="13"/>
  <c r="N22" i="13"/>
  <c r="N21" i="13"/>
  <c r="N20" i="13"/>
  <c r="N19" i="13"/>
  <c r="N17" i="13"/>
  <c r="N16" i="13"/>
  <c r="N15" i="13"/>
  <c r="N14" i="13"/>
  <c r="N13" i="13"/>
  <c r="N11" i="13"/>
  <c r="N10" i="13"/>
  <c r="N9" i="13"/>
  <c r="N8" i="13"/>
  <c r="N7" i="13"/>
  <c r="M1" i="13" l="1"/>
  <c r="N27" i="10"/>
  <c r="N28" i="10"/>
  <c r="N29" i="10"/>
  <c r="N30" i="10"/>
  <c r="N31" i="10"/>
  <c r="N32" i="10"/>
  <c r="N26" i="10"/>
  <c r="N23" i="10"/>
  <c r="N22" i="10"/>
  <c r="N21" i="10"/>
  <c r="N20" i="10"/>
  <c r="N19" i="10"/>
  <c r="N17" i="10"/>
  <c r="N16" i="10"/>
  <c r="N15" i="10"/>
  <c r="N14" i="10"/>
  <c r="N13" i="10"/>
  <c r="N11" i="10"/>
  <c r="N10" i="10"/>
  <c r="N9" i="10"/>
  <c r="N8" i="10"/>
  <c r="N7" i="10"/>
  <c r="D9" i="13" l="1"/>
  <c r="F9" i="13" s="1"/>
  <c r="F20" i="8" l="1"/>
  <c r="F15" i="7" l="1"/>
  <c r="E7" i="5" l="1"/>
  <c r="F5" i="5"/>
  <c r="F12" i="5"/>
  <c r="F13" i="5" l="1"/>
  <c r="F14" i="5"/>
  <c r="F15" i="5"/>
  <c r="F15" i="14" l="1"/>
  <c r="F14" i="14"/>
  <c r="F13" i="14"/>
  <c r="F12"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5" i="12"/>
  <c r="F13" i="12"/>
  <c r="F12" i="12"/>
  <c r="F11" i="12"/>
  <c r="F6" i="12"/>
  <c r="F5" i="12"/>
  <c r="F15" i="11"/>
  <c r="F13" i="11"/>
  <c r="F8" i="11"/>
  <c r="F7" i="11"/>
  <c r="F6" i="11"/>
  <c r="F5" i="11"/>
  <c r="F7" i="10"/>
  <c r="F5" i="10"/>
  <c r="F8" i="9"/>
  <c r="F7" i="9"/>
  <c r="F6" i="9"/>
  <c r="F5" i="9"/>
  <c r="F22" i="8"/>
  <c r="L20" i="8"/>
  <c r="F21" i="8"/>
  <c r="L19" i="8"/>
  <c r="F19" i="8"/>
  <c r="L18" i="8"/>
  <c r="F18" i="8"/>
  <c r="L17" i="8"/>
  <c r="F17" i="8"/>
  <c r="L16" i="8"/>
  <c r="F16" i="8"/>
  <c r="L15" i="8"/>
  <c r="L14" i="8"/>
  <c r="L13" i="8"/>
  <c r="L12" i="8"/>
  <c r="F12" i="8"/>
  <c r="L11" i="8"/>
  <c r="F11" i="8"/>
  <c r="L10" i="8"/>
  <c r="F10" i="8"/>
  <c r="L9" i="8"/>
  <c r="F9" i="8"/>
  <c r="L8" i="8"/>
  <c r="F8" i="8"/>
  <c r="L7" i="8"/>
  <c r="F7" i="8"/>
  <c r="L6" i="8"/>
  <c r="F6" i="8"/>
  <c r="F5" i="8"/>
  <c r="L23" i="7"/>
  <c r="L22" i="7"/>
  <c r="L21" i="7"/>
  <c r="L20" i="7"/>
  <c r="L19" i="7"/>
  <c r="F16" i="7"/>
  <c r="L18" i="7"/>
  <c r="F14" i="7"/>
  <c r="L17" i="7"/>
  <c r="F13" i="7"/>
  <c r="L16" i="7"/>
  <c r="F12" i="7"/>
  <c r="L15" i="7"/>
  <c r="F11" i="7"/>
  <c r="L14" i="7"/>
  <c r="L13" i="7"/>
  <c r="L12" i="7"/>
  <c r="L11" i="7"/>
  <c r="L10" i="7"/>
  <c r="L5" i="7"/>
  <c r="L20" i="6"/>
  <c r="L19" i="6"/>
  <c r="L18" i="6"/>
  <c r="L17" i="6"/>
  <c r="L16" i="6"/>
  <c r="L15" i="6"/>
  <c r="L14" i="6"/>
  <c r="L13" i="6"/>
  <c r="L12" i="6"/>
  <c r="L11" i="6"/>
  <c r="L10" i="6"/>
  <c r="L9" i="6"/>
  <c r="F9" i="6"/>
  <c r="L8" i="6"/>
  <c r="F8" i="6"/>
  <c r="L7" i="6"/>
  <c r="F7" i="6"/>
  <c r="L6" i="6"/>
  <c r="L23" i="1"/>
  <c r="L22" i="1"/>
  <c r="L21" i="1"/>
  <c r="L20" i="1"/>
  <c r="L19" i="1"/>
  <c r="L18" i="1"/>
  <c r="L17" i="1"/>
  <c r="L16" i="1"/>
  <c r="L15" i="1"/>
  <c r="L14" i="1"/>
  <c r="L13" i="1"/>
  <c r="L12" i="1"/>
  <c r="L11" i="1"/>
  <c r="F9" i="1"/>
  <c r="F8" i="1"/>
  <c r="L7" i="1"/>
  <c r="F7" i="1"/>
  <c r="F6" i="1"/>
  <c r="F5" i="1"/>
  <c r="L23" i="2"/>
  <c r="K23" i="2"/>
  <c r="E1" i="7" l="1"/>
  <c r="J6" i="2" s="1"/>
  <c r="K4" i="2"/>
  <c r="E1" i="6"/>
  <c r="J5" i="2" s="1"/>
  <c r="J22" i="2"/>
  <c r="M22" i="2" s="1"/>
  <c r="E1" i="9"/>
  <c r="J12" i="2" s="1"/>
  <c r="M12" i="2" s="1"/>
  <c r="E1" i="11"/>
  <c r="J14" i="2" s="1"/>
  <c r="M14" i="2" s="1"/>
  <c r="E1" i="10"/>
  <c r="J13" i="2" s="1"/>
  <c r="K1" i="6"/>
  <c r="K5" i="2" s="1"/>
  <c r="K1" i="8"/>
  <c r="K7" i="2" s="1"/>
  <c r="E1" i="14"/>
  <c r="E1" i="8"/>
  <c r="J7" i="2" s="1"/>
  <c r="J4" i="2"/>
  <c r="E1" i="13"/>
  <c r="J16" i="2" s="1"/>
  <c r="K16" i="2"/>
  <c r="F14" i="12"/>
  <c r="K1" i="7"/>
  <c r="K6" i="2" s="1"/>
  <c r="M21" i="2"/>
  <c r="M20" i="5"/>
  <c r="M1" i="10"/>
  <c r="K13" i="2" s="1"/>
  <c r="M7" i="2" l="1"/>
  <c r="M5" i="2"/>
  <c r="J23" i="2"/>
  <c r="M23" i="2" s="1"/>
  <c r="M21" i="5"/>
  <c r="D16" i="5" s="1"/>
  <c r="F16" i="5" s="1"/>
  <c r="P6" i="5" s="1"/>
  <c r="R6" i="5" s="1"/>
  <c r="L17" i="2" s="1"/>
  <c r="L18" i="2" s="1"/>
  <c r="K9" i="2"/>
  <c r="M4" i="2"/>
  <c r="M16" i="2"/>
  <c r="J15" i="2"/>
  <c r="M6" i="2"/>
  <c r="K18" i="2"/>
  <c r="J17" i="2" l="1"/>
  <c r="M17" i="2" s="1"/>
  <c r="M13" i="2"/>
  <c r="K25" i="2"/>
  <c r="D7" i="5"/>
  <c r="F7" i="5" s="1"/>
  <c r="M15" i="2"/>
  <c r="J8" i="2" l="1"/>
  <c r="P5" i="5"/>
  <c r="R5" i="5" s="1"/>
  <c r="J18" i="2"/>
  <c r="M18" i="2" s="1"/>
  <c r="E1" i="5"/>
  <c r="L8" i="2" l="1"/>
  <c r="L9" i="2" s="1"/>
  <c r="L25" i="2" s="1"/>
  <c r="Q1" i="5"/>
  <c r="J9" i="2"/>
  <c r="M8" i="2" l="1"/>
  <c r="J25" i="2"/>
  <c r="M9" i="2"/>
  <c r="M25" i="2" s="1"/>
</calcChain>
</file>

<file path=xl/sharedStrings.xml><?xml version="1.0" encoding="utf-8"?>
<sst xmlns="http://schemas.openxmlformats.org/spreadsheetml/2006/main" count="838" uniqueCount="291">
  <si>
    <t>Table 4-1 Service connection administration charges (non-contestable) Section 45</t>
  </si>
  <si>
    <t>Charge item</t>
  </si>
  <si>
    <t>Charge unit</t>
  </si>
  <si>
    <t>Charge</t>
  </si>
  <si>
    <t>Administration fee where Wessex Water makes the connection (first connection)</t>
  </si>
  <si>
    <t>per connection</t>
  </si>
  <si>
    <t>Administration fee where Wessex Water makes the connection (each subsequent connection)</t>
  </si>
  <si>
    <t xml:space="preserve">Administration fee where an accredited entity makes the connection (first connection) </t>
  </si>
  <si>
    <t>Administration fee where an accredited entity makes the connection (each subsequent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</si>
  <si>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</si>
  <si>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</si>
  <si>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</si>
  <si>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</si>
  <si>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</si>
  <si>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</si>
  <si>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</si>
  <si>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</si>
  <si>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</si>
  <si>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 xml:space="preserve">Excavate, supply and lay additional pipe in pavement/footway and reinstate </t>
  </si>
  <si>
    <t>per manifold</t>
  </si>
  <si>
    <r>
      <t>Supply 15</t>
    </r>
    <r>
      <rPr>
        <sz val="10"/>
        <color rgb="FF000000"/>
        <rFont val="Arial"/>
        <family val="2"/>
      </rPr>
      <t>mm meter (non-AMR)</t>
    </r>
  </si>
  <si>
    <t xml:space="preserve">per meter </t>
  </si>
  <si>
    <t>Supply 15mm meter (AMR)</t>
  </si>
  <si>
    <t>per meter</t>
  </si>
  <si>
    <t>Install and commission meter and/or meter box (only for meter types that necessitate a non-contestable delivery)</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</si>
  <si>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</si>
  <si>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</si>
  <si>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</si>
  <si>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</si>
  <si>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</si>
  <si>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</si>
  <si>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</si>
  <si>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</si>
  <si>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</si>
  <si>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</si>
  <si>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</si>
  <si>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</si>
  <si>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</si>
  <si>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</si>
  <si>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</si>
  <si>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</si>
  <si>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</si>
  <si>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</si>
  <si>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</si>
  <si>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</si>
  <si>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</si>
  <si>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</si>
  <si>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</si>
  <si>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</si>
  <si>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</si>
  <si>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</si>
  <si>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</si>
  <si>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</si>
  <si>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</si>
  <si>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</si>
  <si>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</si>
  <si>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</si>
  <si>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</si>
  <si>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</si>
  <si>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</si>
  <si>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</si>
  <si>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</si>
  <si>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</si>
  <si>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</si>
  <si>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</si>
  <si>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</si>
  <si>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</si>
  <si>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</si>
  <si>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</si>
  <si>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</si>
  <si>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</si>
  <si>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</si>
  <si>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</si>
  <si>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</si>
  <si>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</si>
  <si>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</si>
  <si>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</si>
  <si>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</si>
  <si>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</si>
  <si>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</si>
  <si>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</si>
  <si>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5-1, 5-2,</t>
    </r>
    <r>
      <rPr>
        <sz val="11"/>
        <color theme="1"/>
        <rFont val="Arial"/>
        <family val="2"/>
      </rPr>
      <t xml:space="preserve"> </t>
    </r>
    <r>
      <rPr>
        <b/>
        <sz val="11"/>
        <color theme="1"/>
        <rFont val="Arial"/>
        <family val="2"/>
      </rPr>
      <t>5-5</t>
    </r>
  </si>
  <si>
    <r>
      <rPr>
        <i/>
        <sz val="11"/>
        <color theme="1"/>
        <rFont val="Arial"/>
        <family val="2"/>
      </rPr>
      <t>6-1, 7-2,</t>
    </r>
    <r>
      <rPr>
        <sz val="11"/>
        <color theme="1"/>
        <rFont val="Arial"/>
        <family val="2"/>
      </rPr>
      <t xml:space="preserve"> </t>
    </r>
    <r>
      <rPr>
        <b/>
        <sz val="11"/>
        <color theme="1"/>
        <rFont val="Arial"/>
        <family val="2"/>
      </rPr>
      <t>7-4</t>
    </r>
  </si>
  <si>
    <r>
      <rPr>
        <i/>
        <sz val="11"/>
        <color theme="1"/>
        <rFont val="Arial"/>
        <family val="2"/>
      </rPr>
      <t>7-1,</t>
    </r>
    <r>
      <rPr>
        <sz val="11"/>
        <color theme="1"/>
        <rFont val="Arial"/>
        <family val="2"/>
      </rPr>
      <t xml:space="preserve"> </t>
    </r>
    <r>
      <rPr>
        <b/>
        <sz val="11"/>
        <color theme="1"/>
        <rFont val="Arial"/>
        <family val="2"/>
      </rPr>
      <t>7-3</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</si>
  <si>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</si>
  <si>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</si>
  <si>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</si>
  <si>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</si>
  <si>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</si>
  <si>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</si>
  <si>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</si>
  <si>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</si>
  <si>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</si>
  <si>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Mains administration fee </t>
  </si>
  <si>
    <t xml:space="preserve">per application </t>
  </si>
  <si>
    <t>per requisition</t>
  </si>
  <si>
    <t>Mains connection for connecting 49 properties or less that involves heightened risk to existing assets or could affect supplies to existing customers</t>
  </si>
  <si>
    <t>Fit leakage monitoring meter and associated valves and hydrants (required where more than 500 linear metres of pipe is laid)</t>
  </si>
  <si>
    <t>Income offset</t>
  </si>
  <si>
    <t>Table 5-2 Providing a public main as a Section 41 requisition (contestable) Section 41</t>
  </si>
  <si>
    <t>Re-design fee where layout subsequently amended</t>
  </si>
  <si>
    <t>per request</t>
  </si>
  <si>
    <t>Supply and lay pipe where developer digs and reinstates the trench</t>
  </si>
  <si>
    <t>Excavate, supply and lay additional pipe in verge/unmade ground and reinstate</t>
  </si>
  <si>
    <t>Excavate, supply and lay additional pipe in road and reinstate</t>
  </si>
  <si>
    <t>Land entry agreements including compensation and legal fees</t>
  </si>
  <si>
    <t>Providing a booster where a developer desires guaranteed pressure greater than 0.7 bar at any point on the site</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</si>
  <si>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</si>
  <si>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</si>
  <si>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</si>
  <si>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</si>
  <si>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</si>
  <si>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</si>
  <si>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</si>
  <si>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</si>
  <si>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</si>
  <si>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</si>
  <si>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</si>
  <si>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</si>
  <si>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</si>
  <si>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</si>
  <si>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</si>
  <si>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</si>
  <si>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Administration fee</t>
  </si>
  <si>
    <t>Design fee (where a mains is to be diverted) (refundable in part)</t>
  </si>
  <si>
    <t>per design</t>
  </si>
  <si>
    <t>Technical assessment fee (where the design for the diversion is provided by the developer)</t>
  </si>
  <si>
    <t>per assessment</t>
  </si>
  <si>
    <t>Inspection fee (where the diversion work is provided by the developer)</t>
  </si>
  <si>
    <t>per inspection</t>
  </si>
  <si>
    <t>Disconnection/reconnection of main (shut off)</t>
  </si>
  <si>
    <t>Disconnection/reconnection of main (line stop)</t>
  </si>
  <si>
    <t>Decommissioning redundant pipe</t>
  </si>
  <si>
    <t xml:space="preserve">Reinstatement of ground for washout/sluice valve installation </t>
  </si>
  <si>
    <t>each</t>
  </si>
  <si>
    <t>Table 6-1 Sewer connection charges (contestable and non-contestable) Section 106 &amp; 107</t>
  </si>
  <si>
    <t>Administration &amp; technical approval fee</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</si>
  <si>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</si>
  <si>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</si>
  <si>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</si>
  <si>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</si>
  <si>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</si>
  <si>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Design fee</t>
  </si>
  <si>
    <t>Table 7-2 Requisition charges for new public sewers (contestable) Section 98</t>
  </si>
  <si>
    <t>In field</t>
  </si>
  <si>
    <t>In crop field (or where compensation is payable)</t>
  </si>
  <si>
    <t>In garden</t>
  </si>
  <si>
    <t>In pavement/footway</t>
  </si>
  <si>
    <t>In highway</t>
  </si>
  <si>
    <t>multiplication factor</t>
  </si>
  <si>
    <t>Installation of Sustainable Drainage Scheme (SuDS)</t>
  </si>
  <si>
    <t>per scheme</t>
  </si>
  <si>
    <t xml:space="preserve">Supply and install type 1 sewage pumping station </t>
  </si>
  <si>
    <t>per sewage pumping station</t>
  </si>
  <si>
    <t xml:space="preserve">Supply and install type 2 sewage pumping station </t>
  </si>
  <si>
    <t xml:space="preserve">Supply and install type 3 sewage pumping station </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</si>
  <si>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</si>
  <si>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</si>
  <si>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</si>
  <si>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</si>
  <si>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</si>
  <si>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</si>
  <si>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</si>
  <si>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</si>
  <si>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</si>
  <si>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</si>
  <si>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Security or deposit (if appropriate) (refundable in part)</t>
  </si>
  <si>
    <t>percentage of our quoted construction cost</t>
  </si>
  <si>
    <t>Table 7-5 Diverting a public sewer asset – major or minor diversion (non-contestable) Section 185</t>
  </si>
  <si>
    <t>Administration fee (includes letter of agreement)</t>
  </si>
  <si>
    <t>Appraisal fee (where we divert a critical or major sewer) (refundable in part)</t>
  </si>
  <si>
    <t xml:space="preserve">per appraisal </t>
  </si>
  <si>
    <t>per site</t>
  </si>
  <si>
    <t>Security or deposit (if appropriate)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</si>
  <si>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</si>
  <si>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</si>
  <si>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</si>
  <si>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</si>
  <si>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</si>
  <si>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</si>
  <si>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</si>
  <si>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</si>
  <si>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Standard infrastructure charge due for development</t>
  </si>
  <si>
    <t>Relevant multiplier due for the development</t>
  </si>
  <si>
    <t>Environmental discount (if applicable) for the inclusion of an agreed SuDS scheme that attenuates the flow of surface water into our existing or proposed network</t>
  </si>
  <si>
    <t>Environmental discount (if applicable) for schemes that commit to zero surface water discharge into our existing or proposed network</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</si>
  <si>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</si>
  <si>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</si>
  <si>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</si>
  <si>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</si>
  <si>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</si>
  <si>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</si>
  <si>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</si>
  <si>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</si>
  <si>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</si>
  <si>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</si>
  <si>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</si>
  <si>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</si>
  <si>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</si>
  <si>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</si>
  <si>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</si>
  <si>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</si>
  <si>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</si>
  <si>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Extract of our network map (i.e. map of sewers or mains) – printed or sent electronically</t>
  </si>
  <si>
    <t>Each</t>
  </si>
  <si>
    <t>Pre-development viability study - to confirm whether capacity can be provided by us in line with the proposed development programme</t>
  </si>
  <si>
    <t>Each study</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</si>
  <si>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</si>
  <si>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</si>
  <si>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</si>
  <si>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</si>
  <si>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</si>
  <si>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</si>
  <si>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</si>
  <si>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</si>
  <si>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</si>
  <si>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</si>
  <si>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</si>
  <si>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</si>
  <si>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</si>
  <si>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</si>
  <si>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</si>
  <si>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</si>
  <si>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</si>
  <si>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</si>
  <si>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</si>
  <si>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</si>
  <si>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</si>
  <si>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</si>
  <si>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</si>
  <si>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</si>
  <si>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</si>
  <si>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For complex engineering projects where you requisition us to do the work (under sections 41 or 98 of the Water Industry Act 1991) the upfront charges set out in this document may not be available to you. This is because the cost of this work can be affected by external factors outside our immediate knowledge or control. In a limited set of exceptional circumstances where the works are technically complex or require a bespoke solution, we will provide a quote to fairly recover the exceptional costs incurred.
The costs and complexities of such projects mean that it would be unreasonable to expect that this work is priced on the basis solely of upfront fixed costs. Instead of a fixed upfront charge for the entire works, we will provide a budget estimate comprising a mixture of:
• indicative or estimated charges for the elements of works affected by the exceptional circumstances; and
• fixed upfront charges for the elements of the work where there is sufficient certainty and it is reasonable for us to do so.
Exceptional circumstances can include, but are not limited to:
• Laying of water mains:
   - 300mm or greater in diameter, or
   - involving valve complexes.
• Laying of sewers:
   - 450mm or greater in diameter, or
   - greater than 6m in depth, or
   - involving pressurised or vacuum systems, or
   - involving treatment works.
• Where land entry requires negotiation outside our statutory powers (e.g. for crossing land owned by Network Rail or the Crown, rivers or motorways).
• Where the ground conditions are particularly difficult (e.g. excavation of rock).
• Where the work to be carried out is close to land with particular environmental, historical or archaeological characteristics.</t>
  </si>
  <si>
    <t>Exceptional Circumstances</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</si>
  <si>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</si>
  <si>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</si>
  <si>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</si>
  <si>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</si>
  <si>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5-2 Additional contestable charges</t>
  </si>
  <si>
    <t>Table 7-1 Additional non-contestable charges</t>
  </si>
  <si>
    <t>Table 7-2 Additional contestable charges</t>
  </si>
  <si>
    <t>Table 7-4 Adopting new sewerage assets (non-contestable) Section 104</t>
  </si>
  <si>
    <t>Excavate, supply and lay ≤150mm diameter pipe (and reinstate where required)</t>
  </si>
  <si>
    <t>Excavate, supply and lay &gt;150mm diameter pipe (and reinstate where required)</t>
  </si>
  <si>
    <t>Excavate, supply and lay rising main (and reinstate where required)</t>
  </si>
  <si>
    <t>Depth charge multiplier</t>
  </si>
  <si>
    <t>As above, but where an accredited entity fits the leakage monitoring meter, as well as associated valves and hydrants.</t>
  </si>
  <si>
    <t>10% or min of £5,000</t>
  </si>
  <si>
    <t>10% or min of £500 (minor) or £5,000 (major)</t>
  </si>
  <si>
    <t>Qty (≤1.5m deep)</t>
  </si>
  <si>
    <t>Qty (&gt;1.5m ≤4m deep)</t>
  </si>
  <si>
    <t>Qty (&gt;4m ≤6m deep)</t>
  </si>
  <si>
    <t>Base Charge</t>
  </si>
  <si>
    <t>Connection (≤32mm diameter) to main including supply and installation of meter &amp; meter box &amp; up to 2 linear meters of service pipe</t>
  </si>
  <si>
    <t xml:space="preserve">Additional connection or domestic fire sprinkler connection (≤32mm diameter) in same trench </t>
  </si>
  <si>
    <t>Connection (&gt;32mm diameter) to main including supply and installation of meter &amp; meter box &amp; up to 2 linear meters of service pipe</t>
  </si>
  <si>
    <t xml:space="preserve">Additional connection or domestic fire sprinkler connection (&gt;32mm diameter) in same trench </t>
  </si>
  <si>
    <t>Connection (≤32mm diameter) to main (including supply and installation of meter &amp; meter box) where developer provides all excavation and refill</t>
  </si>
  <si>
    <t>Connection (&gt;32mm diameter) to main (including supply and installation of meter &amp; meter box) where developer provides all excavation and refill</t>
  </si>
  <si>
    <t>Excavate, supply and lay additional pipe in verge/unmade ground and reinstate where required</t>
  </si>
  <si>
    <t>Excavate, supply and lay additional pipe in pavement/footway and reinstate where required</t>
  </si>
  <si>
    <t>Excavate, supply and lay additional pipe in road and reinstate where required</t>
  </si>
  <si>
    <t>Connection by means of four port manifold (four connections) including up to 2 linear meters of service pipe</t>
  </si>
  <si>
    <t>Connection by means of six port manifold (six connections) including up to 2 linear meters of service pipe</t>
  </si>
  <si>
    <t>Connection charge for building water (if not metered)</t>
  </si>
  <si>
    <t>Traffic management inclusive of Highway Permit fee and traffic lights (if required)</t>
  </si>
  <si>
    <t>Road closure fixed charge inclusive of Highway Permit fee</t>
  </si>
  <si>
    <t>Mains design approval fee (applied whether design is done by us or third party)</t>
  </si>
  <si>
    <t>Supply leakage monitoring meter to Self Lay Provider (required where more than 500 linear metres of pipe is laid)</t>
  </si>
  <si>
    <t>Mains design fee (excluding approval fee)</t>
  </si>
  <si>
    <t>Pumping Station telemetry provision via cellular communications as compliant with Sewers for Adoption (SfA) 8 and Wessex Water's Associated Addendum</t>
  </si>
  <si>
    <t>Pumping Station telemetry provision for a chemical dosing unit via cellular communications as compliant with SfA 8 and Wessex Water's Associated Addendum</t>
  </si>
  <si>
    <t>Adoption compliance fee - for quoted construction cost &lt;£50k</t>
  </si>
  <si>
    <t>Adoption compliance fee - for quoted construction cost £50k - £100k</t>
  </si>
  <si>
    <t>Adoption compliance fee - for quoted construction cost £100k -£1m</t>
  </si>
  <si>
    <t>Adoption compliance fee - for quoted construction cost &gt;£1m</t>
  </si>
  <si>
    <t>fixed cost (up to 2 inspections per month)</t>
  </si>
  <si>
    <t>fixed cost based on our quoted construction cost</t>
  </si>
  <si>
    <t xml:space="preserve">Infrastructure charges due for the development </t>
  </si>
  <si>
    <t>% reduction</t>
  </si>
  <si>
    <t>Extract of company's network map (i.e. map of sewers or mains) – online access</t>
  </si>
  <si>
    <t>Table 3-2 Abortive and additional visit charges</t>
  </si>
  <si>
    <t>£59 + any relevant costs</t>
  </si>
  <si>
    <t>2020/21</t>
  </si>
  <si>
    <t>Table 8-1</t>
  </si>
  <si>
    <t>Table 8-2</t>
  </si>
  <si>
    <t>(to calculate Adoption Compliance Fee &amp; Deposit/Security)</t>
  </si>
  <si>
    <t>Construction Costs</t>
  </si>
  <si>
    <t>Column R</t>
  </si>
  <si>
    <t>Table 8-3 Relevant multiplier loading units for non-standard properties</t>
  </si>
  <si>
    <t>This Charges Calculator is available to support the information contained in the Developer Services Charging Arrangements for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</si>
</sst>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0.0"/>
  </numFmts>
  <fonts count="34"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11"/>
      <color rgb="FFFF0000"/>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s>
  <fills count="21">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s>
  <borders count="48">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style="thin">
        <color rgb="FF009CDD"/>
      </left>
      <right/>
      <top style="thin">
        <color rgb="FF009CDD"/>
      </top>
      <bottom/>
      <diagonal/>
    </border>
    <border>
      <left style="thin">
        <color rgb="FF009CDD"/>
      </left>
      <right/>
      <top/>
      <bottom/>
      <diagonal/>
    </border>
    <border>
      <left style="thin">
        <color rgb="FF009CDD"/>
      </left>
      <right/>
      <top/>
      <bottom style="thin">
        <color rgb="FF009CDD"/>
      </bottom>
      <diagonal/>
    </border>
  </borders>
  <cellStyleXfs count="8">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cellStyleXfs>
  <cellXfs count="236">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0" fillId="2" borderId="2" xfId="0" applyFill="1" applyBorder="1" applyProtection="1">
      <protection hidden="1"/>
    </xf>
    <xf numFmtId="44" fontId="11" fillId="2" borderId="37" xfId="1" applyFont="1" applyFill="1" applyBorder="1" applyAlignment="1" applyProtection="1">
      <alignment wrapText="1"/>
      <protection hidden="1"/>
    </xf>
    <xf numFmtId="44" fontId="11" fillId="12" borderId="35" xfId="1" applyNumberFormat="1" applyFont="1" applyFill="1" applyBorder="1" applyAlignment="1" applyProtection="1">
      <alignment vertical="center" wrapText="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0" fontId="9" fillId="4" borderId="1" xfId="0" applyFont="1" applyFill="1" applyBorder="1" applyAlignment="1" applyProtection="1">
      <alignment vertical="center" wrapText="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6" fontId="8" fillId="18" borderId="1" xfId="0" applyNumberFormat="1" applyFont="1" applyFill="1" applyBorder="1" applyAlignment="1" applyProtection="1">
      <alignment horizontal="center" vertical="center" wrapText="1"/>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2" fontId="8" fillId="4" borderId="1" xfId="0" applyNumberFormat="1" applyFont="1" applyFill="1" applyBorder="1" applyAlignment="1" applyProtection="1">
      <alignment horizontal="center" vertical="center" wrapText="1"/>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0" fontId="9" fillId="4" borderId="1" xfId="0" applyFont="1" applyFill="1" applyBorder="1" applyAlignment="1" applyProtection="1">
      <alignment vertical="center"/>
      <protection hidden="1"/>
    </xf>
    <xf numFmtId="164" fontId="8" fillId="4" borderId="1" xfId="0" applyNumberFormat="1" applyFont="1" applyFill="1" applyBorder="1" applyAlignment="1" applyProtection="1">
      <alignment horizontal="center" vertical="center" wrapText="1"/>
      <protection hidden="1"/>
    </xf>
    <xf numFmtId="0" fontId="30" fillId="2" borderId="0" xfId="0" applyFont="1" applyFill="1" applyProtection="1">
      <protection hidden="1"/>
    </xf>
    <xf numFmtId="165" fontId="9" fillId="18" borderId="1" xfId="0" applyNumberFormat="1" applyFont="1" applyFill="1" applyBorder="1" applyAlignment="1" applyProtection="1">
      <alignment horizontal="center" vertical="center"/>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6" fontId="8" fillId="2" borderId="1" xfId="0" applyNumberFormat="1" applyFont="1" applyFill="1" applyBorder="1" applyAlignment="1" applyProtection="1">
      <alignment horizontal="center" vertical="center"/>
      <protection hidden="1"/>
    </xf>
    <xf numFmtId="6" fontId="9" fillId="2" borderId="1" xfId="0" applyNumberFormat="1" applyFont="1" applyFill="1" applyBorder="1" applyAlignment="1" applyProtection="1">
      <alignment horizontal="center" vertical="center"/>
      <protection hidden="1"/>
    </xf>
    <xf numFmtId="0" fontId="9" fillId="2" borderId="0" xfId="0" applyFont="1" applyFill="1" applyBorder="1" applyProtection="1">
      <protection hidden="1"/>
    </xf>
    <xf numFmtId="0" fontId="32" fillId="2" borderId="0" xfId="0" applyFont="1" applyFill="1" applyAlignment="1" applyProtection="1">
      <alignment vertical="center"/>
      <protection hidden="1"/>
    </xf>
    <xf numFmtId="0" fontId="33" fillId="2" borderId="0" xfId="0" applyFont="1" applyFill="1" applyProtection="1">
      <protection hidden="1"/>
    </xf>
    <xf numFmtId="0" fontId="33" fillId="2" borderId="0" xfId="0" applyFont="1" applyFill="1" applyAlignment="1" applyProtection="1">
      <alignment wrapText="1"/>
      <protection hidden="1"/>
    </xf>
    <xf numFmtId="0" fontId="8"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6" fontId="20" fillId="18"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vertical="center"/>
      <protection hidden="1"/>
    </xf>
    <xf numFmtId="0" fontId="9" fillId="4" borderId="1" xfId="0" applyFont="1" applyFill="1" applyBorder="1" applyAlignment="1" applyProtection="1">
      <alignment vertical="center" wrapText="1"/>
      <protection hidden="1"/>
    </xf>
    <xf numFmtId="0" fontId="3" fillId="2" borderId="0" xfId="0" applyFont="1" applyFill="1" applyAlignment="1" applyProtection="1">
      <alignment vertical="center"/>
      <protection hidden="1"/>
    </xf>
    <xf numFmtId="0" fontId="9" fillId="4" borderId="43" xfId="0" applyFont="1" applyFill="1" applyBorder="1" applyAlignment="1" applyProtection="1">
      <alignment vertical="center" wrapText="1"/>
      <protection hidden="1"/>
    </xf>
    <xf numFmtId="0" fontId="9" fillId="18" borderId="43" xfId="0" applyFont="1" applyFill="1" applyBorder="1" applyAlignment="1" applyProtection="1">
      <alignment horizontal="center" vertical="center" wrapText="1"/>
      <protection hidden="1"/>
    </xf>
    <xf numFmtId="164" fontId="9" fillId="20" borderId="43" xfId="0" applyNumberFormat="1" applyFont="1" applyFill="1" applyBorder="1" applyAlignment="1" applyProtection="1">
      <alignment horizontal="center" vertical="center"/>
      <protection hidden="1"/>
    </xf>
    <xf numFmtId="0" fontId="9" fillId="4" borderId="1" xfId="0" applyFont="1" applyFill="1" applyBorder="1" applyAlignment="1" applyProtection="1">
      <alignment vertical="center" wrapText="1"/>
      <protection hidden="1"/>
    </xf>
    <xf numFmtId="0" fontId="0" fillId="0" borderId="0" xfId="0" applyAlignment="1">
      <alignment horizontal="center"/>
    </xf>
    <xf numFmtId="6" fontId="0" fillId="0" borderId="0" xfId="0" applyNumberFormat="1" applyAlignment="1">
      <alignment horizontal="center"/>
    </xf>
    <xf numFmtId="0" fontId="7" fillId="3" borderId="40" xfId="0" applyFont="1" applyFill="1" applyBorder="1" applyAlignment="1" applyProtection="1">
      <alignment horizontal="center" vertical="center" wrapText="1"/>
      <protection hidden="1"/>
    </xf>
    <xf numFmtId="0" fontId="9" fillId="4" borderId="45" xfId="0" applyFont="1" applyFill="1" applyBorder="1" applyAlignment="1" applyProtection="1">
      <alignment vertical="center" wrapText="1"/>
      <protection hidden="1"/>
    </xf>
    <xf numFmtId="0" fontId="9" fillId="4" borderId="40" xfId="0" applyFont="1" applyFill="1" applyBorder="1" applyAlignment="1" applyProtection="1">
      <alignment vertical="center" wrapText="1"/>
      <protection hidden="1"/>
    </xf>
    <xf numFmtId="0" fontId="9" fillId="4" borderId="1" xfId="0" applyFont="1" applyFill="1" applyBorder="1" applyAlignment="1" applyProtection="1">
      <alignment vertical="center" wrapText="1"/>
      <protection hidden="1"/>
    </xf>
    <xf numFmtId="0" fontId="9" fillId="4" borderId="40" xfId="0" applyFont="1" applyFill="1" applyBorder="1" applyAlignment="1" applyProtection="1">
      <alignment vertical="center" wrapText="1"/>
      <protection hidden="1"/>
    </xf>
    <xf numFmtId="0" fontId="8" fillId="4" borderId="1" xfId="0" applyFont="1" applyFill="1" applyBorder="1" applyAlignment="1">
      <alignment vertical="center" wrapText="1"/>
    </xf>
    <xf numFmtId="0" fontId="9" fillId="4" borderId="1" xfId="0" applyFont="1" applyFill="1" applyBorder="1" applyAlignment="1">
      <alignment vertical="center" wrapText="1"/>
    </xf>
    <xf numFmtId="0" fontId="6" fillId="4" borderId="1" xfId="0" applyFont="1" applyFill="1" applyBorder="1" applyAlignment="1">
      <alignment vertical="center" wrapText="1"/>
    </xf>
    <xf numFmtId="0" fontId="9" fillId="0" borderId="1" xfId="0" applyFont="1" applyFill="1" applyBorder="1" applyAlignment="1">
      <alignment vertical="center" wrapText="1"/>
    </xf>
    <xf numFmtId="0" fontId="8" fillId="2" borderId="1" xfId="0" applyFont="1" applyFill="1" applyBorder="1" applyAlignment="1">
      <alignment vertical="center" wrapText="1"/>
    </xf>
    <xf numFmtId="0" fontId="8" fillId="0" borderId="1" xfId="0" applyFont="1" applyFill="1" applyBorder="1" applyAlignment="1">
      <alignment vertical="center" wrapText="1"/>
    </xf>
    <xf numFmtId="0" fontId="9" fillId="4" borderId="1"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164" fontId="20" fillId="4" borderId="1" xfId="0" applyNumberFormat="1" applyFont="1" applyFill="1" applyBorder="1" applyAlignment="1" applyProtection="1">
      <alignment horizontal="center" vertical="center" wrapText="1"/>
      <protection locked="0"/>
    </xf>
    <xf numFmtId="44" fontId="11" fillId="0" borderId="13" xfId="1" applyFont="1" applyFill="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lignment vertical="center" wrapText="1"/>
    </xf>
    <xf numFmtId="0" fontId="31"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1" fillId="2" borderId="0" xfId="0" applyFont="1" applyFill="1" applyAlignment="1" applyProtection="1">
      <alignment horizontal="left" vertical="top" wrapText="1"/>
      <protection hidden="1"/>
    </xf>
    <xf numFmtId="0" fontId="31" fillId="2" borderId="0" xfId="0" applyFont="1" applyFill="1" applyAlignment="1" applyProtection="1">
      <alignment horizontal="left" vertical="top"/>
      <protection hidden="1"/>
    </xf>
    <xf numFmtId="0" fontId="32" fillId="2" borderId="0" xfId="0" applyFont="1" applyFill="1" applyAlignment="1" applyProtection="1">
      <alignment horizontal="center" vertical="center"/>
      <protection hidden="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8" fillId="4" borderId="40"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2" xfId="0" applyFont="1" applyFill="1" applyBorder="1" applyAlignment="1" applyProtection="1">
      <alignment horizontal="center" vertical="center" wrapText="1"/>
      <protection locked="0"/>
    </xf>
    <xf numFmtId="0" fontId="7" fillId="3" borderId="41" xfId="0" applyFont="1" applyFill="1" applyBorder="1" applyAlignment="1" applyProtection="1">
      <alignment horizontal="center" vertical="center" wrapText="1"/>
      <protection hidden="1"/>
    </xf>
    <xf numFmtId="0" fontId="7" fillId="3" borderId="42" xfId="0" applyFont="1" applyFill="1" applyBorder="1" applyAlignment="1" applyProtection="1">
      <alignment horizontal="center" vertical="center" wrapText="1"/>
      <protection hidden="1"/>
    </xf>
    <xf numFmtId="0" fontId="9" fillId="4" borderId="45" xfId="0" applyFont="1" applyFill="1" applyBorder="1" applyAlignment="1" applyProtection="1">
      <alignment horizontal="left" vertical="center" wrapText="1"/>
      <protection hidden="1"/>
    </xf>
    <xf numFmtId="0" fontId="9" fillId="4" borderId="46" xfId="0" applyFont="1" applyFill="1" applyBorder="1" applyAlignment="1" applyProtection="1">
      <alignment horizontal="left" vertical="center" wrapText="1"/>
      <protection hidden="1"/>
    </xf>
    <xf numFmtId="0" fontId="9" fillId="4" borderId="47" xfId="0" applyFont="1" applyFill="1" applyBorder="1" applyAlignment="1" applyProtection="1">
      <alignment horizontal="left" vertical="center" wrapText="1"/>
      <protection hidden="1"/>
    </xf>
    <xf numFmtId="0" fontId="9" fillId="4" borderId="1" xfId="0" applyFont="1" applyFill="1" applyBorder="1" applyAlignment="1" applyProtection="1">
      <alignment vertical="center" wrapText="1"/>
      <protection hidden="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cellXfs>
  <cellStyles count="8">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3">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6"/>
  <sheetViews>
    <sheetView tabSelected="1" workbookViewId="0"/>
  </sheetViews>
  <sheetFormatPr defaultColWidth="8.6640625" defaultRowHeight="14.4" customHeight="1" x14ac:dyDescent="0.3"/>
  <cols>
    <col min="1" max="1" width="2.4140625" style="1" customWidth="1"/>
    <col min="2" max="2" width="11.4140625" style="1" bestFit="1" customWidth="1"/>
    <col min="3" max="3" width="7.58203125" style="88" bestFit="1" customWidth="1"/>
    <col min="4" max="4" width="25" style="1" bestFit="1" customWidth="1"/>
    <col min="5" max="5" width="7.6640625" style="88" bestFit="1" customWidth="1"/>
    <col min="6" max="6" width="18.1640625" style="1" bestFit="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3" t="s">
        <v>67</v>
      </c>
      <c r="C1" s="84"/>
      <c r="D1" s="84"/>
      <c r="E1" s="84"/>
      <c r="F1" s="85"/>
      <c r="H1" s="83" t="s">
        <v>85</v>
      </c>
      <c r="I1" s="86"/>
      <c r="J1" s="86"/>
      <c r="K1" s="86"/>
      <c r="L1" s="86"/>
      <c r="M1" s="87"/>
    </row>
    <row r="2" spans="2:16" ht="14.4" customHeight="1" thickBot="1" x14ac:dyDescent="0.35"/>
    <row r="3" spans="2:16" ht="14.4" customHeight="1" thickBot="1" x14ac:dyDescent="0.35">
      <c r="B3" s="202" t="s">
        <v>290</v>
      </c>
      <c r="C3" s="203"/>
      <c r="D3" s="203"/>
      <c r="E3" s="203"/>
      <c r="F3" s="203"/>
      <c r="H3" s="6" t="s">
        <v>32</v>
      </c>
      <c r="I3" s="7"/>
      <c r="J3" s="18" t="s">
        <v>68</v>
      </c>
      <c r="K3" s="19" t="s">
        <v>69</v>
      </c>
      <c r="L3" s="19" t="s">
        <v>216</v>
      </c>
      <c r="M3" s="26" t="s">
        <v>29</v>
      </c>
    </row>
    <row r="4" spans="2:16" ht="14.4" customHeight="1" x14ac:dyDescent="0.3">
      <c r="B4" s="203"/>
      <c r="C4" s="203"/>
      <c r="D4" s="203"/>
      <c r="E4" s="203"/>
      <c r="F4" s="203"/>
      <c r="H4" s="8" t="s">
        <v>35</v>
      </c>
      <c r="I4" s="5" t="s">
        <v>48</v>
      </c>
      <c r="J4" s="23">
        <f>'s45'!E1</f>
        <v>0</v>
      </c>
      <c r="K4" s="24">
        <f>'s45'!K1</f>
        <v>0</v>
      </c>
      <c r="L4" s="73" t="s">
        <v>70</v>
      </c>
      <c r="M4" s="28">
        <f t="shared" ref="M4:M9" si="0">SUM(J4:L4)</f>
        <v>0</v>
      </c>
      <c r="O4" s="68" t="s">
        <v>89</v>
      </c>
      <c r="P4" s="69"/>
    </row>
    <row r="5" spans="2:16" ht="14.4" customHeight="1" x14ac:dyDescent="0.3">
      <c r="H5" s="8" t="s">
        <v>36</v>
      </c>
      <c r="I5" s="5" t="s">
        <v>49</v>
      </c>
      <c r="J5" s="25">
        <f>'s41'!E1</f>
        <v>0</v>
      </c>
      <c r="K5" s="22">
        <f>'s41'!K1</f>
        <v>0</v>
      </c>
      <c r="L5" s="74" t="s">
        <v>70</v>
      </c>
      <c r="M5" s="29">
        <f t="shared" si="0"/>
        <v>0</v>
      </c>
      <c r="O5" s="70" t="s">
        <v>90</v>
      </c>
      <c r="P5" s="66">
        <v>1</v>
      </c>
    </row>
    <row r="6" spans="2:16" ht="14.4" customHeight="1" thickBot="1" x14ac:dyDescent="0.35">
      <c r="B6" s="89" t="s">
        <v>33</v>
      </c>
      <c r="C6" s="90" t="s">
        <v>30</v>
      </c>
      <c r="D6" s="90" t="s">
        <v>31</v>
      </c>
      <c r="E6" s="90" t="s">
        <v>34</v>
      </c>
      <c r="F6" s="91" t="s">
        <v>62</v>
      </c>
      <c r="H6" s="8" t="s">
        <v>37</v>
      </c>
      <c r="I6" s="5" t="s">
        <v>50</v>
      </c>
      <c r="J6" s="25">
        <f>'s51'!E1</f>
        <v>0</v>
      </c>
      <c r="K6" s="22">
        <f>'s51'!K1</f>
        <v>0</v>
      </c>
      <c r="L6" s="74" t="s">
        <v>70</v>
      </c>
      <c r="M6" s="30">
        <f t="shared" si="0"/>
        <v>0</v>
      </c>
      <c r="N6" s="99"/>
      <c r="O6" s="71" t="s">
        <v>91</v>
      </c>
      <c r="P6" s="67" t="s">
        <v>283</v>
      </c>
    </row>
    <row r="7" spans="2:16" ht="14.4" customHeight="1" x14ac:dyDescent="0.3">
      <c r="B7" s="205" t="s">
        <v>44</v>
      </c>
      <c r="C7" s="92" t="s">
        <v>35</v>
      </c>
      <c r="D7" s="93" t="s">
        <v>48</v>
      </c>
      <c r="E7" s="92">
        <v>4.3</v>
      </c>
      <c r="F7" s="94" t="s">
        <v>60</v>
      </c>
      <c r="H7" s="8" t="s">
        <v>38</v>
      </c>
      <c r="I7" s="5" t="s">
        <v>51</v>
      </c>
      <c r="J7" s="25">
        <f>'s185'!E1</f>
        <v>0</v>
      </c>
      <c r="K7" s="22">
        <f>'s185'!K1</f>
        <v>0</v>
      </c>
      <c r="L7" s="74" t="s">
        <v>70</v>
      </c>
      <c r="M7" s="30">
        <f t="shared" si="0"/>
        <v>0</v>
      </c>
    </row>
    <row r="8" spans="2:16" ht="14.4" customHeight="1" x14ac:dyDescent="0.3">
      <c r="B8" s="206"/>
      <c r="C8" s="95" t="s">
        <v>36</v>
      </c>
      <c r="D8" s="96" t="s">
        <v>49</v>
      </c>
      <c r="E8" s="95">
        <v>5.3</v>
      </c>
      <c r="F8" s="97" t="s">
        <v>61</v>
      </c>
      <c r="H8" s="53" t="s">
        <v>42</v>
      </c>
      <c r="I8" s="54" t="s">
        <v>57</v>
      </c>
      <c r="J8" s="55">
        <f>SUM('s146'!F5:F7)</f>
        <v>0</v>
      </c>
      <c r="K8" s="75" t="s">
        <v>70</v>
      </c>
      <c r="L8" s="201">
        <f>'s146'!R5</f>
        <v>0</v>
      </c>
      <c r="M8" s="56">
        <f t="shared" si="0"/>
        <v>0</v>
      </c>
    </row>
    <row r="9" spans="2:16" ht="14.4" customHeight="1" thickBot="1" x14ac:dyDescent="0.35">
      <c r="B9" s="206"/>
      <c r="C9" s="95" t="s">
        <v>37</v>
      </c>
      <c r="D9" s="96" t="s">
        <v>50</v>
      </c>
      <c r="E9" s="95">
        <v>5.6</v>
      </c>
      <c r="F9" s="98" t="s">
        <v>80</v>
      </c>
      <c r="H9" s="16"/>
      <c r="I9" s="17" t="s">
        <v>71</v>
      </c>
      <c r="J9" s="20">
        <f>SUM(J4:J8)</f>
        <v>0</v>
      </c>
      <c r="K9" s="21">
        <f>SUM(K4:K8)</f>
        <v>0</v>
      </c>
      <c r="L9" s="82">
        <f>SUM(L4:L8)</f>
        <v>0</v>
      </c>
      <c r="M9" s="27">
        <f t="shared" si="0"/>
        <v>0</v>
      </c>
    </row>
    <row r="10" spans="2:16" ht="14.4" customHeight="1" thickBot="1" x14ac:dyDescent="0.35">
      <c r="B10" s="207"/>
      <c r="C10" s="100" t="s">
        <v>38</v>
      </c>
      <c r="D10" s="101" t="s">
        <v>51</v>
      </c>
      <c r="E10" s="100">
        <v>5.8</v>
      </c>
      <c r="F10" s="102" t="s">
        <v>81</v>
      </c>
      <c r="J10" s="2"/>
      <c r="K10" s="2"/>
      <c r="L10" s="2"/>
    </row>
    <row r="11" spans="2:16" ht="14.4" customHeight="1" thickBot="1" x14ac:dyDescent="0.35">
      <c r="B11" s="208" t="s">
        <v>46</v>
      </c>
      <c r="C11" s="103" t="s">
        <v>66</v>
      </c>
      <c r="D11" s="104" t="s">
        <v>52</v>
      </c>
      <c r="E11" s="103">
        <v>6.3</v>
      </c>
      <c r="F11" s="105" t="s">
        <v>63</v>
      </c>
      <c r="H11" s="9" t="s">
        <v>45</v>
      </c>
      <c r="I11" s="10"/>
      <c r="J11" s="32" t="s">
        <v>68</v>
      </c>
      <c r="K11" s="33" t="s">
        <v>69</v>
      </c>
      <c r="L11" s="33" t="s">
        <v>216</v>
      </c>
      <c r="M11" s="34" t="s">
        <v>29</v>
      </c>
    </row>
    <row r="12" spans="2:16" ht="14.4" customHeight="1" x14ac:dyDescent="0.3">
      <c r="B12" s="209"/>
      <c r="C12" s="106" t="s">
        <v>39</v>
      </c>
      <c r="D12" s="107" t="s">
        <v>53</v>
      </c>
      <c r="E12" s="106">
        <v>7.3</v>
      </c>
      <c r="F12" s="108" t="s">
        <v>64</v>
      </c>
      <c r="H12" s="11" t="s">
        <v>66</v>
      </c>
      <c r="I12" s="31" t="s">
        <v>52</v>
      </c>
      <c r="J12" s="40">
        <f>'s106|7'!E1</f>
        <v>0</v>
      </c>
      <c r="K12" s="73" t="s">
        <v>70</v>
      </c>
      <c r="L12" s="73" t="s">
        <v>70</v>
      </c>
      <c r="M12" s="42">
        <f t="shared" ref="M12:M18" si="1">SUM(J12:L12)</f>
        <v>0</v>
      </c>
    </row>
    <row r="13" spans="2:16" ht="14.4" customHeight="1" x14ac:dyDescent="0.3">
      <c r="B13" s="209"/>
      <c r="C13" s="106" t="s">
        <v>40</v>
      </c>
      <c r="D13" s="107" t="s">
        <v>55</v>
      </c>
      <c r="E13" s="106">
        <v>7.6</v>
      </c>
      <c r="F13" s="109" t="s">
        <v>83</v>
      </c>
      <c r="H13" s="8" t="s">
        <v>39</v>
      </c>
      <c r="I13" s="5" t="s">
        <v>53</v>
      </c>
      <c r="J13" s="41">
        <f>'s98'!E1</f>
        <v>0</v>
      </c>
      <c r="K13" s="38">
        <f>'s98'!M1</f>
        <v>0</v>
      </c>
      <c r="L13" s="74" t="s">
        <v>70</v>
      </c>
      <c r="M13" s="43">
        <f t="shared" si="1"/>
        <v>0</v>
      </c>
    </row>
    <row r="14" spans="2:16" ht="14.4" customHeight="1" x14ac:dyDescent="0.3">
      <c r="B14" s="209"/>
      <c r="C14" s="106" t="s">
        <v>41</v>
      </c>
      <c r="D14" s="107" t="s">
        <v>54</v>
      </c>
      <c r="E14" s="106">
        <v>7.6</v>
      </c>
      <c r="F14" s="109" t="s">
        <v>82</v>
      </c>
      <c r="H14" s="8" t="s">
        <v>40</v>
      </c>
      <c r="I14" s="5" t="s">
        <v>55</v>
      </c>
      <c r="J14" s="41">
        <f>'s102'!E1</f>
        <v>0</v>
      </c>
      <c r="K14" s="74" t="s">
        <v>70</v>
      </c>
      <c r="L14" s="74" t="s">
        <v>70</v>
      </c>
      <c r="M14" s="43">
        <f t="shared" si="1"/>
        <v>0</v>
      </c>
    </row>
    <row r="15" spans="2:16" ht="14.4" customHeight="1" x14ac:dyDescent="0.3">
      <c r="B15" s="210"/>
      <c r="C15" s="110" t="s">
        <v>38</v>
      </c>
      <c r="D15" s="111" t="s">
        <v>56</v>
      </c>
      <c r="E15" s="110">
        <v>7.9</v>
      </c>
      <c r="F15" s="112" t="s">
        <v>84</v>
      </c>
      <c r="H15" s="8" t="s">
        <v>41</v>
      </c>
      <c r="I15" s="5" t="s">
        <v>54</v>
      </c>
      <c r="J15" s="41">
        <f>'s104'!E1</f>
        <v>0</v>
      </c>
      <c r="K15" s="74" t="s">
        <v>70</v>
      </c>
      <c r="L15" s="74" t="s">
        <v>70</v>
      </c>
      <c r="M15" s="43">
        <f t="shared" si="1"/>
        <v>0</v>
      </c>
    </row>
    <row r="16" spans="2:16" ht="14.4" customHeight="1" x14ac:dyDescent="0.3">
      <c r="B16" s="211" t="s">
        <v>47</v>
      </c>
      <c r="C16" s="113" t="s">
        <v>42</v>
      </c>
      <c r="D16" s="114" t="s">
        <v>57</v>
      </c>
      <c r="E16" s="113">
        <v>8.4</v>
      </c>
      <c r="F16" s="115" t="s">
        <v>65</v>
      </c>
      <c r="H16" s="8" t="s">
        <v>38</v>
      </c>
      <c r="I16" s="5" t="s">
        <v>56</v>
      </c>
      <c r="J16" s="41">
        <f>'s185 '!E1</f>
        <v>0</v>
      </c>
      <c r="K16" s="39">
        <f>'s185 '!M1</f>
        <v>0</v>
      </c>
      <c r="L16" s="76" t="s">
        <v>70</v>
      </c>
      <c r="M16" s="43">
        <f t="shared" si="1"/>
        <v>0</v>
      </c>
    </row>
    <row r="17" spans="2:13" ht="14.4" customHeight="1" x14ac:dyDescent="0.3">
      <c r="B17" s="212"/>
      <c r="C17" s="116" t="s">
        <v>58</v>
      </c>
      <c r="D17" s="117" t="s">
        <v>43</v>
      </c>
      <c r="E17" s="116">
        <v>3</v>
      </c>
      <c r="F17" s="118" t="s">
        <v>59</v>
      </c>
      <c r="H17" s="53" t="s">
        <v>42</v>
      </c>
      <c r="I17" s="54" t="s">
        <v>57</v>
      </c>
      <c r="J17" s="55">
        <f>SUM('s146'!F12:F16)</f>
        <v>0</v>
      </c>
      <c r="K17" s="75" t="s">
        <v>70</v>
      </c>
      <c r="L17" s="201">
        <f>'s146'!R6</f>
        <v>0</v>
      </c>
      <c r="M17" s="57">
        <f t="shared" si="1"/>
        <v>0</v>
      </c>
    </row>
    <row r="18" spans="2:13" ht="14.4" customHeight="1" thickBot="1" x14ac:dyDescent="0.35">
      <c r="H18" s="16"/>
      <c r="I18" s="17" t="s">
        <v>71</v>
      </c>
      <c r="J18" s="35">
        <f>SUM(J12:J17)</f>
        <v>0</v>
      </c>
      <c r="K18" s="36">
        <f>SUM(K12:K17)</f>
        <v>0</v>
      </c>
      <c r="L18" s="79">
        <f>SUM(L12:L17)</f>
        <v>0</v>
      </c>
      <c r="M18" s="37">
        <f t="shared" si="1"/>
        <v>0</v>
      </c>
    </row>
    <row r="19" spans="2:13" ht="14.4" customHeight="1" thickBot="1" x14ac:dyDescent="0.35">
      <c r="B19" s="179" t="s">
        <v>236</v>
      </c>
      <c r="C19" s="1"/>
      <c r="E19" s="1"/>
      <c r="H19" s="3"/>
      <c r="I19" s="3"/>
      <c r="J19" s="4"/>
      <c r="K19" s="4"/>
      <c r="L19" s="4"/>
      <c r="M19" s="3"/>
    </row>
    <row r="20" spans="2:13" ht="14.4" customHeight="1" thickBot="1" x14ac:dyDescent="0.35">
      <c r="C20" s="1"/>
      <c r="E20" s="1"/>
      <c r="H20" s="12" t="s">
        <v>43</v>
      </c>
      <c r="I20" s="13"/>
      <c r="J20" s="45" t="s">
        <v>68</v>
      </c>
      <c r="K20" s="46" t="s">
        <v>69</v>
      </c>
      <c r="L20" s="46" t="s">
        <v>216</v>
      </c>
      <c r="M20" s="49" t="s">
        <v>29</v>
      </c>
    </row>
    <row r="21" spans="2:13" ht="14.4" customHeight="1" x14ac:dyDescent="0.3">
      <c r="B21" s="215" t="s">
        <v>233</v>
      </c>
      <c r="C21" s="215"/>
      <c r="E21" s="1"/>
      <c r="H21" s="14"/>
      <c r="I21" s="44" t="s">
        <v>86</v>
      </c>
      <c r="J21" s="52">
        <f>Other!F5</f>
        <v>0</v>
      </c>
      <c r="K21" s="77" t="s">
        <v>70</v>
      </c>
      <c r="L21" s="77" t="s">
        <v>70</v>
      </c>
      <c r="M21" s="51">
        <f>SUM(J21:L21)</f>
        <v>0</v>
      </c>
    </row>
    <row r="22" spans="2:13" ht="14.4" customHeight="1" x14ac:dyDescent="0.3">
      <c r="B22" s="215"/>
      <c r="C22" s="215"/>
      <c r="H22" s="59"/>
      <c r="I22" s="60" t="s">
        <v>221</v>
      </c>
      <c r="J22" s="61">
        <f>SUM(Other!F11:F15)</f>
        <v>0</v>
      </c>
      <c r="K22" s="78" t="s">
        <v>70</v>
      </c>
      <c r="L22" s="78" t="s">
        <v>70</v>
      </c>
      <c r="M22" s="62">
        <f>SUM(J22:L22)</f>
        <v>0</v>
      </c>
    </row>
    <row r="23" spans="2:13" ht="14.4" customHeight="1" thickBot="1" x14ac:dyDescent="0.35">
      <c r="B23" s="213" t="s">
        <v>232</v>
      </c>
      <c r="C23" s="214"/>
      <c r="D23" s="214"/>
      <c r="E23" s="214"/>
      <c r="F23" s="214"/>
      <c r="H23" s="58"/>
      <c r="I23" s="17" t="s">
        <v>71</v>
      </c>
      <c r="J23" s="47">
        <f>SUM(J21:J22)</f>
        <v>0</v>
      </c>
      <c r="K23" s="48">
        <f>SUM(K21:K22)</f>
        <v>0</v>
      </c>
      <c r="L23" s="80">
        <f>SUM(L21:L22)</f>
        <v>0</v>
      </c>
      <c r="M23" s="50">
        <f>SUM(J23:L23)</f>
        <v>0</v>
      </c>
    </row>
    <row r="24" spans="2:13" ht="14.4" customHeight="1" thickBot="1" x14ac:dyDescent="0.35">
      <c r="B24" s="214"/>
      <c r="C24" s="214"/>
      <c r="D24" s="214"/>
      <c r="E24" s="214"/>
      <c r="F24" s="214"/>
      <c r="H24" s="3"/>
      <c r="I24" s="3"/>
      <c r="J24" s="4"/>
      <c r="K24" s="4"/>
      <c r="L24" s="4"/>
      <c r="M24" s="3"/>
    </row>
    <row r="25" spans="2:13" ht="14.4" customHeight="1" thickBot="1" x14ac:dyDescent="0.4">
      <c r="B25" s="214"/>
      <c r="C25" s="214"/>
      <c r="D25" s="214"/>
      <c r="E25" s="214"/>
      <c r="F25" s="214"/>
      <c r="H25" s="15"/>
      <c r="I25" s="63" t="s">
        <v>72</v>
      </c>
      <c r="J25" s="64">
        <f>J23+J18+J9</f>
        <v>0</v>
      </c>
      <c r="K25" s="65">
        <f>K23+K18+K9</f>
        <v>0</v>
      </c>
      <c r="L25" s="81">
        <f>L23+L18+L9</f>
        <v>0</v>
      </c>
      <c r="M25" s="72">
        <f>M23+M18+M9</f>
        <v>0</v>
      </c>
    </row>
    <row r="26" spans="2:13" ht="14.4" customHeight="1" x14ac:dyDescent="0.3">
      <c r="B26" s="214"/>
      <c r="C26" s="214"/>
      <c r="D26" s="214"/>
      <c r="E26" s="214"/>
      <c r="F26" s="214"/>
    </row>
    <row r="27" spans="2:13" ht="14" x14ac:dyDescent="0.3">
      <c r="B27" s="214"/>
      <c r="C27" s="214"/>
      <c r="D27" s="214"/>
      <c r="E27" s="214"/>
      <c r="F27" s="214"/>
      <c r="H27" s="171" t="s">
        <v>73</v>
      </c>
      <c r="I27" s="172"/>
      <c r="J27" s="173"/>
      <c r="K27" s="173"/>
      <c r="L27" s="173"/>
      <c r="M27" s="172"/>
    </row>
    <row r="28" spans="2:13" ht="29" customHeight="1" x14ac:dyDescent="0.3">
      <c r="B28" s="214"/>
      <c r="C28" s="214"/>
      <c r="D28" s="214"/>
      <c r="E28" s="214"/>
      <c r="F28" s="214"/>
      <c r="H28" s="204" t="s">
        <v>74</v>
      </c>
      <c r="I28" s="204"/>
      <c r="J28" s="204"/>
      <c r="K28" s="204"/>
      <c r="L28" s="204"/>
      <c r="M28" s="204"/>
    </row>
    <row r="29" spans="2:13" ht="29" customHeight="1" x14ac:dyDescent="0.3">
      <c r="B29" s="214"/>
      <c r="C29" s="214"/>
      <c r="D29" s="214"/>
      <c r="E29" s="214"/>
      <c r="F29" s="214"/>
      <c r="H29" s="204" t="s">
        <v>75</v>
      </c>
      <c r="I29" s="204"/>
      <c r="J29" s="204"/>
      <c r="K29" s="204"/>
      <c r="L29" s="204"/>
      <c r="M29" s="204"/>
    </row>
    <row r="30" spans="2:13" ht="29" customHeight="1" x14ac:dyDescent="0.3">
      <c r="B30" s="214"/>
      <c r="C30" s="214"/>
      <c r="D30" s="214"/>
      <c r="E30" s="214"/>
      <c r="F30" s="214"/>
      <c r="H30" s="204" t="s">
        <v>76</v>
      </c>
      <c r="I30" s="204"/>
      <c r="J30" s="204"/>
      <c r="K30" s="204"/>
      <c r="L30" s="204"/>
      <c r="M30" s="204"/>
    </row>
    <row r="31" spans="2:13" ht="29" customHeight="1" x14ac:dyDescent="0.3">
      <c r="B31" s="214"/>
      <c r="C31" s="214"/>
      <c r="D31" s="214"/>
      <c r="E31" s="214"/>
      <c r="F31" s="214"/>
      <c r="H31" s="204" t="s">
        <v>77</v>
      </c>
      <c r="I31" s="204"/>
      <c r="J31" s="204"/>
      <c r="K31" s="204"/>
      <c r="L31" s="204"/>
      <c r="M31" s="204"/>
    </row>
    <row r="32" spans="2:13" ht="29" customHeight="1" x14ac:dyDescent="0.3">
      <c r="B32" s="214"/>
      <c r="C32" s="214"/>
      <c r="D32" s="214"/>
      <c r="E32" s="214"/>
      <c r="F32" s="214"/>
      <c r="H32" s="204" t="s">
        <v>78</v>
      </c>
      <c r="I32" s="204"/>
      <c r="J32" s="204"/>
      <c r="K32" s="204"/>
      <c r="L32" s="204"/>
      <c r="M32" s="204"/>
    </row>
    <row r="33" spans="2:13" ht="29" customHeight="1" x14ac:dyDescent="0.3">
      <c r="B33" s="214"/>
      <c r="C33" s="214"/>
      <c r="D33" s="214"/>
      <c r="E33" s="214"/>
      <c r="F33" s="214"/>
      <c r="H33" s="204" t="s">
        <v>79</v>
      </c>
      <c r="I33" s="204"/>
      <c r="J33" s="204"/>
      <c r="K33" s="204"/>
      <c r="L33" s="204"/>
      <c r="M33" s="204"/>
    </row>
    <row r="34" spans="2:13" ht="14.4" customHeight="1" x14ac:dyDescent="0.3">
      <c r="B34" s="214"/>
      <c r="C34" s="214"/>
      <c r="D34" s="214"/>
      <c r="E34" s="214"/>
      <c r="F34" s="214"/>
    </row>
    <row r="35" spans="2:13" ht="14.4" customHeight="1" x14ac:dyDescent="0.3">
      <c r="B35" s="214"/>
      <c r="C35" s="214"/>
      <c r="D35" s="214"/>
      <c r="E35" s="214"/>
      <c r="F35" s="214"/>
    </row>
    <row r="36" spans="2:13" ht="14.4" customHeight="1" x14ac:dyDescent="0.3">
      <c r="B36" s="214"/>
      <c r="C36" s="214"/>
      <c r="D36" s="214"/>
      <c r="E36" s="214"/>
      <c r="F36" s="214"/>
    </row>
  </sheetData>
  <sheetProtection algorithmName="SHA-512" hashValue="enPFipUGyxAkdEyOutqfJMG3zqPV+R3w+eXAGlW3KdVHmzhjbDr3ZsgQgrMzjauBiEKYaE6v5TFPEDjo23sGmA==" saltValue="GvCZgXAkuUUKlUOC6zCS2Q==" spinCount="100000" sheet="1" formatColumns="0" formatRows="0"/>
  <mergeCells count="12">
    <mergeCell ref="B3:F4"/>
    <mergeCell ref="H33:M33"/>
    <mergeCell ref="B7:B10"/>
    <mergeCell ref="B11:B15"/>
    <mergeCell ref="B16:B17"/>
    <mergeCell ref="H28:M28"/>
    <mergeCell ref="H29:M29"/>
    <mergeCell ref="H30:M30"/>
    <mergeCell ref="H31:M31"/>
    <mergeCell ref="H32:M32"/>
    <mergeCell ref="B23:F36"/>
    <mergeCell ref="B21:C22"/>
  </mergeCells>
  <conditionalFormatting sqref="M25">
    <cfRule type="cellIs" dxfId="2" priority="1" operator="lessThan">
      <formula>0</formula>
    </cfRule>
  </conditionalFormatting>
  <conditionalFormatting sqref="M4:M9">
    <cfRule type="cellIs" dxfId="1" priority="3" operator="lessThan">
      <formula>0</formula>
    </cfRule>
  </conditionalFormatting>
  <conditionalFormatting sqref="M12:M18">
    <cfRule type="cellIs" dxfId="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O34"/>
  <sheetViews>
    <sheetView zoomScale="90" zoomScaleNormal="90" workbookViewId="0"/>
  </sheetViews>
  <sheetFormatPr defaultColWidth="8.6640625" defaultRowHeight="14" x14ac:dyDescent="0.3"/>
  <cols>
    <col min="1" max="1" width="2.4140625" style="3" customWidth="1"/>
    <col min="2" max="2" width="54.6640625" style="3" customWidth="1"/>
    <col min="3" max="3" width="12.1640625" style="3" customWidth="1"/>
    <col min="4" max="4" width="10.5" style="128" customWidth="1"/>
    <col min="5" max="5" width="10.5" style="3" customWidth="1"/>
    <col min="6" max="6" width="10.5" style="135" customWidth="1"/>
    <col min="7" max="7" width="2.5" style="3" customWidth="1"/>
    <col min="8" max="8" width="60.1640625" style="3" customWidth="1"/>
    <col min="9" max="9" width="12.1640625" style="4" customWidth="1"/>
    <col min="10" max="10" width="10.5" style="128" customWidth="1"/>
    <col min="11" max="11" width="10.5" style="3" customWidth="1"/>
    <col min="12" max="12" width="10.5" style="135" customWidth="1"/>
    <col min="13" max="14" width="8.6640625" style="3" customWidth="1"/>
    <col min="15" max="15" width="0" style="3" hidden="1" customWidth="1"/>
    <col min="16" max="16384" width="8.6640625" style="3"/>
  </cols>
  <sheetData>
    <row r="1" spans="2:15" ht="23" x14ac:dyDescent="0.5">
      <c r="B1" s="119" t="s">
        <v>87</v>
      </c>
      <c r="C1" s="120"/>
      <c r="D1" s="120"/>
      <c r="E1" s="216">
        <f>SUM(F:F)</f>
        <v>0</v>
      </c>
      <c r="F1" s="216"/>
      <c r="H1" s="119" t="s">
        <v>69</v>
      </c>
      <c r="I1" s="119"/>
      <c r="J1" s="119"/>
      <c r="K1" s="119"/>
      <c r="L1" s="119"/>
      <c r="M1" s="216">
        <f>SUM(N:N)</f>
        <v>0</v>
      </c>
      <c r="N1" s="216"/>
      <c r="O1" s="3" t="s">
        <v>218</v>
      </c>
    </row>
    <row r="2" spans="2:15" x14ac:dyDescent="0.3">
      <c r="D2" s="121"/>
      <c r="E2" s="217" t="s">
        <v>88</v>
      </c>
      <c r="F2" s="217"/>
      <c r="M2" s="217" t="s">
        <v>88</v>
      </c>
      <c r="N2" s="217"/>
      <c r="O2" s="3" t="s">
        <v>219</v>
      </c>
    </row>
    <row r="3" spans="2:15" x14ac:dyDescent="0.3">
      <c r="B3" s="134" t="s">
        <v>168</v>
      </c>
      <c r="C3" s="123"/>
      <c r="D3" s="124"/>
      <c r="E3" s="124"/>
      <c r="F3" s="125"/>
      <c r="H3" s="134" t="s">
        <v>240</v>
      </c>
      <c r="I3" s="149"/>
      <c r="J3" s="124"/>
      <c r="K3" s="124"/>
      <c r="L3" s="125"/>
      <c r="O3" s="3" t="s">
        <v>220</v>
      </c>
    </row>
    <row r="4" spans="2:15" s="128" customFormat="1" ht="26" x14ac:dyDescent="0.3">
      <c r="B4" s="126" t="s">
        <v>1</v>
      </c>
      <c r="C4" s="126" t="s">
        <v>2</v>
      </c>
      <c r="D4" s="126" t="s">
        <v>28</v>
      </c>
      <c r="E4" s="126" t="s">
        <v>3</v>
      </c>
      <c r="F4" s="127" t="s">
        <v>29</v>
      </c>
      <c r="H4" s="126" t="s">
        <v>1</v>
      </c>
      <c r="I4" s="126" t="s">
        <v>2</v>
      </c>
      <c r="J4" s="126" t="s">
        <v>249</v>
      </c>
      <c r="K4" s="126" t="s">
        <v>250</v>
      </c>
      <c r="L4" s="126" t="s">
        <v>251</v>
      </c>
      <c r="M4" s="126" t="s">
        <v>252</v>
      </c>
      <c r="N4" s="127" t="s">
        <v>29</v>
      </c>
    </row>
    <row r="5" spans="2:15" ht="25" x14ac:dyDescent="0.3">
      <c r="B5" s="136" t="s">
        <v>169</v>
      </c>
      <c r="C5" s="136" t="s">
        <v>16</v>
      </c>
      <c r="D5" s="174"/>
      <c r="E5" s="151">
        <v>112</v>
      </c>
      <c r="F5" s="133">
        <f>D5*E5</f>
        <v>0</v>
      </c>
      <c r="H5" s="177" t="s">
        <v>245</v>
      </c>
      <c r="I5" s="183" t="s">
        <v>149</v>
      </c>
      <c r="J5" s="155">
        <v>1</v>
      </c>
      <c r="K5" s="155">
        <v>1.2</v>
      </c>
      <c r="L5" s="155">
        <v>1.5</v>
      </c>
      <c r="M5" s="174"/>
      <c r="N5" s="174"/>
    </row>
    <row r="6" spans="2:15" ht="25" x14ac:dyDescent="0.3">
      <c r="B6" s="136" t="s">
        <v>126</v>
      </c>
      <c r="C6" s="136" t="s">
        <v>127</v>
      </c>
      <c r="D6" s="174"/>
      <c r="E6" s="137">
        <v>306</v>
      </c>
      <c r="F6" s="133">
        <f>D6*E6</f>
        <v>0</v>
      </c>
      <c r="H6" s="227" t="s">
        <v>242</v>
      </c>
      <c r="I6" s="228"/>
      <c r="J6" s="228"/>
      <c r="K6" s="228"/>
      <c r="L6" s="228"/>
      <c r="M6" s="228"/>
      <c r="N6" s="229"/>
    </row>
    <row r="7" spans="2:15" ht="25" x14ac:dyDescent="0.3">
      <c r="B7" s="136" t="s">
        <v>170</v>
      </c>
      <c r="C7" s="136" t="s">
        <v>171</v>
      </c>
      <c r="D7" s="174"/>
      <c r="E7" s="137">
        <v>2000</v>
      </c>
      <c r="F7" s="133">
        <f>D7*E7</f>
        <v>0</v>
      </c>
      <c r="H7" s="177" t="s">
        <v>144</v>
      </c>
      <c r="I7" s="226" t="s">
        <v>17</v>
      </c>
      <c r="J7" s="174"/>
      <c r="K7" s="174"/>
      <c r="L7" s="174"/>
      <c r="M7" s="151">
        <v>534</v>
      </c>
      <c r="N7" s="133">
        <f>SUMPRODUCT(J7:L7,J$5:L$5)*M7</f>
        <v>0</v>
      </c>
    </row>
    <row r="8" spans="2:15" x14ac:dyDescent="0.3">
      <c r="B8" s="136" t="s">
        <v>128</v>
      </c>
      <c r="C8" s="136" t="s">
        <v>172</v>
      </c>
      <c r="D8" s="174"/>
      <c r="E8" s="137">
        <v>257</v>
      </c>
      <c r="F8" s="133">
        <f>D8*E8</f>
        <v>0</v>
      </c>
      <c r="H8" s="177" t="s">
        <v>145</v>
      </c>
      <c r="I8" s="226"/>
      <c r="J8" s="174"/>
      <c r="K8" s="174"/>
      <c r="L8" s="174"/>
      <c r="M8" s="151">
        <v>551</v>
      </c>
      <c r="N8" s="133">
        <f t="shared" ref="N8:N11" si="0">SUMPRODUCT(J8:L8,J$5:L$5)*M8</f>
        <v>0</v>
      </c>
    </row>
    <row r="9" spans="2:15" x14ac:dyDescent="0.3">
      <c r="B9" s="230" t="s">
        <v>173</v>
      </c>
      <c r="C9" s="230" t="s">
        <v>167</v>
      </c>
      <c r="D9" s="153">
        <f>M1</f>
        <v>0</v>
      </c>
      <c r="E9" s="232" t="s">
        <v>248</v>
      </c>
      <c r="F9" s="234">
        <f>IF(D9=0,0,MAX(D9*0.1,IF(OR(D10="Minor",D10="Please choose"),500,IF(D10="Major",5000,0))))</f>
        <v>0</v>
      </c>
      <c r="H9" s="177" t="s">
        <v>146</v>
      </c>
      <c r="I9" s="226"/>
      <c r="J9" s="174"/>
      <c r="K9" s="174"/>
      <c r="L9" s="174"/>
      <c r="M9" s="151">
        <v>639</v>
      </c>
      <c r="N9" s="133">
        <f t="shared" si="0"/>
        <v>0</v>
      </c>
    </row>
    <row r="10" spans="2:15" ht="67" customHeight="1" x14ac:dyDescent="0.3">
      <c r="B10" s="231"/>
      <c r="C10" s="231"/>
      <c r="D10" s="200" t="s">
        <v>218</v>
      </c>
      <c r="E10" s="233"/>
      <c r="F10" s="235"/>
      <c r="H10" s="177" t="s">
        <v>147</v>
      </c>
      <c r="I10" s="226"/>
      <c r="J10" s="174"/>
      <c r="K10" s="174"/>
      <c r="L10" s="174"/>
      <c r="M10" s="151">
        <v>738</v>
      </c>
      <c r="N10" s="133">
        <f t="shared" si="0"/>
        <v>0</v>
      </c>
    </row>
    <row r="11" spans="2:15" x14ac:dyDescent="0.3">
      <c r="H11" s="177" t="s">
        <v>148</v>
      </c>
      <c r="I11" s="226"/>
      <c r="J11" s="174"/>
      <c r="K11" s="174"/>
      <c r="L11" s="174"/>
      <c r="M11" s="151">
        <v>988</v>
      </c>
      <c r="N11" s="133">
        <f t="shared" si="0"/>
        <v>0</v>
      </c>
    </row>
    <row r="12" spans="2:15" x14ac:dyDescent="0.3">
      <c r="H12" s="227" t="s">
        <v>243</v>
      </c>
      <c r="I12" s="228"/>
      <c r="J12" s="228"/>
      <c r="K12" s="228"/>
      <c r="L12" s="228"/>
      <c r="M12" s="228"/>
      <c r="N12" s="229"/>
    </row>
    <row r="13" spans="2:15" x14ac:dyDescent="0.3">
      <c r="H13" s="177" t="s">
        <v>144</v>
      </c>
      <c r="I13" s="226" t="s">
        <v>17</v>
      </c>
      <c r="J13" s="174"/>
      <c r="K13" s="174"/>
      <c r="L13" s="174"/>
      <c r="M13" s="151">
        <v>723</v>
      </c>
      <c r="N13" s="133">
        <f>SUMPRODUCT(J13:L13,J$5:L$5)*M13</f>
        <v>0</v>
      </c>
    </row>
    <row r="14" spans="2:15" x14ac:dyDescent="0.3">
      <c r="H14" s="177" t="s">
        <v>145</v>
      </c>
      <c r="I14" s="226"/>
      <c r="J14" s="174"/>
      <c r="K14" s="174"/>
      <c r="L14" s="174"/>
      <c r="M14" s="151">
        <v>740</v>
      </c>
      <c r="N14" s="133">
        <f t="shared" ref="N14:N17" si="1">SUMPRODUCT(J14:L14,J$5:L$5)*M14</f>
        <v>0</v>
      </c>
    </row>
    <row r="15" spans="2:15" x14ac:dyDescent="0.3">
      <c r="H15" s="177" t="s">
        <v>146</v>
      </c>
      <c r="I15" s="226"/>
      <c r="J15" s="174"/>
      <c r="K15" s="174"/>
      <c r="L15" s="174"/>
      <c r="M15" s="151">
        <v>828</v>
      </c>
      <c r="N15" s="133">
        <f t="shared" si="1"/>
        <v>0</v>
      </c>
    </row>
    <row r="16" spans="2:15" x14ac:dyDescent="0.3">
      <c r="B16" s="154"/>
      <c r="H16" s="177" t="s">
        <v>147</v>
      </c>
      <c r="I16" s="226"/>
      <c r="J16" s="174"/>
      <c r="K16" s="174"/>
      <c r="L16" s="174"/>
      <c r="M16" s="151">
        <v>927</v>
      </c>
      <c r="N16" s="133">
        <f t="shared" si="1"/>
        <v>0</v>
      </c>
    </row>
    <row r="17" spans="2:14" x14ac:dyDescent="0.3">
      <c r="B17" s="154"/>
      <c r="H17" s="177" t="s">
        <v>148</v>
      </c>
      <c r="I17" s="226"/>
      <c r="J17" s="174"/>
      <c r="K17" s="174"/>
      <c r="L17" s="174"/>
      <c r="M17" s="151">
        <v>1177</v>
      </c>
      <c r="N17" s="133">
        <f t="shared" si="1"/>
        <v>0</v>
      </c>
    </row>
    <row r="18" spans="2:14" x14ac:dyDescent="0.3">
      <c r="B18" s="154"/>
      <c r="H18" s="227" t="s">
        <v>244</v>
      </c>
      <c r="I18" s="228"/>
      <c r="J18" s="228"/>
      <c r="K18" s="228"/>
      <c r="L18" s="228"/>
      <c r="M18" s="228"/>
      <c r="N18" s="229"/>
    </row>
    <row r="19" spans="2:14" x14ac:dyDescent="0.3">
      <c r="B19" s="154"/>
      <c r="H19" s="177" t="s">
        <v>144</v>
      </c>
      <c r="I19" s="226" t="s">
        <v>17</v>
      </c>
      <c r="J19" s="174"/>
      <c r="K19" s="174"/>
      <c r="L19" s="174"/>
      <c r="M19" s="151">
        <v>334</v>
      </c>
      <c r="N19" s="133">
        <f>SUMPRODUCT(J19:L19,J$5:L$5)*M19</f>
        <v>0</v>
      </c>
    </row>
    <row r="20" spans="2:14" x14ac:dyDescent="0.3">
      <c r="B20" s="154"/>
      <c r="H20" s="177" t="s">
        <v>145</v>
      </c>
      <c r="I20" s="226"/>
      <c r="J20" s="174"/>
      <c r="K20" s="174"/>
      <c r="L20" s="174"/>
      <c r="M20" s="151">
        <v>352</v>
      </c>
      <c r="N20" s="133">
        <f t="shared" ref="N20:N23" si="2">SUMPRODUCT(J20:L20,J$5:L$5)*M20</f>
        <v>0</v>
      </c>
    </row>
    <row r="21" spans="2:14" x14ac:dyDescent="0.3">
      <c r="B21" s="154"/>
      <c r="H21" s="177" t="s">
        <v>146</v>
      </c>
      <c r="I21" s="226"/>
      <c r="J21" s="174"/>
      <c r="K21" s="174"/>
      <c r="L21" s="174"/>
      <c r="M21" s="151">
        <v>439</v>
      </c>
      <c r="N21" s="133">
        <f t="shared" si="2"/>
        <v>0</v>
      </c>
    </row>
    <row r="22" spans="2:14" x14ac:dyDescent="0.3">
      <c r="B22" s="154"/>
      <c r="H22" s="177" t="s">
        <v>147</v>
      </c>
      <c r="I22" s="226"/>
      <c r="J22" s="174"/>
      <c r="K22" s="174"/>
      <c r="L22" s="174"/>
      <c r="M22" s="151">
        <v>430</v>
      </c>
      <c r="N22" s="133">
        <f t="shared" si="2"/>
        <v>0</v>
      </c>
    </row>
    <row r="23" spans="2:14" x14ac:dyDescent="0.3">
      <c r="H23" s="177" t="s">
        <v>148</v>
      </c>
      <c r="I23" s="226"/>
      <c r="J23" s="174"/>
      <c r="K23" s="174"/>
      <c r="L23" s="174"/>
      <c r="M23" s="151">
        <v>505</v>
      </c>
      <c r="N23" s="133">
        <f t="shared" si="2"/>
        <v>0</v>
      </c>
    </row>
    <row r="24" spans="2:14" x14ac:dyDescent="0.3">
      <c r="H24" s="126" t="s">
        <v>1</v>
      </c>
      <c r="I24" s="186" t="s">
        <v>2</v>
      </c>
      <c r="J24" s="221" t="s">
        <v>28</v>
      </c>
      <c r="K24" s="221"/>
      <c r="L24" s="222"/>
      <c r="M24" s="126" t="s">
        <v>3</v>
      </c>
      <c r="N24" s="127" t="s">
        <v>29</v>
      </c>
    </row>
    <row r="25" spans="2:14" ht="25" x14ac:dyDescent="0.3">
      <c r="H25" s="187" t="s">
        <v>150</v>
      </c>
      <c r="I25" s="188" t="s">
        <v>151</v>
      </c>
      <c r="J25" s="218"/>
      <c r="K25" s="219"/>
      <c r="L25" s="220"/>
      <c r="M25" s="137" t="s">
        <v>157</v>
      </c>
      <c r="N25" s="133"/>
    </row>
    <row r="26" spans="2:14" ht="25" x14ac:dyDescent="0.3">
      <c r="H26" s="187" t="s">
        <v>105</v>
      </c>
      <c r="I26" s="188" t="s">
        <v>17</v>
      </c>
      <c r="J26" s="218"/>
      <c r="K26" s="219"/>
      <c r="L26" s="220"/>
      <c r="M26" s="151">
        <v>23</v>
      </c>
      <c r="N26" s="133">
        <f>J26*M26</f>
        <v>0</v>
      </c>
    </row>
    <row r="27" spans="2:14" x14ac:dyDescent="0.3">
      <c r="H27" s="187" t="s">
        <v>152</v>
      </c>
      <c r="I27" s="223" t="s">
        <v>153</v>
      </c>
      <c r="J27" s="218"/>
      <c r="K27" s="219"/>
      <c r="L27" s="220"/>
      <c r="M27" s="151">
        <v>59216</v>
      </c>
      <c r="N27" s="133">
        <f t="shared" ref="N27:N32" si="3">J27*M27</f>
        <v>0</v>
      </c>
    </row>
    <row r="28" spans="2:14" x14ac:dyDescent="0.3">
      <c r="H28" s="187" t="s">
        <v>154</v>
      </c>
      <c r="I28" s="224"/>
      <c r="J28" s="218"/>
      <c r="K28" s="219"/>
      <c r="L28" s="220"/>
      <c r="M28" s="151">
        <v>87460</v>
      </c>
      <c r="N28" s="133">
        <f t="shared" si="3"/>
        <v>0</v>
      </c>
    </row>
    <row r="29" spans="2:14" x14ac:dyDescent="0.3">
      <c r="H29" s="187" t="s">
        <v>155</v>
      </c>
      <c r="I29" s="225"/>
      <c r="J29" s="218"/>
      <c r="K29" s="219"/>
      <c r="L29" s="220"/>
      <c r="M29" s="151">
        <v>192198</v>
      </c>
      <c r="N29" s="133">
        <f t="shared" si="3"/>
        <v>0</v>
      </c>
    </row>
    <row r="30" spans="2:14" ht="25" x14ac:dyDescent="0.3">
      <c r="H30" s="187" t="s">
        <v>265</v>
      </c>
      <c r="I30" s="188" t="s">
        <v>26</v>
      </c>
      <c r="J30" s="218"/>
      <c r="K30" s="219"/>
      <c r="L30" s="220"/>
      <c r="M30" s="151">
        <v>145</v>
      </c>
      <c r="N30" s="133">
        <f t="shared" si="3"/>
        <v>0</v>
      </c>
    </row>
    <row r="31" spans="2:14" x14ac:dyDescent="0.3">
      <c r="H31" s="187" t="s">
        <v>266</v>
      </c>
      <c r="I31" s="188" t="s">
        <v>16</v>
      </c>
      <c r="J31" s="218"/>
      <c r="K31" s="219"/>
      <c r="L31" s="220"/>
      <c r="M31" s="151">
        <v>2387</v>
      </c>
      <c r="N31" s="133">
        <f t="shared" si="3"/>
        <v>0</v>
      </c>
    </row>
    <row r="32" spans="2:14" ht="25" x14ac:dyDescent="0.3">
      <c r="H32" s="190" t="s">
        <v>156</v>
      </c>
      <c r="I32" s="188" t="s">
        <v>27</v>
      </c>
      <c r="J32" s="218"/>
      <c r="K32" s="219"/>
      <c r="L32" s="220"/>
      <c r="M32" s="151">
        <v>27</v>
      </c>
      <c r="N32" s="133">
        <f t="shared" si="3"/>
        <v>0</v>
      </c>
    </row>
    <row r="33" spans="9:12" x14ac:dyDescent="0.3">
      <c r="I33" s="3"/>
      <c r="J33" s="3"/>
      <c r="L33" s="3"/>
    </row>
    <row r="34" spans="9:12" x14ac:dyDescent="0.3">
      <c r="I34" s="3"/>
      <c r="J34" s="3"/>
      <c r="L34" s="3"/>
    </row>
  </sheetData>
  <sheetProtection algorithmName="SHA-512" hashValue="90HZO5n0h4LaK4xr2Iw3wP7183UWRj3HQOjsbNKHzgk3hl6MY1/84C1fc7pHhjgd2S0lIqdMpsPEMECRaxmGvg==" saltValue="hyHszGphNw2GWabjV4VUtg==" spinCount="100000" sheet="1" formatColumns="0" formatRows="0"/>
  <mergeCells count="24">
    <mergeCell ref="B9:B10"/>
    <mergeCell ref="C9:C10"/>
    <mergeCell ref="E9:E10"/>
    <mergeCell ref="F9:F10"/>
    <mergeCell ref="E2:F2"/>
    <mergeCell ref="E1:F1"/>
    <mergeCell ref="M1:N1"/>
    <mergeCell ref="H6:N6"/>
    <mergeCell ref="J24:L24"/>
    <mergeCell ref="H18:N18"/>
    <mergeCell ref="I19:I23"/>
    <mergeCell ref="I7:I11"/>
    <mergeCell ref="H12:N12"/>
    <mergeCell ref="I13:I17"/>
    <mergeCell ref="I27:I29"/>
    <mergeCell ref="J27:L27"/>
    <mergeCell ref="J28:L28"/>
    <mergeCell ref="J29:L29"/>
    <mergeCell ref="M2:N2"/>
    <mergeCell ref="J30:L30"/>
    <mergeCell ref="J31:L31"/>
    <mergeCell ref="J32:L32"/>
    <mergeCell ref="J25:L25"/>
    <mergeCell ref="J26:L26"/>
  </mergeCells>
  <dataValidations count="2">
    <dataValidation type="whole" operator="greaterThanOrEqual" allowBlank="1" showInputMessage="1" showErrorMessage="1" sqref="D5:D8 K26 J7:L11 J13:L17 J19:L23 K30:K32 L26:L32" xr:uid="{51A413BF-86AB-44D6-905E-544E5E3B3299}">
      <formula1>-1000000</formula1>
    </dataValidation>
    <dataValidation operator="greaterThanOrEqual" allowBlank="1" showInputMessage="1" showErrorMessage="1" sqref="D9" xr:uid="{CDD854AD-6255-495C-9E49-ADEE5556B1F8}"/>
  </dataValidations>
  <hyperlinks>
    <hyperlink ref="M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0" zoomScaleNormal="90" workbookViewId="0"/>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8" customWidth="1"/>
    <col min="5" max="5" width="10.4140625" style="3" customWidth="1"/>
    <col min="6" max="6" width="10.4140625" style="135" customWidth="1"/>
    <col min="7" max="7" width="2.5" style="3" customWidth="1"/>
    <col min="8" max="8" width="28.58203125" style="3" customWidth="1"/>
    <col min="9" max="11" width="9.08203125" style="128" customWidth="1"/>
    <col min="12" max="12" width="7.1640625" style="128" bestFit="1" customWidth="1"/>
    <col min="13" max="13" width="12.9140625" style="3" bestFit="1" customWidth="1"/>
    <col min="14" max="14" width="8.6640625" style="3"/>
    <col min="15" max="15" width="14.08203125" style="3" customWidth="1"/>
    <col min="16" max="16" width="10.4140625" style="128" customWidth="1"/>
    <col min="17" max="17" width="10.4140625" style="3" customWidth="1"/>
    <col min="18" max="18" width="10.4140625" style="135" customWidth="1"/>
    <col min="19" max="16384" width="8.6640625" style="3"/>
  </cols>
  <sheetData>
    <row r="1" spans="2:18" ht="23" x14ac:dyDescent="0.5">
      <c r="B1" s="119" t="s">
        <v>87</v>
      </c>
      <c r="C1" s="120"/>
      <c r="D1" s="120"/>
      <c r="E1" s="216">
        <f>SUM(F:F)</f>
        <v>0</v>
      </c>
      <c r="F1" s="216"/>
      <c r="H1" s="119" t="s">
        <v>226</v>
      </c>
      <c r="I1" s="120"/>
      <c r="J1" s="120"/>
      <c r="K1" s="120"/>
      <c r="L1" s="120"/>
      <c r="M1" s="140"/>
      <c r="O1" s="119" t="s">
        <v>98</v>
      </c>
      <c r="P1" s="120"/>
      <c r="Q1" s="216">
        <f>SUM(R:R)</f>
        <v>0</v>
      </c>
      <c r="R1" s="216"/>
    </row>
    <row r="2" spans="2:18" x14ac:dyDescent="0.3">
      <c r="D2" s="121"/>
      <c r="E2" s="217" t="s">
        <v>88</v>
      </c>
      <c r="F2" s="217"/>
      <c r="L2" s="217" t="s">
        <v>88</v>
      </c>
      <c r="M2" s="217"/>
      <c r="Q2" s="217" t="s">
        <v>88</v>
      </c>
      <c r="R2" s="217"/>
    </row>
    <row r="3" spans="2:18" x14ac:dyDescent="0.3">
      <c r="B3" s="134" t="s">
        <v>174</v>
      </c>
      <c r="C3" s="123"/>
      <c r="D3" s="124"/>
      <c r="E3" s="124"/>
      <c r="F3" s="125"/>
      <c r="H3" s="141" t="s">
        <v>289</v>
      </c>
      <c r="O3" s="134"/>
      <c r="P3" s="124"/>
      <c r="Q3" s="124"/>
      <c r="R3" s="125"/>
    </row>
    <row r="4" spans="2:18" s="128" customFormat="1" ht="27.65" customHeight="1" x14ac:dyDescent="0.3">
      <c r="B4" s="126" t="s">
        <v>1</v>
      </c>
      <c r="C4" s="126" t="s">
        <v>2</v>
      </c>
      <c r="D4" s="126" t="s">
        <v>28</v>
      </c>
      <c r="E4" s="126" t="s">
        <v>3</v>
      </c>
      <c r="F4" s="127" t="s">
        <v>29</v>
      </c>
      <c r="H4" s="126" t="s">
        <v>186</v>
      </c>
      <c r="I4" s="126" t="s">
        <v>223</v>
      </c>
      <c r="J4" s="126" t="s">
        <v>187</v>
      </c>
      <c r="K4" s="126" t="s">
        <v>224</v>
      </c>
      <c r="L4" s="126" t="s">
        <v>188</v>
      </c>
      <c r="M4" s="126" t="s">
        <v>229</v>
      </c>
      <c r="O4" s="126" t="s">
        <v>217</v>
      </c>
      <c r="P4" s="126" t="s">
        <v>28</v>
      </c>
      <c r="Q4" s="126" t="s">
        <v>3</v>
      </c>
      <c r="R4" s="127" t="s">
        <v>29</v>
      </c>
    </row>
    <row r="5" spans="2:18" ht="27.65" customHeight="1" x14ac:dyDescent="0.3">
      <c r="B5" s="130" t="s">
        <v>175</v>
      </c>
      <c r="C5" s="130" t="s">
        <v>176</v>
      </c>
      <c r="D5" s="174"/>
      <c r="E5" s="142">
        <v>-160</v>
      </c>
      <c r="F5" s="133">
        <f>D5*E5</f>
        <v>0</v>
      </c>
      <c r="H5" s="130" t="s">
        <v>189</v>
      </c>
      <c r="I5" s="174"/>
      <c r="J5" s="174"/>
      <c r="K5" s="131">
        <f>J5-I5</f>
        <v>0</v>
      </c>
      <c r="L5" s="131">
        <v>2</v>
      </c>
      <c r="M5" s="131">
        <f>K5*L5</f>
        <v>0</v>
      </c>
      <c r="O5" s="189" t="s">
        <v>284</v>
      </c>
      <c r="P5" s="153">
        <f>SUM(F5:F7)</f>
        <v>0</v>
      </c>
      <c r="Q5" s="165">
        <f>-E8</f>
        <v>-0.46</v>
      </c>
      <c r="R5" s="133">
        <f>P5*Q5</f>
        <v>0</v>
      </c>
    </row>
    <row r="6" spans="2:18" ht="27.65" customHeight="1" x14ac:dyDescent="0.3">
      <c r="B6" s="130" t="s">
        <v>278</v>
      </c>
      <c r="C6" s="130" t="s">
        <v>177</v>
      </c>
      <c r="D6" s="174"/>
      <c r="E6" s="138">
        <v>160</v>
      </c>
      <c r="F6" s="133">
        <f>D6*E6</f>
        <v>0</v>
      </c>
      <c r="H6" s="130" t="s">
        <v>190</v>
      </c>
      <c r="I6" s="174"/>
      <c r="J6" s="174"/>
      <c r="K6" s="131">
        <f t="shared" ref="K6:K19" si="0">J6-I6</f>
        <v>0</v>
      </c>
      <c r="L6" s="131">
        <v>3</v>
      </c>
      <c r="M6" s="131">
        <f t="shared" ref="M6:M19" si="1">K6*L6</f>
        <v>0</v>
      </c>
      <c r="O6" s="189" t="s">
        <v>285</v>
      </c>
      <c r="P6" s="153">
        <f>SUM(F12:F16)</f>
        <v>0</v>
      </c>
      <c r="Q6" s="165">
        <f>-E17</f>
        <v>-0.32</v>
      </c>
      <c r="R6" s="133">
        <f>P6*Q6</f>
        <v>0</v>
      </c>
    </row>
    <row r="7" spans="2:18" ht="27.65" customHeight="1" x14ac:dyDescent="0.3">
      <c r="B7" s="130" t="s">
        <v>178</v>
      </c>
      <c r="C7" s="130" t="s">
        <v>179</v>
      </c>
      <c r="D7" s="143">
        <f>M21</f>
        <v>0</v>
      </c>
      <c r="E7" s="138">
        <f>E6</f>
        <v>160</v>
      </c>
      <c r="F7" s="133">
        <f>D7*E6</f>
        <v>0</v>
      </c>
      <c r="H7" s="130" t="s">
        <v>191</v>
      </c>
      <c r="I7" s="174"/>
      <c r="J7" s="174"/>
      <c r="K7" s="131">
        <f t="shared" si="0"/>
        <v>0</v>
      </c>
      <c r="L7" s="131">
        <v>1.5</v>
      </c>
      <c r="M7" s="131">
        <f t="shared" si="1"/>
        <v>0</v>
      </c>
    </row>
    <row r="8" spans="2:18" ht="27.65" customHeight="1" x14ac:dyDescent="0.3">
      <c r="B8" s="130" t="s">
        <v>98</v>
      </c>
      <c r="C8" s="130" t="s">
        <v>279</v>
      </c>
      <c r="D8" s="143"/>
      <c r="E8" s="199">
        <v>0.46</v>
      </c>
      <c r="F8" s="133" t="s">
        <v>288</v>
      </c>
      <c r="H8" s="130" t="s">
        <v>192</v>
      </c>
      <c r="I8" s="174"/>
      <c r="J8" s="174"/>
      <c r="K8" s="131">
        <f t="shared" si="0"/>
        <v>0</v>
      </c>
      <c r="L8" s="131">
        <v>3</v>
      </c>
      <c r="M8" s="131">
        <f t="shared" si="1"/>
        <v>0</v>
      </c>
    </row>
    <row r="9" spans="2:18" ht="27.65" customHeight="1" x14ac:dyDescent="0.3">
      <c r="D9" s="3"/>
      <c r="F9" s="3"/>
      <c r="H9" s="130" t="s">
        <v>193</v>
      </c>
      <c r="I9" s="174"/>
      <c r="J9" s="174"/>
      <c r="K9" s="131">
        <f t="shared" si="0"/>
        <v>0</v>
      </c>
      <c r="L9" s="131">
        <v>10</v>
      </c>
      <c r="M9" s="131">
        <f t="shared" si="1"/>
        <v>0</v>
      </c>
    </row>
    <row r="10" spans="2:18" ht="27.65" customHeight="1" x14ac:dyDescent="0.3">
      <c r="B10" s="134" t="s">
        <v>180</v>
      </c>
      <c r="C10" s="123"/>
      <c r="D10" s="124"/>
      <c r="E10" s="124"/>
      <c r="F10" s="125"/>
      <c r="H10" s="130" t="s">
        <v>194</v>
      </c>
      <c r="I10" s="174"/>
      <c r="J10" s="174"/>
      <c r="K10" s="131">
        <f t="shared" si="0"/>
        <v>0</v>
      </c>
      <c r="L10" s="131">
        <v>22</v>
      </c>
      <c r="M10" s="131">
        <f t="shared" si="1"/>
        <v>0</v>
      </c>
    </row>
    <row r="11" spans="2:18" ht="27.65" customHeight="1" x14ac:dyDescent="0.3">
      <c r="B11" s="126" t="s">
        <v>1</v>
      </c>
      <c r="C11" s="126" t="s">
        <v>2</v>
      </c>
      <c r="D11" s="126" t="s">
        <v>28</v>
      </c>
      <c r="E11" s="126" t="s">
        <v>3</v>
      </c>
      <c r="F11" s="127" t="s">
        <v>29</v>
      </c>
      <c r="H11" s="130" t="s">
        <v>195</v>
      </c>
      <c r="I11" s="174"/>
      <c r="J11" s="174"/>
      <c r="K11" s="131">
        <f t="shared" si="0"/>
        <v>0</v>
      </c>
      <c r="L11" s="131">
        <v>3</v>
      </c>
      <c r="M11" s="131">
        <f t="shared" si="1"/>
        <v>0</v>
      </c>
    </row>
    <row r="12" spans="2:18" ht="27.65" customHeight="1" x14ac:dyDescent="0.3">
      <c r="B12" s="130" t="s">
        <v>175</v>
      </c>
      <c r="C12" s="130" t="s">
        <v>181</v>
      </c>
      <c r="D12" s="174"/>
      <c r="E12" s="176" t="s">
        <v>218</v>
      </c>
      <c r="F12" s="144" t="str">
        <f>IFERROR(D12*E12,"")</f>
        <v/>
      </c>
      <c r="H12" s="130" t="s">
        <v>196</v>
      </c>
      <c r="I12" s="174"/>
      <c r="J12" s="174"/>
      <c r="K12" s="131">
        <f t="shared" si="0"/>
        <v>0</v>
      </c>
      <c r="L12" s="131">
        <v>3</v>
      </c>
      <c r="M12" s="131">
        <f t="shared" si="1"/>
        <v>0</v>
      </c>
    </row>
    <row r="13" spans="2:18" ht="27.65" customHeight="1" x14ac:dyDescent="0.3">
      <c r="B13" s="130" t="s">
        <v>182</v>
      </c>
      <c r="C13" s="130" t="s">
        <v>177</v>
      </c>
      <c r="D13" s="174"/>
      <c r="E13" s="138">
        <v>251</v>
      </c>
      <c r="F13" s="133">
        <f>D13*E13</f>
        <v>0</v>
      </c>
      <c r="H13" s="130" t="s">
        <v>197</v>
      </c>
      <c r="I13" s="174"/>
      <c r="J13" s="174"/>
      <c r="K13" s="131">
        <f t="shared" si="0"/>
        <v>0</v>
      </c>
      <c r="L13" s="131">
        <v>5</v>
      </c>
      <c r="M13" s="131">
        <f t="shared" si="1"/>
        <v>0</v>
      </c>
    </row>
    <row r="14" spans="2:18" ht="27.65" customHeight="1" x14ac:dyDescent="0.3">
      <c r="B14" s="130" t="s">
        <v>184</v>
      </c>
      <c r="C14" s="130" t="s">
        <v>177</v>
      </c>
      <c r="D14" s="174"/>
      <c r="E14" s="138">
        <v>126</v>
      </c>
      <c r="F14" s="133">
        <f>D14*E14</f>
        <v>0</v>
      </c>
      <c r="H14" s="130" t="s">
        <v>198</v>
      </c>
      <c r="I14" s="174"/>
      <c r="J14" s="174"/>
      <c r="K14" s="131">
        <f t="shared" si="0"/>
        <v>0</v>
      </c>
      <c r="L14" s="131">
        <v>0.5</v>
      </c>
      <c r="M14" s="131">
        <f t="shared" si="1"/>
        <v>0</v>
      </c>
    </row>
    <row r="15" spans="2:18" ht="27.65" customHeight="1" x14ac:dyDescent="0.3">
      <c r="B15" s="130" t="s">
        <v>185</v>
      </c>
      <c r="C15" s="130" t="s">
        <v>177</v>
      </c>
      <c r="D15" s="174"/>
      <c r="E15" s="138">
        <v>25</v>
      </c>
      <c r="F15" s="133">
        <f>D15*E15</f>
        <v>0</v>
      </c>
      <c r="H15" s="130" t="s">
        <v>199</v>
      </c>
      <c r="I15" s="174"/>
      <c r="J15" s="174"/>
      <c r="K15" s="131">
        <f t="shared" si="0"/>
        <v>0</v>
      </c>
      <c r="L15" s="131">
        <v>1.5</v>
      </c>
      <c r="M15" s="131">
        <f t="shared" si="1"/>
        <v>0</v>
      </c>
    </row>
    <row r="16" spans="2:18" ht="27.65" customHeight="1" x14ac:dyDescent="0.3">
      <c r="B16" s="130" t="s">
        <v>183</v>
      </c>
      <c r="C16" s="130" t="s">
        <v>225</v>
      </c>
      <c r="D16" s="143">
        <f>M21</f>
        <v>0</v>
      </c>
      <c r="E16" s="176" t="s">
        <v>218</v>
      </c>
      <c r="F16" s="144" t="str">
        <f>IFERROR(D16*E16,"")</f>
        <v/>
      </c>
      <c r="H16" s="136" t="s">
        <v>234</v>
      </c>
      <c r="I16" s="174"/>
      <c r="J16" s="174"/>
      <c r="K16" s="131">
        <f t="shared" si="0"/>
        <v>0</v>
      </c>
      <c r="L16" s="131">
        <v>3</v>
      </c>
      <c r="M16" s="131">
        <f t="shared" si="1"/>
        <v>0</v>
      </c>
    </row>
    <row r="17" spans="2:13" ht="27.65" customHeight="1" x14ac:dyDescent="0.3">
      <c r="B17" s="130" t="s">
        <v>98</v>
      </c>
      <c r="C17" s="130" t="s">
        <v>279</v>
      </c>
      <c r="D17" s="143"/>
      <c r="E17" s="199">
        <v>0.32</v>
      </c>
      <c r="F17" s="133" t="s">
        <v>288</v>
      </c>
      <c r="H17" s="130" t="s">
        <v>230</v>
      </c>
      <c r="I17" s="174"/>
      <c r="J17" s="174"/>
      <c r="K17" s="131">
        <f t="shared" si="0"/>
        <v>0</v>
      </c>
      <c r="L17" s="131">
        <v>10</v>
      </c>
      <c r="M17" s="131">
        <f t="shared" si="1"/>
        <v>0</v>
      </c>
    </row>
    <row r="18" spans="2:13" ht="27.65" customHeight="1" x14ac:dyDescent="0.3">
      <c r="B18" s="145"/>
      <c r="H18" s="130" t="s">
        <v>231</v>
      </c>
      <c r="I18" s="174"/>
      <c r="J18" s="174"/>
      <c r="K18" s="131">
        <f t="shared" si="0"/>
        <v>0</v>
      </c>
      <c r="L18" s="131">
        <v>3</v>
      </c>
      <c r="M18" s="131">
        <f t="shared" si="1"/>
        <v>0</v>
      </c>
    </row>
    <row r="19" spans="2:13" ht="27.65" customHeight="1" x14ac:dyDescent="0.3">
      <c r="H19" s="130" t="s">
        <v>200</v>
      </c>
      <c r="I19" s="174"/>
      <c r="J19" s="174"/>
      <c r="K19" s="131">
        <f t="shared" si="0"/>
        <v>0</v>
      </c>
      <c r="L19" s="131">
        <v>24</v>
      </c>
      <c r="M19" s="131">
        <f t="shared" si="1"/>
        <v>0</v>
      </c>
    </row>
    <row r="20" spans="2:13" ht="27.65" customHeight="1" x14ac:dyDescent="0.3">
      <c r="H20" s="146" t="s">
        <v>29</v>
      </c>
      <c r="I20" s="147"/>
      <c r="J20" s="147"/>
      <c r="K20" s="147"/>
      <c r="L20" s="147"/>
      <c r="M20" s="147">
        <f>SUM(M5:M19)</f>
        <v>0</v>
      </c>
    </row>
    <row r="21" spans="2:13" ht="27.65" customHeight="1" x14ac:dyDescent="0.3">
      <c r="H21" s="130" t="s">
        <v>201</v>
      </c>
      <c r="I21" s="131"/>
      <c r="J21" s="131"/>
      <c r="K21" s="131"/>
      <c r="L21" s="131"/>
      <c r="M21" s="148">
        <f>M20/24</f>
        <v>0</v>
      </c>
    </row>
  </sheetData>
  <sheetProtection algorithmName="SHA-512" hashValue="+DBu3YYFuaJIISS/SFD45tTpt6PzPaFi+CXd06KoIlqk2Bc3AgQc0xEzOR/UHTo7vkx+/g4M0HBl7Pt3bJCvjg==" saltValue="tNiQjGduNBD+ibUxrlW3Hg=="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D5:D6 D12:D15 I5:J19"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15"/>
  <sheetViews>
    <sheetView zoomScale="90" zoomScaleNormal="9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8" customWidth="1"/>
    <col min="5" max="5" width="10.4140625" style="3" customWidth="1"/>
    <col min="6" max="6" width="10.4140625" style="135" customWidth="1"/>
    <col min="7" max="7" width="2.5" style="3" customWidth="1"/>
    <col min="8" max="16384" width="8.6640625" style="3"/>
  </cols>
  <sheetData>
    <row r="1" spans="2:7" ht="23" x14ac:dyDescent="0.5">
      <c r="B1" s="119" t="s">
        <v>87</v>
      </c>
      <c r="C1" s="120"/>
      <c r="D1" s="120"/>
      <c r="E1" s="216">
        <f>SUM(F:F)</f>
        <v>0</v>
      </c>
      <c r="F1" s="216"/>
    </row>
    <row r="2" spans="2:7" x14ac:dyDescent="0.3">
      <c r="D2" s="121"/>
      <c r="E2" s="217" t="s">
        <v>88</v>
      </c>
      <c r="F2" s="217"/>
    </row>
    <row r="3" spans="2:7" x14ac:dyDescent="0.3">
      <c r="B3" s="122" t="s">
        <v>202</v>
      </c>
      <c r="C3" s="123"/>
      <c r="D3" s="124"/>
      <c r="E3" s="124"/>
      <c r="F3" s="125"/>
    </row>
    <row r="4" spans="2:7" s="128" customFormat="1" x14ac:dyDescent="0.3">
      <c r="B4" s="126" t="s">
        <v>1</v>
      </c>
      <c r="C4" s="126" t="s">
        <v>2</v>
      </c>
      <c r="D4" s="126" t="s">
        <v>28</v>
      </c>
      <c r="E4" s="126" t="s">
        <v>3</v>
      </c>
      <c r="F4" s="127" t="s">
        <v>29</v>
      </c>
      <c r="G4" s="3"/>
    </row>
    <row r="5" spans="2:7" ht="25" x14ac:dyDescent="0.3">
      <c r="B5" s="129" t="s">
        <v>203</v>
      </c>
      <c r="C5" s="130" t="s">
        <v>204</v>
      </c>
      <c r="D5" s="174"/>
      <c r="E5" s="132">
        <v>15</v>
      </c>
      <c r="F5" s="133">
        <f>D5*E5</f>
        <v>0</v>
      </c>
    </row>
    <row r="6" spans="2:7" ht="25" x14ac:dyDescent="0.3">
      <c r="B6" s="129" t="s">
        <v>280</v>
      </c>
      <c r="C6" s="130" t="s">
        <v>204</v>
      </c>
      <c r="D6" s="174"/>
      <c r="E6" s="132" t="s">
        <v>14</v>
      </c>
      <c r="F6" s="133"/>
    </row>
    <row r="7" spans="2:7" ht="25" x14ac:dyDescent="0.3">
      <c r="B7" s="129" t="s">
        <v>205</v>
      </c>
      <c r="C7" s="130" t="s">
        <v>206</v>
      </c>
      <c r="D7" s="174"/>
      <c r="E7" s="132" t="s">
        <v>14</v>
      </c>
      <c r="F7" s="133"/>
    </row>
    <row r="9" spans="2:7" x14ac:dyDescent="0.3">
      <c r="B9" s="134" t="s">
        <v>281</v>
      </c>
      <c r="C9" s="123"/>
    </row>
    <row r="10" spans="2:7" x14ac:dyDescent="0.3">
      <c r="B10" s="126" t="s">
        <v>1</v>
      </c>
      <c r="C10" s="126" t="s">
        <v>2</v>
      </c>
      <c r="D10" s="126" t="s">
        <v>28</v>
      </c>
      <c r="E10" s="126" t="s">
        <v>3</v>
      </c>
      <c r="F10" s="127" t="s">
        <v>29</v>
      </c>
    </row>
    <row r="11" spans="2:7" ht="37.5" x14ac:dyDescent="0.3">
      <c r="B11" s="136" t="s">
        <v>207</v>
      </c>
      <c r="C11" s="136" t="s">
        <v>208</v>
      </c>
      <c r="D11" s="174"/>
      <c r="E11" s="137" t="s">
        <v>282</v>
      </c>
      <c r="F11" s="133">
        <f>D11*59</f>
        <v>0</v>
      </c>
    </row>
    <row r="12" spans="2:7" x14ac:dyDescent="0.3">
      <c r="B12" s="136" t="s">
        <v>209</v>
      </c>
      <c r="C12" s="136" t="s">
        <v>208</v>
      </c>
      <c r="D12" s="174"/>
      <c r="E12" s="137">
        <v>118</v>
      </c>
      <c r="F12" s="133">
        <f>D12*E12</f>
        <v>0</v>
      </c>
    </row>
    <row r="13" spans="2:7" x14ac:dyDescent="0.3">
      <c r="B13" s="130" t="s">
        <v>210</v>
      </c>
      <c r="C13" s="130" t="s">
        <v>211</v>
      </c>
      <c r="D13" s="174"/>
      <c r="E13" s="138">
        <v>138</v>
      </c>
      <c r="F13" s="133">
        <f>D13*E13</f>
        <v>0</v>
      </c>
    </row>
    <row r="14" spans="2:7" x14ac:dyDescent="0.3">
      <c r="B14" s="130" t="s">
        <v>212</v>
      </c>
      <c r="C14" s="130" t="s">
        <v>213</v>
      </c>
      <c r="D14" s="174"/>
      <c r="E14" s="138">
        <v>2130</v>
      </c>
      <c r="F14" s="133">
        <f>D14*E14</f>
        <v>0</v>
      </c>
    </row>
    <row r="15" spans="2:7" x14ac:dyDescent="0.3">
      <c r="B15" s="130" t="s">
        <v>214</v>
      </c>
      <c r="C15" s="130" t="s">
        <v>215</v>
      </c>
      <c r="D15" s="174"/>
      <c r="E15" s="139">
        <v>1065</v>
      </c>
      <c r="F15" s="133">
        <f>D15*E15</f>
        <v>0</v>
      </c>
    </row>
  </sheetData>
  <sheetProtection algorithmName="SHA-512" hashValue="rXzNY3N2veLzImXdZYwT6xTDJZwIlDnl/n4kVlLvqxTRU8k9ach1Kzn6Z2Iog9CcfT+Tzo1/CKnDyjr6m/HIxA==" saltValue="u2Tw6ecxD7t7LZ8GiwZVNA=="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dimension ref="A1:C4"/>
  <sheetViews>
    <sheetView workbookViewId="0">
      <selection activeCell="B5" sqref="B5"/>
    </sheetView>
  </sheetViews>
  <sheetFormatPr defaultRowHeight="14" x14ac:dyDescent="0.3"/>
  <cols>
    <col min="1" max="2" width="13.08203125" style="184" bestFit="1" customWidth="1"/>
    <col min="3" max="3" width="13.08203125" bestFit="1" customWidth="1"/>
  </cols>
  <sheetData>
    <row r="1" spans="1:3" x14ac:dyDescent="0.3">
      <c r="A1" s="184" t="s">
        <v>218</v>
      </c>
      <c r="B1" s="184" t="s">
        <v>218</v>
      </c>
      <c r="C1" s="184" t="s">
        <v>218</v>
      </c>
    </row>
    <row r="2" spans="1:3" x14ac:dyDescent="0.3">
      <c r="A2" s="185">
        <v>251</v>
      </c>
      <c r="B2" s="185">
        <v>-251</v>
      </c>
      <c r="C2" s="184" t="s">
        <v>228</v>
      </c>
    </row>
    <row r="3" spans="1:3" x14ac:dyDescent="0.3">
      <c r="A3" s="185">
        <v>126</v>
      </c>
      <c r="B3" s="185">
        <v>-126</v>
      </c>
      <c r="C3" s="184" t="s">
        <v>227</v>
      </c>
    </row>
    <row r="4" spans="1:3" x14ac:dyDescent="0.3">
      <c r="A4" s="185">
        <v>25</v>
      </c>
      <c r="B4" s="185">
        <v>-25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L23"/>
  <sheetViews>
    <sheetView zoomScale="90" zoomScaleNormal="90" workbookViewId="0"/>
  </sheetViews>
  <sheetFormatPr defaultColWidth="8.6640625" defaultRowHeight="14" x14ac:dyDescent="0.3"/>
  <cols>
    <col min="1" max="1" width="2.4140625" style="3" customWidth="1"/>
    <col min="2" max="2" width="54.6640625" style="3" customWidth="1"/>
    <col min="3" max="3" width="14.1640625" style="3" customWidth="1"/>
    <col min="4" max="4" width="10.4140625" style="128" customWidth="1"/>
    <col min="5" max="5" width="8.9140625" style="3" customWidth="1"/>
    <col min="6" max="6" width="10.4140625" style="135" customWidth="1"/>
    <col min="7" max="7" width="2.5" style="3" customWidth="1"/>
    <col min="8" max="8" width="54.6640625" style="3" customWidth="1"/>
    <col min="9" max="9" width="14.1640625" style="3" customWidth="1"/>
    <col min="10" max="10" width="10.4140625" style="128" customWidth="1"/>
    <col min="11" max="11" width="8.9140625" style="3" customWidth="1"/>
    <col min="12" max="12" width="10.4140625" style="135" customWidth="1"/>
    <col min="13" max="16384" width="8.6640625" style="3"/>
  </cols>
  <sheetData>
    <row r="1" spans="2:12" ht="23" x14ac:dyDescent="0.5">
      <c r="B1" s="119" t="s">
        <v>87</v>
      </c>
      <c r="C1" s="120"/>
      <c r="D1" s="120"/>
      <c r="E1" s="216">
        <f>SUM(F:F)</f>
        <v>0</v>
      </c>
      <c r="F1" s="216"/>
      <c r="H1" s="119" t="s">
        <v>69</v>
      </c>
      <c r="I1" s="120"/>
      <c r="J1" s="120"/>
      <c r="K1" s="216">
        <f>SUM(L:L)</f>
        <v>0</v>
      </c>
      <c r="L1" s="216"/>
    </row>
    <row r="2" spans="2:12" x14ac:dyDescent="0.3">
      <c r="D2" s="121"/>
      <c r="E2" s="217" t="s">
        <v>88</v>
      </c>
      <c r="F2" s="217"/>
      <c r="J2" s="121"/>
      <c r="K2" s="217" t="s">
        <v>88</v>
      </c>
      <c r="L2" s="217"/>
    </row>
    <row r="3" spans="2:12" x14ac:dyDescent="0.3">
      <c r="B3" s="122" t="s">
        <v>0</v>
      </c>
      <c r="C3" s="123"/>
      <c r="D3" s="124"/>
      <c r="E3" s="124"/>
      <c r="F3" s="125"/>
      <c r="H3" s="122" t="s">
        <v>11</v>
      </c>
      <c r="I3" s="123"/>
      <c r="J3" s="124"/>
      <c r="K3" s="124"/>
      <c r="L3" s="125"/>
    </row>
    <row r="4" spans="2:12" s="128" customFormat="1" x14ac:dyDescent="0.3">
      <c r="B4" s="126" t="s">
        <v>1</v>
      </c>
      <c r="C4" s="126" t="s">
        <v>2</v>
      </c>
      <c r="D4" s="126" t="s">
        <v>28</v>
      </c>
      <c r="E4" s="126" t="s">
        <v>3</v>
      </c>
      <c r="F4" s="127" t="s">
        <v>29</v>
      </c>
      <c r="H4" s="126" t="s">
        <v>1</v>
      </c>
      <c r="I4" s="126" t="s">
        <v>2</v>
      </c>
      <c r="J4" s="126" t="s">
        <v>28</v>
      </c>
      <c r="K4" s="126" t="s">
        <v>3</v>
      </c>
      <c r="L4" s="127" t="s">
        <v>29</v>
      </c>
    </row>
    <row r="5" spans="2:12" ht="25" x14ac:dyDescent="0.3">
      <c r="B5" s="129" t="s">
        <v>4</v>
      </c>
      <c r="C5" s="130" t="s">
        <v>5</v>
      </c>
      <c r="D5" s="174"/>
      <c r="E5" s="138">
        <v>73</v>
      </c>
      <c r="F5" s="144">
        <f>D5*E5</f>
        <v>0</v>
      </c>
      <c r="H5" s="191" t="s">
        <v>12</v>
      </c>
      <c r="I5" s="191" t="s">
        <v>13</v>
      </c>
      <c r="J5" s="174"/>
      <c r="K5" s="138" t="s">
        <v>14</v>
      </c>
      <c r="L5" s="144"/>
    </row>
    <row r="6" spans="2:12" ht="25" x14ac:dyDescent="0.3">
      <c r="B6" s="129" t="s">
        <v>6</v>
      </c>
      <c r="C6" s="130" t="s">
        <v>5</v>
      </c>
      <c r="D6" s="174"/>
      <c r="E6" s="138">
        <v>28</v>
      </c>
      <c r="F6" s="144">
        <f>D6*E6</f>
        <v>0</v>
      </c>
      <c r="H6" s="191" t="s">
        <v>15</v>
      </c>
      <c r="I6" s="191" t="s">
        <v>16</v>
      </c>
      <c r="J6" s="174"/>
      <c r="K6" s="138" t="s">
        <v>14</v>
      </c>
      <c r="L6" s="144"/>
    </row>
    <row r="7" spans="2:12" ht="25" x14ac:dyDescent="0.3">
      <c r="B7" s="129" t="s">
        <v>7</v>
      </c>
      <c r="C7" s="130" t="s">
        <v>5</v>
      </c>
      <c r="D7" s="174"/>
      <c r="E7" s="138">
        <v>33</v>
      </c>
      <c r="F7" s="144">
        <f>D7*E7</f>
        <v>0</v>
      </c>
      <c r="H7" s="192" t="s">
        <v>253</v>
      </c>
      <c r="I7" s="193" t="s">
        <v>5</v>
      </c>
      <c r="J7" s="174"/>
      <c r="K7" s="138">
        <v>719</v>
      </c>
      <c r="L7" s="144">
        <f t="shared" ref="L7:L23" si="0">J7*K7</f>
        <v>0</v>
      </c>
    </row>
    <row r="8" spans="2:12" ht="25" x14ac:dyDescent="0.3">
      <c r="B8" s="129" t="s">
        <v>8</v>
      </c>
      <c r="C8" s="130" t="s">
        <v>5</v>
      </c>
      <c r="D8" s="174"/>
      <c r="E8" s="138">
        <v>23</v>
      </c>
      <c r="F8" s="144">
        <f>D8*E8</f>
        <v>0</v>
      </c>
      <c r="H8" s="194" t="s">
        <v>254</v>
      </c>
      <c r="I8" s="193" t="s">
        <v>5</v>
      </c>
      <c r="J8" s="174"/>
      <c r="K8" s="138">
        <v>164</v>
      </c>
      <c r="L8" s="144">
        <f t="shared" si="0"/>
        <v>0</v>
      </c>
    </row>
    <row r="9" spans="2:12" ht="25" x14ac:dyDescent="0.3">
      <c r="B9" s="130" t="s">
        <v>9</v>
      </c>
      <c r="C9" s="130" t="s">
        <v>10</v>
      </c>
      <c r="D9" s="174"/>
      <c r="E9" s="138">
        <v>17</v>
      </c>
      <c r="F9" s="144">
        <f>D9*E9</f>
        <v>0</v>
      </c>
      <c r="H9" s="194" t="s">
        <v>255</v>
      </c>
      <c r="I9" s="193" t="s">
        <v>5</v>
      </c>
      <c r="J9" s="174"/>
      <c r="K9" s="138">
        <v>890</v>
      </c>
      <c r="L9" s="144">
        <f t="shared" si="0"/>
        <v>0</v>
      </c>
    </row>
    <row r="10" spans="2:12" ht="25" x14ac:dyDescent="0.3">
      <c r="H10" s="194" t="s">
        <v>256</v>
      </c>
      <c r="I10" s="193" t="s">
        <v>5</v>
      </c>
      <c r="J10" s="174"/>
      <c r="K10" s="138">
        <v>336</v>
      </c>
      <c r="L10" s="144">
        <f t="shared" si="0"/>
        <v>0</v>
      </c>
    </row>
    <row r="11" spans="2:12" ht="25" x14ac:dyDescent="0.3">
      <c r="H11" s="193" t="s">
        <v>257</v>
      </c>
      <c r="I11" s="193" t="s">
        <v>5</v>
      </c>
      <c r="J11" s="174"/>
      <c r="K11" s="138">
        <v>164</v>
      </c>
      <c r="L11" s="144">
        <f t="shared" si="0"/>
        <v>0</v>
      </c>
    </row>
    <row r="12" spans="2:12" ht="25" x14ac:dyDescent="0.3">
      <c r="H12" s="193" t="s">
        <v>258</v>
      </c>
      <c r="I12" s="193" t="s">
        <v>5</v>
      </c>
      <c r="J12" s="174"/>
      <c r="K12" s="138">
        <v>336</v>
      </c>
      <c r="L12" s="144">
        <f t="shared" si="0"/>
        <v>0</v>
      </c>
    </row>
    <row r="13" spans="2:12" ht="25" x14ac:dyDescent="0.3">
      <c r="H13" s="191" t="s">
        <v>259</v>
      </c>
      <c r="I13" s="191" t="s">
        <v>17</v>
      </c>
      <c r="J13" s="174"/>
      <c r="K13" s="138">
        <v>164</v>
      </c>
      <c r="L13" s="144">
        <f t="shared" si="0"/>
        <v>0</v>
      </c>
    </row>
    <row r="14" spans="2:12" ht="25" x14ac:dyDescent="0.3">
      <c r="H14" s="192" t="s">
        <v>260</v>
      </c>
      <c r="I14" s="191" t="s">
        <v>17</v>
      </c>
      <c r="J14" s="174"/>
      <c r="K14" s="138">
        <v>305</v>
      </c>
      <c r="L14" s="144">
        <f t="shared" si="0"/>
        <v>0</v>
      </c>
    </row>
    <row r="15" spans="2:12" ht="25" x14ac:dyDescent="0.3">
      <c r="H15" s="192" t="s">
        <v>261</v>
      </c>
      <c r="I15" s="192" t="s">
        <v>17</v>
      </c>
      <c r="J15" s="174"/>
      <c r="K15" s="138">
        <v>329</v>
      </c>
      <c r="L15" s="144">
        <f t="shared" si="0"/>
        <v>0</v>
      </c>
    </row>
    <row r="16" spans="2:12" ht="25" x14ac:dyDescent="0.3">
      <c r="H16" s="193" t="s">
        <v>262</v>
      </c>
      <c r="I16" s="193" t="s">
        <v>19</v>
      </c>
      <c r="J16" s="174"/>
      <c r="K16" s="138">
        <v>1108</v>
      </c>
      <c r="L16" s="144">
        <f t="shared" si="0"/>
        <v>0</v>
      </c>
    </row>
    <row r="17" spans="8:12" ht="25" x14ac:dyDescent="0.3">
      <c r="H17" s="193" t="s">
        <v>263</v>
      </c>
      <c r="I17" s="193" t="s">
        <v>19</v>
      </c>
      <c r="J17" s="174"/>
      <c r="K17" s="138">
        <v>1137</v>
      </c>
      <c r="L17" s="144">
        <f t="shared" si="0"/>
        <v>0</v>
      </c>
    </row>
    <row r="18" spans="8:12" x14ac:dyDescent="0.3">
      <c r="H18" s="191" t="s">
        <v>20</v>
      </c>
      <c r="I18" s="191" t="s">
        <v>21</v>
      </c>
      <c r="J18" s="174"/>
      <c r="K18" s="138">
        <v>31</v>
      </c>
      <c r="L18" s="144">
        <f t="shared" si="0"/>
        <v>0</v>
      </c>
    </row>
    <row r="19" spans="8:12" x14ac:dyDescent="0.3">
      <c r="H19" s="191" t="s">
        <v>22</v>
      </c>
      <c r="I19" s="191" t="s">
        <v>23</v>
      </c>
      <c r="J19" s="174"/>
      <c r="K19" s="138">
        <v>68</v>
      </c>
      <c r="L19" s="144">
        <f t="shared" si="0"/>
        <v>0</v>
      </c>
    </row>
    <row r="20" spans="8:12" ht="25" x14ac:dyDescent="0.3">
      <c r="H20" s="191" t="s">
        <v>24</v>
      </c>
      <c r="I20" s="191" t="s">
        <v>23</v>
      </c>
      <c r="J20" s="174"/>
      <c r="K20" s="138">
        <v>34</v>
      </c>
      <c r="L20" s="144">
        <f t="shared" si="0"/>
        <v>0</v>
      </c>
    </row>
    <row r="21" spans="8:12" x14ac:dyDescent="0.3">
      <c r="H21" s="195" t="s">
        <v>264</v>
      </c>
      <c r="I21" s="191" t="s">
        <v>25</v>
      </c>
      <c r="J21" s="174"/>
      <c r="K21" s="138">
        <v>82</v>
      </c>
      <c r="L21" s="144">
        <f t="shared" si="0"/>
        <v>0</v>
      </c>
    </row>
    <row r="22" spans="8:12" ht="25" x14ac:dyDescent="0.3">
      <c r="H22" s="196" t="s">
        <v>265</v>
      </c>
      <c r="I22" s="193" t="s">
        <v>26</v>
      </c>
      <c r="J22" s="174"/>
      <c r="K22" s="138">
        <v>145</v>
      </c>
      <c r="L22" s="144">
        <f t="shared" si="0"/>
        <v>0</v>
      </c>
    </row>
    <row r="23" spans="8:12" x14ac:dyDescent="0.3">
      <c r="H23" s="194" t="s">
        <v>266</v>
      </c>
      <c r="I23" s="192" t="s">
        <v>27</v>
      </c>
      <c r="J23" s="174"/>
      <c r="K23" s="138">
        <v>2387</v>
      </c>
      <c r="L23" s="144">
        <f t="shared" si="0"/>
        <v>0</v>
      </c>
    </row>
  </sheetData>
  <sheetProtection algorithmName="SHA-512" hashValue="s9NQ9o7vPr+xa0PQCFGq+iGSrBs6S8buYzeliQXIPW3TxaI4/Igh947AjLe98Kpp5AOK40Q68e103pfmV/DvbA==" saltValue="8sRN72WAILnTNbaVLd2IoQ==" spinCount="100000" sheet="1" formatColumns="0" formatRows="0"/>
  <mergeCells count="4">
    <mergeCell ref="E1:F1"/>
    <mergeCell ref="K1:L1"/>
    <mergeCell ref="E2:F2"/>
    <mergeCell ref="K2:L2"/>
  </mergeCells>
  <dataValidations count="1">
    <dataValidation type="whole" operator="greaterThanOrEqual" allowBlank="1" showInputMessage="1" showErrorMessage="1" sqref="D5:D9 J5:J23"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B1:L20"/>
  <sheetViews>
    <sheetView zoomScale="90" zoomScaleNormal="90" workbookViewId="0">
      <selection activeCell="E6" sqref="E6"/>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8" customWidth="1"/>
    <col min="5" max="5" width="10.4140625" style="3" customWidth="1"/>
    <col min="6" max="6" width="10.4140625" style="135" customWidth="1"/>
    <col min="7" max="7" width="2.5" style="3" customWidth="1"/>
    <col min="8" max="8" width="60.1640625" style="3" customWidth="1"/>
    <col min="9" max="9" width="12.1640625" style="3" customWidth="1"/>
    <col min="10" max="10" width="10.4140625" style="128" customWidth="1"/>
    <col min="11" max="11" width="10.4140625" style="3" customWidth="1"/>
    <col min="12" max="12" width="10.4140625" style="135" customWidth="1"/>
    <col min="13" max="13" width="2.5" style="3" customWidth="1"/>
    <col min="14" max="16384" width="8.6640625" style="3"/>
  </cols>
  <sheetData>
    <row r="1" spans="2:12" ht="23" x14ac:dyDescent="0.5">
      <c r="B1" s="119" t="s">
        <v>87</v>
      </c>
      <c r="C1" s="120"/>
      <c r="D1" s="120"/>
      <c r="E1" s="216">
        <f>SUM(F:F)</f>
        <v>0</v>
      </c>
      <c r="F1" s="216"/>
      <c r="H1" s="119" t="s">
        <v>69</v>
      </c>
      <c r="I1" s="120"/>
      <c r="J1" s="120"/>
      <c r="K1" s="216">
        <f>SUM(L:L)</f>
        <v>0</v>
      </c>
      <c r="L1" s="216"/>
    </row>
    <row r="2" spans="2:12" x14ac:dyDescent="0.3">
      <c r="D2" s="121"/>
      <c r="E2" s="217" t="s">
        <v>88</v>
      </c>
      <c r="F2" s="217"/>
      <c r="K2" s="217" t="s">
        <v>88</v>
      </c>
      <c r="L2" s="217"/>
    </row>
    <row r="3" spans="2:12" x14ac:dyDescent="0.3">
      <c r="B3" s="134" t="s">
        <v>92</v>
      </c>
      <c r="C3" s="123"/>
      <c r="D3" s="124"/>
      <c r="E3" s="124"/>
      <c r="F3" s="125"/>
      <c r="H3" s="134" t="s">
        <v>99</v>
      </c>
      <c r="I3" s="123"/>
      <c r="J3" s="124"/>
      <c r="K3" s="124"/>
      <c r="L3" s="125"/>
    </row>
    <row r="4" spans="2:12" s="128" customFormat="1" x14ac:dyDescent="0.3">
      <c r="B4" s="126" t="s">
        <v>1</v>
      </c>
      <c r="C4" s="126" t="s">
        <v>2</v>
      </c>
      <c r="D4" s="126" t="s">
        <v>28</v>
      </c>
      <c r="E4" s="126" t="s">
        <v>3</v>
      </c>
      <c r="F4" s="127" t="s">
        <v>29</v>
      </c>
      <c r="H4" s="126" t="s">
        <v>1</v>
      </c>
      <c r="I4" s="126" t="s">
        <v>2</v>
      </c>
      <c r="J4" s="126" t="s">
        <v>28</v>
      </c>
      <c r="K4" s="126" t="s">
        <v>3</v>
      </c>
      <c r="L4" s="127" t="s">
        <v>29</v>
      </c>
    </row>
    <row r="5" spans="2:12" ht="25" x14ac:dyDescent="0.3">
      <c r="B5" s="191" t="s">
        <v>93</v>
      </c>
      <c r="C5" s="191" t="s">
        <v>94</v>
      </c>
      <c r="D5" s="174"/>
      <c r="E5" s="138">
        <v>67</v>
      </c>
      <c r="F5" s="133">
        <f t="shared" ref="F5:F10" si="0">D5*E5</f>
        <v>0</v>
      </c>
      <c r="H5" s="136" t="s">
        <v>12</v>
      </c>
      <c r="I5" s="136" t="s">
        <v>13</v>
      </c>
      <c r="J5" s="174"/>
      <c r="K5" s="167" t="s">
        <v>14</v>
      </c>
      <c r="L5" s="133"/>
    </row>
    <row r="6" spans="2:12" ht="25" x14ac:dyDescent="0.3">
      <c r="B6" s="193" t="s">
        <v>267</v>
      </c>
      <c r="C6" s="191" t="s">
        <v>95</v>
      </c>
      <c r="D6" s="174"/>
      <c r="E6" s="151">
        <v>215</v>
      </c>
      <c r="F6" s="133">
        <f t="shared" si="0"/>
        <v>0</v>
      </c>
      <c r="H6" s="136" t="s">
        <v>269</v>
      </c>
      <c r="I6" s="136" t="s">
        <v>95</v>
      </c>
      <c r="J6" s="174"/>
      <c r="K6" s="151">
        <v>395</v>
      </c>
      <c r="L6" s="133">
        <f t="shared" ref="L6:L20" si="1">J6*K6</f>
        <v>0</v>
      </c>
    </row>
    <row r="7" spans="2:12" ht="37.5" x14ac:dyDescent="0.3">
      <c r="B7" s="193" t="s">
        <v>96</v>
      </c>
      <c r="C7" s="191" t="s">
        <v>5</v>
      </c>
      <c r="D7" s="174"/>
      <c r="E7" s="138">
        <v>3201</v>
      </c>
      <c r="F7" s="133">
        <f t="shared" si="0"/>
        <v>0</v>
      </c>
      <c r="H7" s="136" t="s">
        <v>100</v>
      </c>
      <c r="I7" s="136" t="s">
        <v>101</v>
      </c>
      <c r="J7" s="174"/>
      <c r="K7" s="151">
        <v>214</v>
      </c>
      <c r="L7" s="133">
        <f t="shared" si="1"/>
        <v>0</v>
      </c>
    </row>
    <row r="8" spans="2:12" ht="50" x14ac:dyDescent="0.3">
      <c r="B8" s="193" t="s">
        <v>235</v>
      </c>
      <c r="C8" s="191" t="s">
        <v>5</v>
      </c>
      <c r="D8" s="174"/>
      <c r="E8" s="138">
        <v>6907</v>
      </c>
      <c r="F8" s="133">
        <f t="shared" si="0"/>
        <v>0</v>
      </c>
      <c r="H8" s="136" t="s">
        <v>102</v>
      </c>
      <c r="I8" s="136" t="s">
        <v>17</v>
      </c>
      <c r="J8" s="174"/>
      <c r="K8" s="151">
        <v>76</v>
      </c>
      <c r="L8" s="133">
        <f t="shared" si="1"/>
        <v>0</v>
      </c>
    </row>
    <row r="9" spans="2:12" ht="25" x14ac:dyDescent="0.3">
      <c r="B9" s="193" t="s">
        <v>268</v>
      </c>
      <c r="C9" s="191" t="s">
        <v>23</v>
      </c>
      <c r="D9" s="174"/>
      <c r="E9" s="138">
        <v>1185</v>
      </c>
      <c r="F9" s="133">
        <f t="shared" si="0"/>
        <v>0</v>
      </c>
      <c r="H9" s="136" t="s">
        <v>103</v>
      </c>
      <c r="I9" s="136" t="s">
        <v>17</v>
      </c>
      <c r="J9" s="174"/>
      <c r="K9" s="151">
        <v>119</v>
      </c>
      <c r="L9" s="133">
        <f t="shared" si="1"/>
        <v>0</v>
      </c>
    </row>
    <row r="10" spans="2:12" ht="25" x14ac:dyDescent="0.3">
      <c r="B10" s="192" t="s">
        <v>97</v>
      </c>
      <c r="C10" s="192" t="s">
        <v>23</v>
      </c>
      <c r="D10" s="174"/>
      <c r="E10" s="138">
        <v>5406</v>
      </c>
      <c r="F10" s="133">
        <f t="shared" si="0"/>
        <v>0</v>
      </c>
      <c r="H10" s="136" t="s">
        <v>18</v>
      </c>
      <c r="I10" s="136" t="s">
        <v>17</v>
      </c>
      <c r="J10" s="174"/>
      <c r="K10" s="151">
        <v>151</v>
      </c>
      <c r="L10" s="133">
        <f t="shared" si="1"/>
        <v>0</v>
      </c>
    </row>
    <row r="11" spans="2:12" ht="25" x14ac:dyDescent="0.3">
      <c r="H11" s="136" t="s">
        <v>104</v>
      </c>
      <c r="I11" s="136" t="s">
        <v>17</v>
      </c>
      <c r="J11" s="174"/>
      <c r="K11" s="151">
        <v>222</v>
      </c>
      <c r="L11" s="133">
        <f t="shared" si="1"/>
        <v>0</v>
      </c>
    </row>
    <row r="12" spans="2:12" ht="25" x14ac:dyDescent="0.3">
      <c r="H12" s="136" t="s">
        <v>105</v>
      </c>
      <c r="I12" s="136" t="s">
        <v>17</v>
      </c>
      <c r="J12" s="174"/>
      <c r="K12" s="151">
        <v>23</v>
      </c>
      <c r="L12" s="133">
        <f t="shared" si="1"/>
        <v>0</v>
      </c>
    </row>
    <row r="13" spans="2:12" ht="25" x14ac:dyDescent="0.3">
      <c r="H13" s="136" t="s">
        <v>97</v>
      </c>
      <c r="I13" s="136" t="s">
        <v>23</v>
      </c>
      <c r="J13" s="174"/>
      <c r="K13" s="151">
        <v>5406</v>
      </c>
      <c r="L13" s="133">
        <f t="shared" si="1"/>
        <v>0</v>
      </c>
    </row>
    <row r="14" spans="2:12" ht="25" x14ac:dyDescent="0.3">
      <c r="H14" s="136" t="s">
        <v>106</v>
      </c>
      <c r="I14" s="136" t="s">
        <v>107</v>
      </c>
      <c r="J14" s="174"/>
      <c r="K14" s="151">
        <v>144215</v>
      </c>
      <c r="L14" s="133">
        <f t="shared" si="1"/>
        <v>0</v>
      </c>
    </row>
    <row r="15" spans="2:12" ht="25" x14ac:dyDescent="0.3">
      <c r="H15" s="136" t="s">
        <v>108</v>
      </c>
      <c r="I15" s="136" t="s">
        <v>5</v>
      </c>
      <c r="J15" s="174"/>
      <c r="K15" s="151">
        <v>553</v>
      </c>
      <c r="L15" s="133">
        <f t="shared" si="1"/>
        <v>0</v>
      </c>
    </row>
    <row r="16" spans="2:12" x14ac:dyDescent="0.3">
      <c r="H16" s="136" t="s">
        <v>109</v>
      </c>
      <c r="I16" s="136" t="s">
        <v>110</v>
      </c>
      <c r="J16" s="174"/>
      <c r="K16" s="151">
        <v>390</v>
      </c>
      <c r="L16" s="133">
        <f t="shared" si="1"/>
        <v>0</v>
      </c>
    </row>
    <row r="17" spans="8:12" x14ac:dyDescent="0.3">
      <c r="H17" s="136" t="s">
        <v>111</v>
      </c>
      <c r="I17" s="136" t="s">
        <v>112</v>
      </c>
      <c r="J17" s="174"/>
      <c r="K17" s="151">
        <v>268</v>
      </c>
      <c r="L17" s="133">
        <f t="shared" si="1"/>
        <v>0</v>
      </c>
    </row>
    <row r="18" spans="8:12" x14ac:dyDescent="0.3">
      <c r="H18" s="136" t="s">
        <v>113</v>
      </c>
      <c r="I18" s="136" t="s">
        <v>114</v>
      </c>
      <c r="J18" s="174"/>
      <c r="K18" s="151">
        <v>135</v>
      </c>
      <c r="L18" s="133">
        <f t="shared" si="1"/>
        <v>0</v>
      </c>
    </row>
    <row r="19" spans="8:12" ht="25" x14ac:dyDescent="0.3">
      <c r="H19" s="136" t="s">
        <v>265</v>
      </c>
      <c r="I19" s="136" t="s">
        <v>26</v>
      </c>
      <c r="J19" s="174"/>
      <c r="K19" s="151">
        <v>145</v>
      </c>
      <c r="L19" s="133">
        <f t="shared" si="1"/>
        <v>0</v>
      </c>
    </row>
    <row r="20" spans="8:12" x14ac:dyDescent="0.3">
      <c r="H20" s="136" t="s">
        <v>266</v>
      </c>
      <c r="I20" s="136" t="s">
        <v>27</v>
      </c>
      <c r="J20" s="174"/>
      <c r="K20" s="151">
        <v>2387</v>
      </c>
      <c r="L20" s="133">
        <f t="shared" si="1"/>
        <v>0</v>
      </c>
    </row>
  </sheetData>
  <sheetProtection algorithmName="SHA-512" hashValue="/UafjXLVAdOLGY7SZEvXFC9tjrNBU69FU1c8AvBaMEjmI0cCis+/WuIVZY+9n0rOSdVhs71tqJ3NngD11wmuBA==" saltValue="RgX2y3jE4fwbFTIpZbmaOw==" spinCount="100000" sheet="1" formatColumns="0" formatRows="0"/>
  <mergeCells count="4">
    <mergeCell ref="E2:F2"/>
    <mergeCell ref="K2:L2"/>
    <mergeCell ref="E1:F1"/>
    <mergeCell ref="K1:L1"/>
  </mergeCells>
  <dataValidations count="1">
    <dataValidation type="whole" operator="greaterThanOrEqual" allowBlank="1" showInputMessage="1" showErrorMessage="1" sqref="D5:D10 J5:J20"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B1:L24"/>
  <sheetViews>
    <sheetView zoomScale="90" zoomScaleNormal="90" workbookViewId="0">
      <selection activeCell="B14" sqref="B14"/>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8" customWidth="1"/>
    <col min="5" max="5" width="10.4140625" style="3" customWidth="1"/>
    <col min="6" max="6" width="10.4140625" style="135" customWidth="1"/>
    <col min="7" max="7" width="2.5" style="3" customWidth="1"/>
    <col min="8" max="8" width="60.1640625" style="3" customWidth="1"/>
    <col min="9" max="9" width="12.1640625" style="3" customWidth="1"/>
    <col min="10" max="10" width="10.4140625" style="128" customWidth="1"/>
    <col min="11" max="11" width="10.4140625" style="3" customWidth="1"/>
    <col min="12" max="12" width="10.4140625" style="135" customWidth="1"/>
    <col min="13" max="16384" width="8.6640625" style="3"/>
  </cols>
  <sheetData>
    <row r="1" spans="2:12" ht="23" x14ac:dyDescent="0.5">
      <c r="B1" s="119" t="s">
        <v>87</v>
      </c>
      <c r="C1" s="120"/>
      <c r="D1" s="120"/>
      <c r="E1" s="216">
        <f>SUM(F:F)</f>
        <v>0</v>
      </c>
      <c r="F1" s="216"/>
      <c r="H1" s="119" t="s">
        <v>69</v>
      </c>
      <c r="I1" s="120"/>
      <c r="J1" s="120"/>
      <c r="K1" s="216">
        <f>SUM(L:L)</f>
        <v>0</v>
      </c>
      <c r="L1" s="216"/>
    </row>
    <row r="2" spans="2:12" x14ac:dyDescent="0.3">
      <c r="D2" s="121"/>
      <c r="E2" s="217" t="s">
        <v>88</v>
      </c>
      <c r="F2" s="217"/>
      <c r="K2" s="217" t="s">
        <v>88</v>
      </c>
      <c r="L2" s="217"/>
    </row>
    <row r="3" spans="2:12" x14ac:dyDescent="0.3">
      <c r="B3" s="134" t="s">
        <v>115</v>
      </c>
      <c r="C3" s="123"/>
      <c r="D3" s="124"/>
      <c r="E3" s="124"/>
      <c r="F3" s="125"/>
      <c r="H3" s="134" t="s">
        <v>121</v>
      </c>
      <c r="I3" s="123"/>
      <c r="J3" s="124"/>
      <c r="K3" s="124"/>
      <c r="L3" s="125"/>
    </row>
    <row r="4" spans="2:12" s="128" customFormat="1" x14ac:dyDescent="0.3">
      <c r="B4" s="126" t="s">
        <v>1</v>
      </c>
      <c r="C4" s="126" t="s">
        <v>2</v>
      </c>
      <c r="D4" s="126" t="s">
        <v>28</v>
      </c>
      <c r="E4" s="126" t="s">
        <v>3</v>
      </c>
      <c r="F4" s="127" t="s">
        <v>29</v>
      </c>
      <c r="H4" s="126" t="s">
        <v>1</v>
      </c>
      <c r="I4" s="126" t="s">
        <v>2</v>
      </c>
      <c r="J4" s="126" t="s">
        <v>28</v>
      </c>
      <c r="K4" s="126" t="s">
        <v>3</v>
      </c>
      <c r="L4" s="127" t="s">
        <v>29</v>
      </c>
    </row>
    <row r="5" spans="2:12" ht="25" x14ac:dyDescent="0.3">
      <c r="B5" s="191" t="s">
        <v>116</v>
      </c>
      <c r="C5" s="191" t="s">
        <v>16</v>
      </c>
      <c r="D5" s="174"/>
      <c r="E5" s="151" t="s">
        <v>14</v>
      </c>
      <c r="F5" s="133"/>
      <c r="H5" s="136" t="s">
        <v>269</v>
      </c>
      <c r="I5" s="136" t="s">
        <v>122</v>
      </c>
      <c r="J5" s="174"/>
      <c r="K5" s="151">
        <v>395</v>
      </c>
      <c r="L5" s="133">
        <f>J5*K5</f>
        <v>0</v>
      </c>
    </row>
    <row r="6" spans="2:12" x14ac:dyDescent="0.3">
      <c r="B6" s="193" t="s">
        <v>117</v>
      </c>
      <c r="C6" s="191" t="s">
        <v>118</v>
      </c>
      <c r="D6" s="174"/>
      <c r="E6" s="151" t="s">
        <v>14</v>
      </c>
      <c r="F6" s="133"/>
      <c r="J6" s="3"/>
      <c r="L6" s="3"/>
    </row>
    <row r="7" spans="2:12" ht="25" x14ac:dyDescent="0.35">
      <c r="B7" s="193" t="s">
        <v>119</v>
      </c>
      <c r="C7" s="191" t="s">
        <v>120</v>
      </c>
      <c r="D7" s="174"/>
      <c r="E7" s="151" t="s">
        <v>14</v>
      </c>
      <c r="F7" s="133"/>
      <c r="H7" s="134" t="s">
        <v>238</v>
      </c>
      <c r="I7" s="170"/>
      <c r="J7" s="161"/>
      <c r="K7" s="162"/>
      <c r="L7" s="163"/>
    </row>
    <row r="8" spans="2:12" x14ac:dyDescent="0.3">
      <c r="H8" s="150" t="s">
        <v>1</v>
      </c>
      <c r="I8" s="150" t="s">
        <v>2</v>
      </c>
      <c r="J8" s="150" t="s">
        <v>28</v>
      </c>
      <c r="K8" s="150" t="s">
        <v>3</v>
      </c>
      <c r="L8" s="164" t="s">
        <v>29</v>
      </c>
    </row>
    <row r="9" spans="2:12" ht="25" x14ac:dyDescent="0.3">
      <c r="B9" s="134" t="s">
        <v>237</v>
      </c>
      <c r="C9" s="123"/>
      <c r="H9" s="136" t="s">
        <v>12</v>
      </c>
      <c r="I9" s="136" t="s">
        <v>13</v>
      </c>
      <c r="J9" s="175"/>
      <c r="K9" s="167" t="s">
        <v>14</v>
      </c>
      <c r="L9" s="144"/>
    </row>
    <row r="10" spans="2:12" x14ac:dyDescent="0.3">
      <c r="B10" s="126" t="s">
        <v>1</v>
      </c>
      <c r="C10" s="126" t="s">
        <v>2</v>
      </c>
      <c r="D10" s="126" t="s">
        <v>28</v>
      </c>
      <c r="E10" s="126" t="s">
        <v>3</v>
      </c>
      <c r="F10" s="127" t="s">
        <v>29</v>
      </c>
      <c r="H10" s="136" t="s">
        <v>269</v>
      </c>
      <c r="I10" s="136" t="s">
        <v>95</v>
      </c>
      <c r="J10" s="175"/>
      <c r="K10" s="151">
        <v>395</v>
      </c>
      <c r="L10" s="144">
        <f t="shared" ref="L10:L24" si="0">J10*K10</f>
        <v>0</v>
      </c>
    </row>
    <row r="11" spans="2:12" x14ac:dyDescent="0.3">
      <c r="B11" s="191" t="s">
        <v>93</v>
      </c>
      <c r="C11" s="191" t="s">
        <v>94</v>
      </c>
      <c r="D11" s="174"/>
      <c r="E11" s="138">
        <v>67</v>
      </c>
      <c r="F11" s="133">
        <f t="shared" ref="F11:F16" si="1">D11*E11</f>
        <v>0</v>
      </c>
      <c r="H11" s="136" t="s">
        <v>100</v>
      </c>
      <c r="I11" s="136" t="s">
        <v>101</v>
      </c>
      <c r="J11" s="175"/>
      <c r="K11" s="151">
        <v>214</v>
      </c>
      <c r="L11" s="144">
        <f t="shared" si="0"/>
        <v>0</v>
      </c>
    </row>
    <row r="12" spans="2:12" ht="25" x14ac:dyDescent="0.3">
      <c r="B12" s="193" t="s">
        <v>267</v>
      </c>
      <c r="C12" s="191" t="s">
        <v>95</v>
      </c>
      <c r="D12" s="174"/>
      <c r="E12" s="151">
        <v>215</v>
      </c>
      <c r="F12" s="133">
        <f t="shared" si="1"/>
        <v>0</v>
      </c>
      <c r="H12" s="136" t="s">
        <v>102</v>
      </c>
      <c r="I12" s="136" t="s">
        <v>17</v>
      </c>
      <c r="J12" s="175"/>
      <c r="K12" s="151">
        <v>76</v>
      </c>
      <c r="L12" s="144">
        <f t="shared" si="0"/>
        <v>0</v>
      </c>
    </row>
    <row r="13" spans="2:12" ht="37.5" x14ac:dyDescent="0.3">
      <c r="B13" s="193" t="s">
        <v>96</v>
      </c>
      <c r="C13" s="191" t="s">
        <v>5</v>
      </c>
      <c r="D13" s="174"/>
      <c r="E13" s="138">
        <v>3201</v>
      </c>
      <c r="F13" s="133">
        <f t="shared" si="1"/>
        <v>0</v>
      </c>
      <c r="H13" s="136" t="s">
        <v>103</v>
      </c>
      <c r="I13" s="136" t="s">
        <v>17</v>
      </c>
      <c r="J13" s="175"/>
      <c r="K13" s="151">
        <v>119</v>
      </c>
      <c r="L13" s="144">
        <f t="shared" si="0"/>
        <v>0</v>
      </c>
    </row>
    <row r="14" spans="2:12" ht="50" x14ac:dyDescent="0.3">
      <c r="B14" s="193" t="s">
        <v>235</v>
      </c>
      <c r="C14" s="191" t="s">
        <v>5</v>
      </c>
      <c r="D14" s="174"/>
      <c r="E14" s="138">
        <v>6907</v>
      </c>
      <c r="F14" s="133">
        <f t="shared" si="1"/>
        <v>0</v>
      </c>
      <c r="H14" s="136" t="s">
        <v>18</v>
      </c>
      <c r="I14" s="136" t="s">
        <v>17</v>
      </c>
      <c r="J14" s="175"/>
      <c r="K14" s="151">
        <v>151</v>
      </c>
      <c r="L14" s="144">
        <f t="shared" si="0"/>
        <v>0</v>
      </c>
    </row>
    <row r="15" spans="2:12" ht="25" x14ac:dyDescent="0.3">
      <c r="B15" s="193" t="s">
        <v>268</v>
      </c>
      <c r="C15" s="191" t="s">
        <v>23</v>
      </c>
      <c r="D15" s="174"/>
      <c r="E15" s="138">
        <v>1185</v>
      </c>
      <c r="F15" s="133">
        <f t="shared" si="1"/>
        <v>0</v>
      </c>
      <c r="H15" s="136" t="s">
        <v>104</v>
      </c>
      <c r="I15" s="136" t="s">
        <v>17</v>
      </c>
      <c r="J15" s="175"/>
      <c r="K15" s="151">
        <v>222</v>
      </c>
      <c r="L15" s="144">
        <f t="shared" si="0"/>
        <v>0</v>
      </c>
    </row>
    <row r="16" spans="2:12" ht="25" x14ac:dyDescent="0.3">
      <c r="B16" s="192" t="s">
        <v>97</v>
      </c>
      <c r="C16" s="192" t="s">
        <v>23</v>
      </c>
      <c r="D16" s="174"/>
      <c r="E16" s="138">
        <v>5406</v>
      </c>
      <c r="F16" s="133">
        <f t="shared" si="1"/>
        <v>0</v>
      </c>
      <c r="H16" s="136" t="s">
        <v>105</v>
      </c>
      <c r="I16" s="136" t="s">
        <v>17</v>
      </c>
      <c r="J16" s="175"/>
      <c r="K16" s="151">
        <v>23</v>
      </c>
      <c r="L16" s="144">
        <f t="shared" si="0"/>
        <v>0</v>
      </c>
    </row>
    <row r="17" spans="2:12" ht="25" x14ac:dyDescent="0.3">
      <c r="H17" s="136" t="s">
        <v>97</v>
      </c>
      <c r="I17" s="136" t="s">
        <v>23</v>
      </c>
      <c r="J17" s="175"/>
      <c r="K17" s="151">
        <v>5406</v>
      </c>
      <c r="L17" s="144">
        <f t="shared" si="0"/>
        <v>0</v>
      </c>
    </row>
    <row r="18" spans="2:12" ht="25" x14ac:dyDescent="0.3">
      <c r="B18" s="122" t="s">
        <v>0</v>
      </c>
      <c r="C18" s="123"/>
      <c r="D18" s="124"/>
      <c r="E18" s="124"/>
      <c r="F18" s="125"/>
      <c r="H18" s="136" t="s">
        <v>106</v>
      </c>
      <c r="I18" s="136" t="s">
        <v>107</v>
      </c>
      <c r="J18" s="175"/>
      <c r="K18" s="151">
        <v>144215</v>
      </c>
      <c r="L18" s="144">
        <f t="shared" si="0"/>
        <v>0</v>
      </c>
    </row>
    <row r="19" spans="2:12" ht="25" x14ac:dyDescent="0.3">
      <c r="B19" s="126" t="s">
        <v>1</v>
      </c>
      <c r="C19" s="126" t="s">
        <v>2</v>
      </c>
      <c r="D19" s="126" t="s">
        <v>28</v>
      </c>
      <c r="E19" s="126" t="s">
        <v>3</v>
      </c>
      <c r="F19" s="127" t="s">
        <v>29</v>
      </c>
      <c r="H19" s="136" t="s">
        <v>108</v>
      </c>
      <c r="I19" s="136" t="s">
        <v>5</v>
      </c>
      <c r="J19" s="175"/>
      <c r="K19" s="151">
        <v>553</v>
      </c>
      <c r="L19" s="144">
        <f t="shared" si="0"/>
        <v>0</v>
      </c>
    </row>
    <row r="20" spans="2:12" ht="25" x14ac:dyDescent="0.3">
      <c r="B20" s="129" t="s">
        <v>4</v>
      </c>
      <c r="C20" s="130" t="s">
        <v>5</v>
      </c>
      <c r="D20" s="174"/>
      <c r="E20" s="138">
        <v>73</v>
      </c>
      <c r="F20" s="144">
        <f>D20*E20</f>
        <v>0</v>
      </c>
      <c r="H20" s="136" t="s">
        <v>109</v>
      </c>
      <c r="I20" s="136" t="s">
        <v>110</v>
      </c>
      <c r="J20" s="175"/>
      <c r="K20" s="151">
        <v>390</v>
      </c>
      <c r="L20" s="144">
        <f t="shared" si="0"/>
        <v>0</v>
      </c>
    </row>
    <row r="21" spans="2:12" ht="25" x14ac:dyDescent="0.3">
      <c r="B21" s="129" t="s">
        <v>6</v>
      </c>
      <c r="C21" s="130" t="s">
        <v>5</v>
      </c>
      <c r="D21" s="174"/>
      <c r="E21" s="138">
        <v>28</v>
      </c>
      <c r="F21" s="144">
        <f>D21*E21</f>
        <v>0</v>
      </c>
      <c r="H21" s="136" t="s">
        <v>111</v>
      </c>
      <c r="I21" s="136" t="s">
        <v>112</v>
      </c>
      <c r="J21" s="175"/>
      <c r="K21" s="151">
        <v>268</v>
      </c>
      <c r="L21" s="144">
        <f t="shared" si="0"/>
        <v>0</v>
      </c>
    </row>
    <row r="22" spans="2:12" ht="25" x14ac:dyDescent="0.3">
      <c r="B22" s="129" t="s">
        <v>7</v>
      </c>
      <c r="C22" s="130" t="s">
        <v>5</v>
      </c>
      <c r="D22" s="174"/>
      <c r="E22" s="138">
        <v>33</v>
      </c>
      <c r="F22" s="144">
        <f>D22*E22</f>
        <v>0</v>
      </c>
      <c r="H22" s="136" t="s">
        <v>113</v>
      </c>
      <c r="I22" s="136" t="s">
        <v>114</v>
      </c>
      <c r="J22" s="175"/>
      <c r="K22" s="151">
        <v>135</v>
      </c>
      <c r="L22" s="144">
        <f t="shared" si="0"/>
        <v>0</v>
      </c>
    </row>
    <row r="23" spans="2:12" ht="25" x14ac:dyDescent="0.3">
      <c r="B23" s="129" t="s">
        <v>8</v>
      </c>
      <c r="C23" s="130" t="s">
        <v>5</v>
      </c>
      <c r="D23" s="174"/>
      <c r="E23" s="138">
        <v>23</v>
      </c>
      <c r="F23" s="144">
        <f>D23*E23</f>
        <v>0</v>
      </c>
      <c r="H23" s="136" t="s">
        <v>265</v>
      </c>
      <c r="I23" s="136" t="s">
        <v>26</v>
      </c>
      <c r="J23" s="175"/>
      <c r="K23" s="151">
        <v>145</v>
      </c>
      <c r="L23" s="144">
        <f t="shared" si="0"/>
        <v>0</v>
      </c>
    </row>
    <row r="24" spans="2:12" x14ac:dyDescent="0.3">
      <c r="B24" s="130" t="s">
        <v>9</v>
      </c>
      <c r="C24" s="130" t="s">
        <v>10</v>
      </c>
      <c r="D24" s="174"/>
      <c r="E24" s="138">
        <v>17</v>
      </c>
      <c r="F24" s="144">
        <f>D24*E24</f>
        <v>0</v>
      </c>
      <c r="H24" s="130" t="s">
        <v>266</v>
      </c>
      <c r="I24" s="136" t="s">
        <v>27</v>
      </c>
      <c r="J24" s="175"/>
      <c r="K24" s="151">
        <v>2387</v>
      </c>
      <c r="L24" s="144">
        <f t="shared" si="0"/>
        <v>0</v>
      </c>
    </row>
  </sheetData>
  <sheetProtection algorithmName="SHA-512" hashValue="QZMbgdIp3AY8Gd5uYxRF8Ha0wV5V3v1zJliNyyZUXnUDaMJ27cjC65KeBQZcUUoJ9MAOZ+UdqVzy08wnCgUwkQ==" saltValue="9nmfskBqsPXcMO75Jh0mjA==" spinCount="100000" sheet="1" formatColumns="0" formatRows="0"/>
  <mergeCells count="4">
    <mergeCell ref="E2:F2"/>
    <mergeCell ref="K2:L2"/>
    <mergeCell ref="E1:F1"/>
    <mergeCell ref="K1:L1"/>
  </mergeCells>
  <dataValidations count="2">
    <dataValidation type="whole" operator="greaterThanOrEqual" allowBlank="1" showInputMessage="1" showErrorMessage="1" sqref="J9:J23 J5 D11:D16 D20:D2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B1:L22"/>
  <sheetViews>
    <sheetView zoomScale="90" zoomScaleNormal="9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8" customWidth="1"/>
    <col min="5" max="5" width="10.4140625" style="3" customWidth="1"/>
    <col min="6" max="6" width="10.4140625" style="135" customWidth="1"/>
    <col min="7" max="7" width="2.5" style="3" customWidth="1"/>
    <col min="8" max="8" width="60.1640625" style="3" customWidth="1"/>
    <col min="9" max="9" width="12.1640625" style="3" customWidth="1"/>
    <col min="10" max="10" width="10.4140625" style="128" customWidth="1"/>
    <col min="11" max="11" width="10.4140625" style="3" customWidth="1"/>
    <col min="12" max="12" width="10.4140625" style="135" customWidth="1"/>
    <col min="13" max="16384" width="8.6640625" style="3"/>
  </cols>
  <sheetData>
    <row r="1" spans="2:12" ht="23" x14ac:dyDescent="0.5">
      <c r="B1" s="119" t="s">
        <v>87</v>
      </c>
      <c r="C1" s="120"/>
      <c r="D1" s="120"/>
      <c r="E1" s="216">
        <f>SUM(F:F)</f>
        <v>0</v>
      </c>
      <c r="F1" s="216"/>
      <c r="H1" s="119" t="s">
        <v>69</v>
      </c>
      <c r="I1" s="120"/>
      <c r="J1" s="120"/>
      <c r="K1" s="216">
        <f>SUM(L:L)</f>
        <v>0</v>
      </c>
      <c r="L1" s="216"/>
    </row>
    <row r="2" spans="2:12" x14ac:dyDescent="0.3">
      <c r="D2" s="121"/>
      <c r="E2" s="217" t="s">
        <v>88</v>
      </c>
      <c r="F2" s="217"/>
      <c r="K2" s="217" t="s">
        <v>88</v>
      </c>
      <c r="L2" s="217"/>
    </row>
    <row r="3" spans="2:12" x14ac:dyDescent="0.3">
      <c r="B3" s="134" t="s">
        <v>222</v>
      </c>
      <c r="C3" s="123"/>
      <c r="D3" s="124"/>
      <c r="E3" s="124"/>
      <c r="F3" s="125"/>
      <c r="H3" s="134" t="s">
        <v>238</v>
      </c>
      <c r="I3" s="123"/>
      <c r="J3" s="124"/>
      <c r="K3" s="124"/>
      <c r="L3" s="125"/>
    </row>
    <row r="4" spans="2:12" s="128" customFormat="1" x14ac:dyDescent="0.3">
      <c r="B4" s="126" t="s">
        <v>1</v>
      </c>
      <c r="C4" s="126" t="s">
        <v>2</v>
      </c>
      <c r="D4" s="126" t="s">
        <v>28</v>
      </c>
      <c r="E4" s="126" t="s">
        <v>3</v>
      </c>
      <c r="F4" s="127" t="s">
        <v>29</v>
      </c>
      <c r="H4" s="126" t="s">
        <v>1</v>
      </c>
      <c r="I4" s="126" t="s">
        <v>2</v>
      </c>
      <c r="J4" s="126" t="s">
        <v>28</v>
      </c>
      <c r="K4" s="126" t="s">
        <v>3</v>
      </c>
      <c r="L4" s="127" t="s">
        <v>29</v>
      </c>
    </row>
    <row r="5" spans="2:12" ht="25" x14ac:dyDescent="0.3">
      <c r="B5" s="136" t="s">
        <v>123</v>
      </c>
      <c r="C5" s="136" t="s">
        <v>16</v>
      </c>
      <c r="D5" s="174"/>
      <c r="E5" s="151">
        <v>166</v>
      </c>
      <c r="F5" s="133">
        <f>D5*E5</f>
        <v>0</v>
      </c>
      <c r="H5" s="129" t="s">
        <v>12</v>
      </c>
      <c r="I5" s="130" t="s">
        <v>13</v>
      </c>
      <c r="J5" s="174"/>
      <c r="K5" s="168" t="s">
        <v>14</v>
      </c>
      <c r="L5" s="133"/>
    </row>
    <row r="6" spans="2:12" x14ac:dyDescent="0.3">
      <c r="B6" s="136" t="s">
        <v>124</v>
      </c>
      <c r="C6" s="136" t="s">
        <v>125</v>
      </c>
      <c r="D6" s="174"/>
      <c r="E6" s="137">
        <v>1894</v>
      </c>
      <c r="F6" s="133">
        <f t="shared" ref="F6:F12" si="0">D6*E6</f>
        <v>0</v>
      </c>
      <c r="H6" s="129" t="s">
        <v>269</v>
      </c>
      <c r="I6" s="130" t="s">
        <v>95</v>
      </c>
      <c r="J6" s="174"/>
      <c r="K6" s="168">
        <v>395</v>
      </c>
      <c r="L6" s="133">
        <f t="shared" ref="L6:L20" si="1">J6*K6</f>
        <v>0</v>
      </c>
    </row>
    <row r="7" spans="2:12" ht="25" x14ac:dyDescent="0.3">
      <c r="B7" s="136" t="s">
        <v>126</v>
      </c>
      <c r="C7" s="136" t="s">
        <v>127</v>
      </c>
      <c r="D7" s="174"/>
      <c r="E7" s="137">
        <v>223</v>
      </c>
      <c r="F7" s="133">
        <f t="shared" si="0"/>
        <v>0</v>
      </c>
      <c r="H7" s="129" t="s">
        <v>100</v>
      </c>
      <c r="I7" s="130" t="s">
        <v>101</v>
      </c>
      <c r="J7" s="174"/>
      <c r="K7" s="168">
        <v>214</v>
      </c>
      <c r="L7" s="133">
        <f t="shared" si="1"/>
        <v>0</v>
      </c>
    </row>
    <row r="8" spans="2:12" ht="25" x14ac:dyDescent="0.3">
      <c r="B8" s="136" t="s">
        <v>128</v>
      </c>
      <c r="C8" s="136" t="s">
        <v>129</v>
      </c>
      <c r="D8" s="174"/>
      <c r="E8" s="137">
        <v>219</v>
      </c>
      <c r="F8" s="133">
        <f t="shared" si="0"/>
        <v>0</v>
      </c>
      <c r="H8" s="130" t="s">
        <v>102</v>
      </c>
      <c r="I8" s="130" t="s">
        <v>17</v>
      </c>
      <c r="J8" s="174"/>
      <c r="K8" s="169">
        <v>76</v>
      </c>
      <c r="L8" s="133">
        <f t="shared" si="1"/>
        <v>0</v>
      </c>
    </row>
    <row r="9" spans="2:12" ht="25" x14ac:dyDescent="0.3">
      <c r="B9" s="136" t="s">
        <v>130</v>
      </c>
      <c r="C9" s="136" t="s">
        <v>5</v>
      </c>
      <c r="D9" s="174"/>
      <c r="E9" s="137">
        <v>1035</v>
      </c>
      <c r="F9" s="133">
        <f t="shared" si="0"/>
        <v>0</v>
      </c>
      <c r="H9" s="130" t="s">
        <v>103</v>
      </c>
      <c r="I9" s="130" t="s">
        <v>17</v>
      </c>
      <c r="J9" s="174"/>
      <c r="K9" s="169">
        <v>119</v>
      </c>
      <c r="L9" s="133">
        <f t="shared" si="1"/>
        <v>0</v>
      </c>
    </row>
    <row r="10" spans="2:12" ht="25" x14ac:dyDescent="0.3">
      <c r="B10" s="136" t="s">
        <v>131</v>
      </c>
      <c r="C10" s="136" t="s">
        <v>5</v>
      </c>
      <c r="D10" s="174"/>
      <c r="E10" s="137">
        <v>5139</v>
      </c>
      <c r="F10" s="133">
        <f t="shared" si="0"/>
        <v>0</v>
      </c>
      <c r="H10" s="130" t="s">
        <v>18</v>
      </c>
      <c r="I10" s="130" t="s">
        <v>17</v>
      </c>
      <c r="J10" s="174"/>
      <c r="K10" s="169">
        <v>151</v>
      </c>
      <c r="L10" s="133">
        <f t="shared" si="1"/>
        <v>0</v>
      </c>
    </row>
    <row r="11" spans="2:12" ht="25" x14ac:dyDescent="0.3">
      <c r="B11" s="136" t="s">
        <v>132</v>
      </c>
      <c r="C11" s="136" t="s">
        <v>17</v>
      </c>
      <c r="D11" s="174"/>
      <c r="E11" s="137">
        <v>27</v>
      </c>
      <c r="F11" s="133">
        <f t="shared" si="0"/>
        <v>0</v>
      </c>
      <c r="H11" s="130" t="s">
        <v>104</v>
      </c>
      <c r="I11" s="130" t="s">
        <v>17</v>
      </c>
      <c r="J11" s="174"/>
      <c r="K11" s="169">
        <v>222</v>
      </c>
      <c r="L11" s="133">
        <f t="shared" si="1"/>
        <v>0</v>
      </c>
    </row>
    <row r="12" spans="2:12" ht="25" x14ac:dyDescent="0.3">
      <c r="B12" s="136" t="s">
        <v>133</v>
      </c>
      <c r="C12" s="136" t="s">
        <v>134</v>
      </c>
      <c r="D12" s="174"/>
      <c r="E12" s="151">
        <v>170</v>
      </c>
      <c r="F12" s="133">
        <f t="shared" si="0"/>
        <v>0</v>
      </c>
      <c r="H12" s="130" t="s">
        <v>105</v>
      </c>
      <c r="I12" s="130" t="s">
        <v>17</v>
      </c>
      <c r="J12" s="174"/>
      <c r="K12" s="169">
        <v>23</v>
      </c>
      <c r="L12" s="133">
        <f t="shared" si="1"/>
        <v>0</v>
      </c>
    </row>
    <row r="13" spans="2:12" ht="25" x14ac:dyDescent="0.3">
      <c r="H13" s="130" t="s">
        <v>97</v>
      </c>
      <c r="I13" s="130" t="s">
        <v>23</v>
      </c>
      <c r="J13" s="174"/>
      <c r="K13" s="169">
        <v>5406</v>
      </c>
      <c r="L13" s="133">
        <f t="shared" si="1"/>
        <v>0</v>
      </c>
    </row>
    <row r="14" spans="2:12" ht="25" x14ac:dyDescent="0.3">
      <c r="B14" s="134" t="s">
        <v>237</v>
      </c>
      <c r="C14" s="123"/>
      <c r="D14" s="124"/>
      <c r="E14" s="124"/>
      <c r="F14" s="125"/>
      <c r="H14" s="130" t="s">
        <v>106</v>
      </c>
      <c r="I14" s="130" t="s">
        <v>107</v>
      </c>
      <c r="J14" s="174"/>
      <c r="K14" s="169">
        <v>144215</v>
      </c>
      <c r="L14" s="133">
        <f t="shared" si="1"/>
        <v>0</v>
      </c>
    </row>
    <row r="15" spans="2:12" ht="25" x14ac:dyDescent="0.3">
      <c r="B15" s="126" t="s">
        <v>1</v>
      </c>
      <c r="C15" s="126" t="s">
        <v>2</v>
      </c>
      <c r="D15" s="126" t="s">
        <v>28</v>
      </c>
      <c r="E15" s="126" t="s">
        <v>3</v>
      </c>
      <c r="F15" s="127" t="s">
        <v>29</v>
      </c>
      <c r="H15" s="130" t="s">
        <v>108</v>
      </c>
      <c r="I15" s="130" t="s">
        <v>5</v>
      </c>
      <c r="J15" s="174"/>
      <c r="K15" s="169">
        <v>553</v>
      </c>
      <c r="L15" s="133">
        <f t="shared" si="1"/>
        <v>0</v>
      </c>
    </row>
    <row r="16" spans="2:12" x14ac:dyDescent="0.3">
      <c r="B16" s="130" t="s">
        <v>93</v>
      </c>
      <c r="C16" s="130" t="s">
        <v>94</v>
      </c>
      <c r="D16" s="174"/>
      <c r="E16" s="138">
        <v>67</v>
      </c>
      <c r="F16" s="133">
        <f t="shared" ref="F16:F22" si="2">D16*E16</f>
        <v>0</v>
      </c>
      <c r="H16" s="130" t="s">
        <v>109</v>
      </c>
      <c r="I16" s="130" t="s">
        <v>110</v>
      </c>
      <c r="J16" s="174"/>
      <c r="K16" s="169">
        <v>390</v>
      </c>
      <c r="L16" s="133">
        <f t="shared" si="1"/>
        <v>0</v>
      </c>
    </row>
    <row r="17" spans="2:12" ht="25" x14ac:dyDescent="0.3">
      <c r="B17" s="129" t="s">
        <v>267</v>
      </c>
      <c r="C17" s="130" t="s">
        <v>95</v>
      </c>
      <c r="D17" s="174"/>
      <c r="E17" s="151">
        <v>215</v>
      </c>
      <c r="F17" s="133">
        <f t="shared" si="2"/>
        <v>0</v>
      </c>
      <c r="H17" s="130" t="s">
        <v>111</v>
      </c>
      <c r="I17" s="130" t="s">
        <v>112</v>
      </c>
      <c r="J17" s="174"/>
      <c r="K17" s="169">
        <v>268</v>
      </c>
      <c r="L17" s="133">
        <f t="shared" si="1"/>
        <v>0</v>
      </c>
    </row>
    <row r="18" spans="2:12" ht="37.5" x14ac:dyDescent="0.3">
      <c r="B18" s="129" t="s">
        <v>96</v>
      </c>
      <c r="C18" s="130" t="s">
        <v>5</v>
      </c>
      <c r="D18" s="174"/>
      <c r="E18" s="138">
        <v>3201</v>
      </c>
      <c r="F18" s="133">
        <f t="shared" si="2"/>
        <v>0</v>
      </c>
      <c r="H18" s="130" t="s">
        <v>113</v>
      </c>
      <c r="I18" s="130" t="s">
        <v>114</v>
      </c>
      <c r="J18" s="174"/>
      <c r="K18" s="169">
        <v>135</v>
      </c>
      <c r="L18" s="133">
        <f t="shared" si="1"/>
        <v>0</v>
      </c>
    </row>
    <row r="19" spans="2:12" ht="50" x14ac:dyDescent="0.3">
      <c r="B19" s="178" t="s">
        <v>235</v>
      </c>
      <c r="C19" s="130" t="s">
        <v>5</v>
      </c>
      <c r="D19" s="174"/>
      <c r="E19" s="138">
        <v>6907</v>
      </c>
      <c r="F19" s="133">
        <f t="shared" si="2"/>
        <v>0</v>
      </c>
      <c r="H19" s="130" t="s">
        <v>265</v>
      </c>
      <c r="I19" s="130" t="s">
        <v>26</v>
      </c>
      <c r="J19" s="174"/>
      <c r="K19" s="169">
        <v>145</v>
      </c>
      <c r="L19" s="133">
        <f t="shared" si="1"/>
        <v>0</v>
      </c>
    </row>
    <row r="20" spans="2:12" ht="25" x14ac:dyDescent="0.3">
      <c r="B20" s="178" t="s">
        <v>246</v>
      </c>
      <c r="C20" s="130" t="s">
        <v>5</v>
      </c>
      <c r="D20" s="174"/>
      <c r="E20" s="138">
        <f>E19-K13</f>
        <v>1501</v>
      </c>
      <c r="F20" s="133">
        <f t="shared" si="2"/>
        <v>0</v>
      </c>
      <c r="H20" s="130" t="s">
        <v>266</v>
      </c>
      <c r="I20" s="130" t="s">
        <v>27</v>
      </c>
      <c r="J20" s="174"/>
      <c r="K20" s="169">
        <v>2387</v>
      </c>
      <c r="L20" s="133">
        <f t="shared" si="1"/>
        <v>0</v>
      </c>
    </row>
    <row r="21" spans="2:12" ht="25" x14ac:dyDescent="0.3">
      <c r="B21" s="129" t="s">
        <v>268</v>
      </c>
      <c r="C21" s="130" t="s">
        <v>23</v>
      </c>
      <c r="D21" s="174"/>
      <c r="E21" s="138">
        <v>1185</v>
      </c>
      <c r="F21" s="133">
        <f t="shared" si="2"/>
        <v>0</v>
      </c>
      <c r="J21" s="3"/>
      <c r="L21" s="3"/>
    </row>
    <row r="22" spans="2:12" ht="25" x14ac:dyDescent="0.3">
      <c r="B22" s="136" t="s">
        <v>97</v>
      </c>
      <c r="C22" s="136" t="s">
        <v>23</v>
      </c>
      <c r="D22" s="174"/>
      <c r="E22" s="138">
        <v>5406</v>
      </c>
      <c r="F22" s="133">
        <f t="shared" si="2"/>
        <v>0</v>
      </c>
      <c r="J22" s="3"/>
      <c r="L22" s="3"/>
    </row>
  </sheetData>
  <sheetProtection algorithmName="SHA-512" hashValue="FJ5yNOMHP+R7CmOhW58SnXzxpS3hK/tYitG18uXnMtl9y63kV2lf2YSuWYSiqLsW453MLuqmEhpIoSMWHXPawQ==" saltValue="GsEHHwttSmCBQ+QxPI1KDA==" spinCount="100000" sheet="1" formatColumns="0" formatRows="0"/>
  <mergeCells count="4">
    <mergeCell ref="E2:F2"/>
    <mergeCell ref="K2:L2"/>
    <mergeCell ref="E1:F1"/>
    <mergeCell ref="K1:L1"/>
  </mergeCells>
  <dataValidations count="1">
    <dataValidation type="whole" operator="greaterThanOrEqual" allowBlank="1" showInputMessage="1" showErrorMessage="1" sqref="D5:D12 J5:J20 D16:D22"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s>
  <pageMargins left="0.7" right="0.7" top="0.75" bottom="0.75" header="0.3" footer="0.3"/>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9"/>
  <sheetViews>
    <sheetView zoomScale="90" zoomScaleNormal="9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8" customWidth="1"/>
    <col min="5" max="5" width="10.4140625" style="3" customWidth="1"/>
    <col min="6" max="6" width="10.4140625" style="135" customWidth="1"/>
    <col min="7" max="16384" width="8.6640625" style="3"/>
  </cols>
  <sheetData>
    <row r="1" spans="2:9" ht="23" x14ac:dyDescent="0.5">
      <c r="B1" s="119" t="s">
        <v>87</v>
      </c>
      <c r="C1" s="120"/>
      <c r="D1" s="120"/>
      <c r="E1" s="216">
        <f>SUM(F:F)</f>
        <v>0</v>
      </c>
      <c r="F1" s="216"/>
    </row>
    <row r="2" spans="2:9" x14ac:dyDescent="0.3">
      <c r="D2" s="121"/>
      <c r="E2" s="217" t="s">
        <v>88</v>
      </c>
      <c r="F2" s="217"/>
    </row>
    <row r="3" spans="2:9" x14ac:dyDescent="0.3">
      <c r="B3" s="134" t="s">
        <v>135</v>
      </c>
      <c r="C3" s="123"/>
      <c r="D3" s="124"/>
      <c r="E3" s="124"/>
      <c r="F3" s="125"/>
    </row>
    <row r="4" spans="2:9" s="128" customFormat="1" x14ac:dyDescent="0.3">
      <c r="B4" s="126" t="s">
        <v>1</v>
      </c>
      <c r="C4" s="126" t="s">
        <v>2</v>
      </c>
      <c r="D4" s="126" t="s">
        <v>28</v>
      </c>
      <c r="E4" s="126" t="s">
        <v>3</v>
      </c>
      <c r="F4" s="127" t="s">
        <v>29</v>
      </c>
    </row>
    <row r="5" spans="2:9" x14ac:dyDescent="0.3">
      <c r="B5" s="136" t="s">
        <v>136</v>
      </c>
      <c r="C5" s="136" t="s">
        <v>16</v>
      </c>
      <c r="D5" s="174"/>
      <c r="E5" s="151">
        <v>73</v>
      </c>
      <c r="F5" s="133">
        <f>D5*E5</f>
        <v>0</v>
      </c>
    </row>
    <row r="6" spans="2:9" x14ac:dyDescent="0.3">
      <c r="B6" s="136" t="s">
        <v>137</v>
      </c>
      <c r="C6" s="136" t="s">
        <v>5</v>
      </c>
      <c r="D6" s="174"/>
      <c r="E6" s="151">
        <v>370</v>
      </c>
      <c r="F6" s="133">
        <f>D6*E6</f>
        <v>0</v>
      </c>
    </row>
    <row r="7" spans="2:9" x14ac:dyDescent="0.3">
      <c r="B7" s="136" t="s">
        <v>138</v>
      </c>
      <c r="C7" s="136" t="s">
        <v>16</v>
      </c>
      <c r="D7" s="174"/>
      <c r="E7" s="151">
        <v>103</v>
      </c>
      <c r="F7" s="133">
        <f>D7*E7</f>
        <v>0</v>
      </c>
    </row>
    <row r="8" spans="2:9" x14ac:dyDescent="0.3">
      <c r="B8" s="136" t="s">
        <v>139</v>
      </c>
      <c r="C8" s="136" t="s">
        <v>16</v>
      </c>
      <c r="D8" s="174"/>
      <c r="E8" s="151">
        <v>51</v>
      </c>
      <c r="F8" s="133">
        <f>D8*E8</f>
        <v>0</v>
      </c>
    </row>
    <row r="9" spans="2:9" x14ac:dyDescent="0.3">
      <c r="G9" s="135"/>
      <c r="H9" s="135"/>
      <c r="I9" s="135"/>
    </row>
  </sheetData>
  <sheetProtection algorithmName="SHA-512" hashValue="uYn2hykkrwIQ85Sw8fEo9FjRj3Npe7R3EfxBEK+QakC3P8kOUPwwaawDruGd1+kY0+vl38TDbGhP6ho/li0K4A==" saltValue="yJXmgcyPQqLlHOAFl/EuSQ=="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O32"/>
  <sheetViews>
    <sheetView zoomScale="90" zoomScaleNormal="9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8" customWidth="1"/>
    <col min="5" max="5" width="10.4140625" style="3" customWidth="1"/>
    <col min="6" max="6" width="10.4140625" style="135" customWidth="1"/>
    <col min="7" max="7" width="2.5" style="3" customWidth="1"/>
    <col min="8" max="8" width="60.1640625" style="3" customWidth="1"/>
    <col min="9" max="9" width="11.4140625" style="3" customWidth="1"/>
    <col min="10" max="12" width="10.4140625" style="128" customWidth="1"/>
    <col min="13" max="13" width="10.4140625" style="3" customWidth="1"/>
    <col min="14" max="14" width="10.4140625" style="135" customWidth="1"/>
    <col min="15" max="15" width="5" style="3" hidden="1" customWidth="1"/>
    <col min="16" max="16384" width="8.6640625" style="3"/>
  </cols>
  <sheetData>
    <row r="1" spans="2:15" ht="23" x14ac:dyDescent="0.5">
      <c r="B1" s="119" t="s">
        <v>87</v>
      </c>
      <c r="C1" s="120"/>
      <c r="D1" s="120"/>
      <c r="E1" s="216">
        <f>SUM(F:F)</f>
        <v>0</v>
      </c>
      <c r="F1" s="216"/>
      <c r="H1" s="119" t="s">
        <v>69</v>
      </c>
      <c r="I1" s="120"/>
      <c r="J1" s="120"/>
      <c r="K1" s="120"/>
      <c r="L1" s="120"/>
      <c r="M1" s="216">
        <f>SUM(N:N)</f>
        <v>0</v>
      </c>
      <c r="N1" s="216"/>
      <c r="O1" s="3" t="s">
        <v>218</v>
      </c>
    </row>
    <row r="2" spans="2:15" x14ac:dyDescent="0.3">
      <c r="D2" s="121"/>
      <c r="E2" s="217" t="s">
        <v>88</v>
      </c>
      <c r="F2" s="217"/>
      <c r="M2" s="217" t="s">
        <v>88</v>
      </c>
      <c r="N2" s="217"/>
      <c r="O2" s="3" t="s">
        <v>219</v>
      </c>
    </row>
    <row r="3" spans="2:15" x14ac:dyDescent="0.3">
      <c r="B3" s="134" t="s">
        <v>140</v>
      </c>
      <c r="C3" s="123"/>
      <c r="D3" s="124"/>
      <c r="E3" s="124"/>
      <c r="F3" s="125"/>
      <c r="H3" s="134" t="s">
        <v>143</v>
      </c>
      <c r="I3" s="123"/>
      <c r="J3" s="124"/>
      <c r="K3" s="124"/>
      <c r="L3" s="124"/>
      <c r="M3" s="124"/>
      <c r="N3" s="125"/>
      <c r="O3" s="3" t="s">
        <v>220</v>
      </c>
    </row>
    <row r="4" spans="2:15" s="128" customFormat="1" ht="26" x14ac:dyDescent="0.3">
      <c r="B4" s="126" t="s">
        <v>1</v>
      </c>
      <c r="C4" s="126" t="s">
        <v>2</v>
      </c>
      <c r="D4" s="126" t="s">
        <v>28</v>
      </c>
      <c r="E4" s="126" t="s">
        <v>3</v>
      </c>
      <c r="F4" s="127" t="s">
        <v>29</v>
      </c>
      <c r="H4" s="126" t="s">
        <v>1</v>
      </c>
      <c r="I4" s="126" t="s">
        <v>2</v>
      </c>
      <c r="J4" s="126" t="s">
        <v>249</v>
      </c>
      <c r="K4" s="126" t="s">
        <v>250</v>
      </c>
      <c r="L4" s="126" t="s">
        <v>251</v>
      </c>
      <c r="M4" s="126" t="s">
        <v>252</v>
      </c>
      <c r="N4" s="127" t="s">
        <v>29</v>
      </c>
    </row>
    <row r="5" spans="2:15" ht="25" x14ac:dyDescent="0.3">
      <c r="B5" s="136" t="s">
        <v>123</v>
      </c>
      <c r="C5" s="136" t="s">
        <v>16</v>
      </c>
      <c r="D5" s="174"/>
      <c r="E5" s="151">
        <v>278</v>
      </c>
      <c r="F5" s="133">
        <f>D5*E5</f>
        <v>0</v>
      </c>
      <c r="H5" s="177" t="s">
        <v>245</v>
      </c>
      <c r="I5" s="183" t="s">
        <v>149</v>
      </c>
      <c r="J5" s="155">
        <v>1</v>
      </c>
      <c r="K5" s="155">
        <v>1.2</v>
      </c>
      <c r="L5" s="155">
        <v>1.5</v>
      </c>
      <c r="M5" s="174"/>
      <c r="N5" s="174"/>
    </row>
    <row r="6" spans="2:15" ht="25" x14ac:dyDescent="0.3">
      <c r="B6" s="136" t="s">
        <v>12</v>
      </c>
      <c r="C6" s="136" t="s">
        <v>141</v>
      </c>
      <c r="D6" s="174"/>
      <c r="E6" s="167" t="s">
        <v>14</v>
      </c>
      <c r="F6" s="133"/>
      <c r="H6" s="227" t="s">
        <v>242</v>
      </c>
      <c r="I6" s="228"/>
      <c r="J6" s="228"/>
      <c r="K6" s="228"/>
      <c r="L6" s="228"/>
      <c r="M6" s="228"/>
      <c r="N6" s="229"/>
    </row>
    <row r="7" spans="2:15" x14ac:dyDescent="0.3">
      <c r="B7" s="136" t="s">
        <v>142</v>
      </c>
      <c r="C7" s="136" t="s">
        <v>125</v>
      </c>
      <c r="D7" s="174"/>
      <c r="E7" s="151">
        <v>3000</v>
      </c>
      <c r="F7" s="133">
        <f>D7*E7</f>
        <v>0</v>
      </c>
      <c r="H7" s="152" t="s">
        <v>144</v>
      </c>
      <c r="I7" s="226" t="s">
        <v>17</v>
      </c>
      <c r="J7" s="174"/>
      <c r="K7" s="174"/>
      <c r="L7" s="174"/>
      <c r="M7" s="151">
        <v>534</v>
      </c>
      <c r="N7" s="133">
        <f>SUMPRODUCT(J7:L7,J$5:L$5)*M7</f>
        <v>0</v>
      </c>
    </row>
    <row r="8" spans="2:15" x14ac:dyDescent="0.3">
      <c r="H8" s="152" t="s">
        <v>145</v>
      </c>
      <c r="I8" s="226"/>
      <c r="J8" s="174"/>
      <c r="K8" s="174"/>
      <c r="L8" s="174"/>
      <c r="M8" s="151">
        <v>551</v>
      </c>
      <c r="N8" s="133">
        <f t="shared" ref="N8:N11" si="0">SUMPRODUCT(J8:L8,J$5:L$5)*M8</f>
        <v>0</v>
      </c>
    </row>
    <row r="9" spans="2:15" x14ac:dyDescent="0.3">
      <c r="H9" s="152" t="s">
        <v>146</v>
      </c>
      <c r="I9" s="226"/>
      <c r="J9" s="174"/>
      <c r="K9" s="174"/>
      <c r="L9" s="174"/>
      <c r="M9" s="151">
        <v>639</v>
      </c>
      <c r="N9" s="133">
        <f t="shared" si="0"/>
        <v>0</v>
      </c>
    </row>
    <row r="10" spans="2:15" x14ac:dyDescent="0.3">
      <c r="H10" s="152" t="s">
        <v>147</v>
      </c>
      <c r="I10" s="226"/>
      <c r="J10" s="174"/>
      <c r="K10" s="174"/>
      <c r="L10" s="174"/>
      <c r="M10" s="151">
        <v>738</v>
      </c>
      <c r="N10" s="133">
        <f t="shared" si="0"/>
        <v>0</v>
      </c>
    </row>
    <row r="11" spans="2:15" x14ac:dyDescent="0.3">
      <c r="H11" s="152" t="s">
        <v>148</v>
      </c>
      <c r="I11" s="226"/>
      <c r="J11" s="174"/>
      <c r="K11" s="174"/>
      <c r="L11" s="174"/>
      <c r="M11" s="151">
        <v>988</v>
      </c>
      <c r="N11" s="133">
        <f t="shared" si="0"/>
        <v>0</v>
      </c>
    </row>
    <row r="12" spans="2:15" x14ac:dyDescent="0.3">
      <c r="H12" s="227" t="s">
        <v>243</v>
      </c>
      <c r="I12" s="228"/>
      <c r="J12" s="228"/>
      <c r="K12" s="228"/>
      <c r="L12" s="228"/>
      <c r="M12" s="228"/>
      <c r="N12" s="229"/>
    </row>
    <row r="13" spans="2:15" x14ac:dyDescent="0.3">
      <c r="H13" s="152" t="s">
        <v>144</v>
      </c>
      <c r="I13" s="226" t="s">
        <v>17</v>
      </c>
      <c r="J13" s="174"/>
      <c r="K13" s="174"/>
      <c r="L13" s="174"/>
      <c r="M13" s="151">
        <v>723</v>
      </c>
      <c r="N13" s="133">
        <f>SUMPRODUCT(J13:L13,J$5:L$5)*M13</f>
        <v>0</v>
      </c>
    </row>
    <row r="14" spans="2:15" x14ac:dyDescent="0.3">
      <c r="H14" s="152" t="s">
        <v>145</v>
      </c>
      <c r="I14" s="226"/>
      <c r="J14" s="174"/>
      <c r="K14" s="174"/>
      <c r="L14" s="174"/>
      <c r="M14" s="151">
        <v>740</v>
      </c>
      <c r="N14" s="133">
        <f t="shared" ref="N14:N17" si="1">SUMPRODUCT(J14:L14,J$5:L$5)*M14</f>
        <v>0</v>
      </c>
    </row>
    <row r="15" spans="2:15" x14ac:dyDescent="0.3">
      <c r="H15" s="152" t="s">
        <v>146</v>
      </c>
      <c r="I15" s="226"/>
      <c r="J15" s="174"/>
      <c r="K15" s="174"/>
      <c r="L15" s="174"/>
      <c r="M15" s="151">
        <v>828</v>
      </c>
      <c r="N15" s="133">
        <f t="shared" si="1"/>
        <v>0</v>
      </c>
    </row>
    <row r="16" spans="2:15" x14ac:dyDescent="0.3">
      <c r="H16" s="152" t="s">
        <v>147</v>
      </c>
      <c r="I16" s="226"/>
      <c r="J16" s="174"/>
      <c r="K16" s="174"/>
      <c r="L16" s="174"/>
      <c r="M16" s="151">
        <v>927</v>
      </c>
      <c r="N16" s="133">
        <f t="shared" si="1"/>
        <v>0</v>
      </c>
    </row>
    <row r="17" spans="8:14" x14ac:dyDescent="0.3">
      <c r="H17" s="152" t="s">
        <v>148</v>
      </c>
      <c r="I17" s="226"/>
      <c r="J17" s="174"/>
      <c r="K17" s="174"/>
      <c r="L17" s="174"/>
      <c r="M17" s="151">
        <v>1177</v>
      </c>
      <c r="N17" s="133">
        <f t="shared" si="1"/>
        <v>0</v>
      </c>
    </row>
    <row r="18" spans="8:14" x14ac:dyDescent="0.3">
      <c r="H18" s="227" t="s">
        <v>244</v>
      </c>
      <c r="I18" s="228"/>
      <c r="J18" s="228"/>
      <c r="K18" s="228"/>
      <c r="L18" s="228"/>
      <c r="M18" s="228"/>
      <c r="N18" s="229"/>
    </row>
    <row r="19" spans="8:14" x14ac:dyDescent="0.3">
      <c r="H19" s="152" t="s">
        <v>144</v>
      </c>
      <c r="I19" s="226" t="s">
        <v>17</v>
      </c>
      <c r="J19" s="174"/>
      <c r="K19" s="174"/>
      <c r="L19" s="174"/>
      <c r="M19" s="151">
        <v>334</v>
      </c>
      <c r="N19" s="133">
        <f>SUMPRODUCT(J19:L19,J$5:L$5)*M19</f>
        <v>0</v>
      </c>
    </row>
    <row r="20" spans="8:14" x14ac:dyDescent="0.3">
      <c r="H20" s="152" t="s">
        <v>145</v>
      </c>
      <c r="I20" s="226"/>
      <c r="J20" s="174"/>
      <c r="K20" s="174"/>
      <c r="L20" s="174"/>
      <c r="M20" s="151">
        <v>352</v>
      </c>
      <c r="N20" s="133">
        <f t="shared" ref="N20:N23" si="2">SUMPRODUCT(J20:L20,J$5:L$5)*M20</f>
        <v>0</v>
      </c>
    </row>
    <row r="21" spans="8:14" x14ac:dyDescent="0.3">
      <c r="H21" s="152" t="s">
        <v>146</v>
      </c>
      <c r="I21" s="226"/>
      <c r="J21" s="174"/>
      <c r="K21" s="174"/>
      <c r="L21" s="174"/>
      <c r="M21" s="151">
        <v>439</v>
      </c>
      <c r="N21" s="133">
        <f t="shared" si="2"/>
        <v>0</v>
      </c>
    </row>
    <row r="22" spans="8:14" x14ac:dyDescent="0.3">
      <c r="H22" s="152" t="s">
        <v>147</v>
      </c>
      <c r="I22" s="226"/>
      <c r="J22" s="174"/>
      <c r="K22" s="174"/>
      <c r="L22" s="174"/>
      <c r="M22" s="151">
        <v>430</v>
      </c>
      <c r="N22" s="133">
        <f t="shared" si="2"/>
        <v>0</v>
      </c>
    </row>
    <row r="23" spans="8:14" x14ac:dyDescent="0.3">
      <c r="H23" s="152" t="s">
        <v>148</v>
      </c>
      <c r="I23" s="226"/>
      <c r="J23" s="174"/>
      <c r="K23" s="174"/>
      <c r="L23" s="174"/>
      <c r="M23" s="151">
        <v>505</v>
      </c>
      <c r="N23" s="133">
        <f t="shared" si="2"/>
        <v>0</v>
      </c>
    </row>
    <row r="24" spans="8:14" x14ac:dyDescent="0.3">
      <c r="H24" s="126" t="s">
        <v>1</v>
      </c>
      <c r="I24" s="186" t="s">
        <v>2</v>
      </c>
      <c r="J24" s="221" t="s">
        <v>28</v>
      </c>
      <c r="K24" s="221"/>
      <c r="L24" s="222"/>
      <c r="M24" s="126" t="s">
        <v>3</v>
      </c>
      <c r="N24" s="127" t="s">
        <v>29</v>
      </c>
    </row>
    <row r="25" spans="8:14" ht="25" x14ac:dyDescent="0.3">
      <c r="H25" s="187" t="s">
        <v>150</v>
      </c>
      <c r="I25" s="188" t="s">
        <v>151</v>
      </c>
      <c r="J25" s="218"/>
      <c r="K25" s="219"/>
      <c r="L25" s="220"/>
      <c r="M25" s="137" t="s">
        <v>157</v>
      </c>
      <c r="N25" s="133"/>
    </row>
    <row r="26" spans="8:14" ht="25" x14ac:dyDescent="0.3">
      <c r="H26" s="187" t="s">
        <v>105</v>
      </c>
      <c r="I26" s="188" t="s">
        <v>17</v>
      </c>
      <c r="J26" s="218"/>
      <c r="K26" s="219"/>
      <c r="L26" s="220"/>
      <c r="M26" s="151">
        <v>23</v>
      </c>
      <c r="N26" s="133">
        <f>J26*M26</f>
        <v>0</v>
      </c>
    </row>
    <row r="27" spans="8:14" x14ac:dyDescent="0.3">
      <c r="H27" s="187" t="s">
        <v>152</v>
      </c>
      <c r="I27" s="223" t="s">
        <v>153</v>
      </c>
      <c r="J27" s="218"/>
      <c r="K27" s="219"/>
      <c r="L27" s="220"/>
      <c r="M27" s="151">
        <v>59216</v>
      </c>
      <c r="N27" s="133">
        <f t="shared" ref="N27:N32" si="3">J27*M27</f>
        <v>0</v>
      </c>
    </row>
    <row r="28" spans="8:14" x14ac:dyDescent="0.3">
      <c r="H28" s="187" t="s">
        <v>154</v>
      </c>
      <c r="I28" s="224"/>
      <c r="J28" s="218"/>
      <c r="K28" s="219"/>
      <c r="L28" s="220"/>
      <c r="M28" s="151">
        <v>87460</v>
      </c>
      <c r="N28" s="133">
        <f t="shared" si="3"/>
        <v>0</v>
      </c>
    </row>
    <row r="29" spans="8:14" x14ac:dyDescent="0.3">
      <c r="H29" s="187" t="s">
        <v>155</v>
      </c>
      <c r="I29" s="225"/>
      <c r="J29" s="218"/>
      <c r="K29" s="219"/>
      <c r="L29" s="220"/>
      <c r="M29" s="151">
        <v>192198</v>
      </c>
      <c r="N29" s="133">
        <f t="shared" si="3"/>
        <v>0</v>
      </c>
    </row>
    <row r="30" spans="8:14" ht="25" x14ac:dyDescent="0.3">
      <c r="H30" s="187" t="s">
        <v>265</v>
      </c>
      <c r="I30" s="188" t="s">
        <v>26</v>
      </c>
      <c r="J30" s="218"/>
      <c r="K30" s="219"/>
      <c r="L30" s="220"/>
      <c r="M30" s="151">
        <v>145</v>
      </c>
      <c r="N30" s="133">
        <f t="shared" si="3"/>
        <v>0</v>
      </c>
    </row>
    <row r="31" spans="8:14" x14ac:dyDescent="0.3">
      <c r="H31" s="187" t="s">
        <v>266</v>
      </c>
      <c r="I31" s="188" t="s">
        <v>27</v>
      </c>
      <c r="J31" s="218"/>
      <c r="K31" s="219"/>
      <c r="L31" s="220"/>
      <c r="M31" s="151">
        <v>2387</v>
      </c>
      <c r="N31" s="133">
        <f t="shared" si="3"/>
        <v>0</v>
      </c>
    </row>
    <row r="32" spans="8:14" ht="25" x14ac:dyDescent="0.3">
      <c r="H32" s="190" t="s">
        <v>156</v>
      </c>
      <c r="I32" s="188" t="s">
        <v>17</v>
      </c>
      <c r="J32" s="218"/>
      <c r="K32" s="219"/>
      <c r="L32" s="220"/>
      <c r="M32" s="151">
        <v>27</v>
      </c>
      <c r="N32" s="133">
        <f t="shared" si="3"/>
        <v>0</v>
      </c>
    </row>
  </sheetData>
  <sheetProtection algorithmName="SHA-512" hashValue="07rZjKhKRbjweb60YOxQg8YlAb/BqoUuH8iYL8WrBXjhycgmvLTuLQNEjEJJTuYUPeLgu0AAIA3NJLjrmbnKVw==" saltValue="nCRpVL/LoWvaubL/yQgf1w==" spinCount="100000" sheet="1" formatColumns="0" formatRows="0"/>
  <mergeCells count="20">
    <mergeCell ref="E2:F2"/>
    <mergeCell ref="M2:N2"/>
    <mergeCell ref="E1:F1"/>
    <mergeCell ref="M1:N1"/>
    <mergeCell ref="I7:I11"/>
    <mergeCell ref="H6:N6"/>
    <mergeCell ref="I19:I23"/>
    <mergeCell ref="I13:I17"/>
    <mergeCell ref="H12:N12"/>
    <mergeCell ref="H18:N18"/>
    <mergeCell ref="J25:L25"/>
    <mergeCell ref="J30:L30"/>
    <mergeCell ref="J31:L31"/>
    <mergeCell ref="J32:L32"/>
    <mergeCell ref="J24:L24"/>
    <mergeCell ref="I27:I29"/>
    <mergeCell ref="J26:L26"/>
    <mergeCell ref="J27:L27"/>
    <mergeCell ref="J28:L28"/>
    <mergeCell ref="J29:L29"/>
  </mergeCells>
  <dataValidations count="1">
    <dataValidation type="whole" operator="greaterThanOrEqual" allowBlank="1" showInputMessage="1" showErrorMessage="1" sqref="D5:D7 J7:L11 J13:L17 J19:L23 K26 L26:L32 K30:K32" xr:uid="{B93A118D-361F-41E9-8519-9D5BCD092BA8}">
      <formula1>-1000000</formula1>
    </dataValidation>
  </dataValidations>
  <hyperlinks>
    <hyperlink ref="M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6"/>
  <sheetViews>
    <sheetView zoomScale="90" zoomScaleNormal="90" workbookViewId="0"/>
  </sheetViews>
  <sheetFormatPr defaultColWidth="8.6640625" defaultRowHeight="14" x14ac:dyDescent="0.3"/>
  <cols>
    <col min="1" max="1" width="2.4140625" style="3" customWidth="1"/>
    <col min="2" max="2" width="77.58203125" style="3" customWidth="1"/>
    <col min="3" max="3" width="12.1640625" style="3" customWidth="1"/>
    <col min="4" max="4" width="10.4140625" style="128" customWidth="1"/>
    <col min="5" max="5" width="10.4140625" style="3" customWidth="1"/>
    <col min="6" max="6" width="10.4140625" style="135" customWidth="1"/>
    <col min="7" max="16384" width="8.6640625" style="3"/>
  </cols>
  <sheetData>
    <row r="1" spans="2:6" ht="23" x14ac:dyDescent="0.5">
      <c r="B1" s="119" t="s">
        <v>87</v>
      </c>
      <c r="C1" s="120"/>
      <c r="D1" s="120"/>
      <c r="E1" s="216">
        <f>SUM(F:F)</f>
        <v>0</v>
      </c>
      <c r="F1" s="216"/>
    </row>
    <row r="2" spans="2:6" x14ac:dyDescent="0.3">
      <c r="D2" s="121"/>
      <c r="E2" s="217" t="s">
        <v>88</v>
      </c>
      <c r="F2" s="217"/>
    </row>
    <row r="3" spans="2:6" x14ac:dyDescent="0.3">
      <c r="B3" s="134" t="s">
        <v>158</v>
      </c>
      <c r="C3" s="123"/>
      <c r="D3" s="124"/>
      <c r="E3" s="124"/>
      <c r="F3" s="125"/>
    </row>
    <row r="4" spans="2:6" s="128" customFormat="1" x14ac:dyDescent="0.3">
      <c r="B4" s="126" t="s">
        <v>1</v>
      </c>
      <c r="C4" s="126" t="s">
        <v>2</v>
      </c>
      <c r="D4" s="126" t="s">
        <v>28</v>
      </c>
      <c r="E4" s="126" t="s">
        <v>3</v>
      </c>
      <c r="F4" s="127" t="s">
        <v>29</v>
      </c>
    </row>
    <row r="5" spans="2:6" x14ac:dyDescent="0.3">
      <c r="B5" s="136" t="s">
        <v>123</v>
      </c>
      <c r="C5" s="136" t="s">
        <v>16</v>
      </c>
      <c r="D5" s="174"/>
      <c r="E5" s="151">
        <v>100</v>
      </c>
      <c r="F5" s="133">
        <f t="shared" ref="F5:F8" si="0">D5*E5</f>
        <v>0</v>
      </c>
    </row>
    <row r="6" spans="2:6" x14ac:dyDescent="0.3">
      <c r="B6" s="136" t="s">
        <v>159</v>
      </c>
      <c r="C6" s="136" t="s">
        <v>16</v>
      </c>
      <c r="D6" s="174"/>
      <c r="E6" s="151">
        <v>453</v>
      </c>
      <c r="F6" s="133">
        <f t="shared" si="0"/>
        <v>0</v>
      </c>
    </row>
    <row r="7" spans="2:6" x14ac:dyDescent="0.3">
      <c r="B7" s="136" t="s">
        <v>160</v>
      </c>
      <c r="C7" s="136" t="s">
        <v>16</v>
      </c>
      <c r="D7" s="174"/>
      <c r="E7" s="151">
        <v>257</v>
      </c>
      <c r="F7" s="133">
        <f t="shared" si="0"/>
        <v>0</v>
      </c>
    </row>
    <row r="8" spans="2:6" ht="25" x14ac:dyDescent="0.3">
      <c r="B8" s="194" t="s">
        <v>270</v>
      </c>
      <c r="C8" s="136" t="s">
        <v>161</v>
      </c>
      <c r="D8" s="174"/>
      <c r="E8" s="151">
        <v>1842</v>
      </c>
      <c r="F8" s="133">
        <f t="shared" si="0"/>
        <v>0</v>
      </c>
    </row>
    <row r="9" spans="2:6" ht="25" x14ac:dyDescent="0.3">
      <c r="B9" s="194" t="s">
        <v>271</v>
      </c>
      <c r="C9" s="136" t="s">
        <v>161</v>
      </c>
      <c r="D9" s="174"/>
      <c r="E9" s="137" t="s">
        <v>157</v>
      </c>
      <c r="F9" s="133"/>
    </row>
    <row r="11" spans="2:6" x14ac:dyDescent="0.3">
      <c r="B11" s="134" t="s">
        <v>239</v>
      </c>
      <c r="C11" s="123"/>
    </row>
    <row r="12" spans="2:6" x14ac:dyDescent="0.3">
      <c r="B12" s="126" t="s">
        <v>1</v>
      </c>
      <c r="C12" s="126" t="s">
        <v>2</v>
      </c>
      <c r="D12" s="126" t="s">
        <v>28</v>
      </c>
      <c r="E12" s="126" t="s">
        <v>3</v>
      </c>
      <c r="F12" s="127" t="s">
        <v>29</v>
      </c>
    </row>
    <row r="13" spans="2:6" x14ac:dyDescent="0.3">
      <c r="B13" s="136" t="s">
        <v>123</v>
      </c>
      <c r="C13" s="136" t="s">
        <v>16</v>
      </c>
      <c r="D13" s="174"/>
      <c r="E13" s="151">
        <v>278</v>
      </c>
      <c r="F13" s="133">
        <f>D13*E13</f>
        <v>0</v>
      </c>
    </row>
    <row r="14" spans="2:6" x14ac:dyDescent="0.3">
      <c r="B14" s="136" t="s">
        <v>12</v>
      </c>
      <c r="C14" s="136" t="s">
        <v>141</v>
      </c>
      <c r="D14" s="174"/>
      <c r="E14" s="167" t="s">
        <v>14</v>
      </c>
      <c r="F14" s="133"/>
    </row>
    <row r="15" spans="2:6" x14ac:dyDescent="0.3">
      <c r="B15" s="136" t="s">
        <v>142</v>
      </c>
      <c r="C15" s="136" t="s">
        <v>125</v>
      </c>
      <c r="D15" s="174"/>
      <c r="E15" s="151">
        <v>3000</v>
      </c>
      <c r="F15" s="133">
        <f>D15*E15</f>
        <v>0</v>
      </c>
    </row>
    <row r="16" spans="2:6" x14ac:dyDescent="0.3">
      <c r="D16" s="3"/>
      <c r="F16" s="3"/>
    </row>
  </sheetData>
  <sheetProtection algorithmName="SHA-512" hashValue="y9Rj9grVZkTHaZgsuafpubk9De7JD9tGGherVf0TMWrlor1Cn9XGdWklv1CfK2/g7xtNzquDjhhLfl3FVW9caQ==" saltValue="ZtUeQOBIe0xVo7d7DoEOTQ==" spinCount="100000" sheet="1" formatColumns="0" formatRows="0"/>
  <mergeCells count="2">
    <mergeCell ref="E2:F2"/>
    <mergeCell ref="E1:F1"/>
  </mergeCells>
  <dataValidations count="1">
    <dataValidation type="whole" operator="greaterThanOrEqual" allowBlank="1" showInputMessage="1" showErrorMessage="1" sqref="D5:D9 D13:D15"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N32"/>
  <sheetViews>
    <sheetView zoomScale="90" zoomScaleNormal="90" workbookViewId="0"/>
  </sheetViews>
  <sheetFormatPr defaultColWidth="8.6640625" defaultRowHeight="14" x14ac:dyDescent="0.3"/>
  <cols>
    <col min="1" max="1" width="2.4140625" style="3" customWidth="1"/>
    <col min="2" max="2" width="77.58203125" style="3" customWidth="1"/>
    <col min="3" max="3" width="20.1640625" style="3" customWidth="1"/>
    <col min="4" max="4" width="13.1640625" style="128" customWidth="1"/>
    <col min="5" max="5" width="10.4140625" style="3" customWidth="1"/>
    <col min="6" max="6" width="10.4140625" style="135" customWidth="1"/>
    <col min="7" max="7" width="2.5" style="3" customWidth="1"/>
    <col min="8" max="8" width="60.1640625" style="3" customWidth="1"/>
    <col min="9" max="9" width="11.4140625" style="3" customWidth="1"/>
    <col min="10" max="12" width="10.4140625" style="128" customWidth="1"/>
    <col min="13" max="13" width="10.4140625" style="3" customWidth="1"/>
    <col min="14" max="14" width="10.4140625" style="135" customWidth="1"/>
    <col min="15" max="16384" width="8.6640625" style="3"/>
  </cols>
  <sheetData>
    <row r="1" spans="2:14" ht="23" x14ac:dyDescent="0.5">
      <c r="B1" s="119" t="s">
        <v>87</v>
      </c>
      <c r="C1" s="120"/>
      <c r="D1" s="120"/>
      <c r="E1" s="216">
        <f>SUM(F:F)</f>
        <v>0</v>
      </c>
      <c r="F1" s="216"/>
      <c r="H1" s="119" t="s">
        <v>287</v>
      </c>
      <c r="I1" s="120"/>
      <c r="J1" s="120"/>
      <c r="K1" s="120"/>
      <c r="L1" s="120"/>
      <c r="M1" s="216">
        <f>SUM(N:N)</f>
        <v>0</v>
      </c>
      <c r="N1" s="216"/>
    </row>
    <row r="2" spans="2:14" x14ac:dyDescent="0.3">
      <c r="D2" s="121"/>
      <c r="E2" s="217" t="s">
        <v>88</v>
      </c>
      <c r="F2" s="217"/>
      <c r="H2" s="3" t="s">
        <v>286</v>
      </c>
      <c r="M2" s="217" t="s">
        <v>88</v>
      </c>
      <c r="N2" s="217"/>
    </row>
    <row r="3" spans="2:14" ht="15.5" x14ac:dyDescent="0.35">
      <c r="B3" s="156" t="s">
        <v>241</v>
      </c>
      <c r="C3" s="157"/>
      <c r="D3" s="158"/>
      <c r="E3" s="159"/>
      <c r="F3" s="160"/>
      <c r="H3" s="134" t="s">
        <v>143</v>
      </c>
      <c r="I3" s="123"/>
      <c r="J3" s="124"/>
      <c r="K3" s="124"/>
      <c r="L3" s="124"/>
      <c r="M3" s="124"/>
      <c r="N3" s="125"/>
    </row>
    <row r="4" spans="2:14" s="128" customFormat="1" ht="26" x14ac:dyDescent="0.3">
      <c r="B4" s="150" t="s">
        <v>1</v>
      </c>
      <c r="C4" s="150" t="s">
        <v>2</v>
      </c>
      <c r="D4" s="150" t="s">
        <v>28</v>
      </c>
      <c r="E4" s="150" t="s">
        <v>3</v>
      </c>
      <c r="F4" s="164" t="s">
        <v>29</v>
      </c>
      <c r="H4" s="126" t="s">
        <v>1</v>
      </c>
      <c r="I4" s="126" t="s">
        <v>2</v>
      </c>
      <c r="J4" s="126" t="s">
        <v>249</v>
      </c>
      <c r="K4" s="126" t="s">
        <v>250</v>
      </c>
      <c r="L4" s="126" t="s">
        <v>251</v>
      </c>
      <c r="M4" s="126" t="s">
        <v>252</v>
      </c>
      <c r="N4" s="127" t="s">
        <v>29</v>
      </c>
    </row>
    <row r="5" spans="2:14" ht="25" x14ac:dyDescent="0.3">
      <c r="B5" s="136" t="s">
        <v>123</v>
      </c>
      <c r="C5" s="136" t="s">
        <v>16</v>
      </c>
      <c r="D5" s="175"/>
      <c r="E5" s="151">
        <v>126</v>
      </c>
      <c r="F5" s="144">
        <f t="shared" ref="F5:F13" si="0">D5*E5</f>
        <v>0</v>
      </c>
      <c r="H5" s="177" t="s">
        <v>245</v>
      </c>
      <c r="I5" s="189" t="s">
        <v>149</v>
      </c>
      <c r="J5" s="155">
        <v>1</v>
      </c>
      <c r="K5" s="155">
        <v>1.2</v>
      </c>
      <c r="L5" s="155">
        <v>1.5</v>
      </c>
      <c r="M5" s="174"/>
      <c r="N5" s="174"/>
    </row>
    <row r="6" spans="2:14" ht="23" x14ac:dyDescent="0.5">
      <c r="B6" s="136" t="s">
        <v>159</v>
      </c>
      <c r="C6" s="136" t="s">
        <v>16</v>
      </c>
      <c r="D6" s="175"/>
      <c r="E6" s="151">
        <v>468</v>
      </c>
      <c r="F6" s="144">
        <f t="shared" si="0"/>
        <v>0</v>
      </c>
      <c r="H6" s="119" t="s">
        <v>242</v>
      </c>
      <c r="I6" s="119"/>
      <c r="J6" s="119"/>
      <c r="K6" s="119"/>
      <c r="L6" s="119"/>
      <c r="M6" s="119"/>
      <c r="N6" s="119"/>
    </row>
    <row r="7" spans="2:14" ht="25" x14ac:dyDescent="0.3">
      <c r="B7" s="189" t="s">
        <v>272</v>
      </c>
      <c r="C7" s="189" t="s">
        <v>276</v>
      </c>
      <c r="D7" s="175"/>
      <c r="E7" s="151">
        <v>1000</v>
      </c>
      <c r="F7" s="144">
        <f t="shared" si="0"/>
        <v>0</v>
      </c>
      <c r="H7" s="177" t="s">
        <v>144</v>
      </c>
      <c r="I7" s="226" t="s">
        <v>17</v>
      </c>
      <c r="J7" s="174"/>
      <c r="K7" s="174"/>
      <c r="L7" s="174"/>
      <c r="M7" s="151">
        <v>534</v>
      </c>
      <c r="N7" s="133">
        <f>SUMPRODUCT(J7:L7,J$5:L$5)*M7</f>
        <v>0</v>
      </c>
    </row>
    <row r="8" spans="2:14" ht="25" x14ac:dyDescent="0.3">
      <c r="B8" s="189" t="s">
        <v>273</v>
      </c>
      <c r="C8" s="189" t="s">
        <v>276</v>
      </c>
      <c r="D8" s="175"/>
      <c r="E8" s="151">
        <v>2400</v>
      </c>
      <c r="F8" s="144">
        <f t="shared" si="0"/>
        <v>0</v>
      </c>
      <c r="H8" s="177" t="s">
        <v>145</v>
      </c>
      <c r="I8" s="226"/>
      <c r="J8" s="174"/>
      <c r="K8" s="174"/>
      <c r="L8" s="174"/>
      <c r="M8" s="151">
        <v>551</v>
      </c>
      <c r="N8" s="133">
        <f t="shared" ref="N8:N11" si="1">SUMPRODUCT(J8:L8,J$5:L$5)*M8</f>
        <v>0</v>
      </c>
    </row>
    <row r="9" spans="2:14" ht="25" x14ac:dyDescent="0.3">
      <c r="B9" s="189" t="s">
        <v>274</v>
      </c>
      <c r="C9" s="189" t="s">
        <v>276</v>
      </c>
      <c r="D9" s="175"/>
      <c r="E9" s="151">
        <v>3800</v>
      </c>
      <c r="F9" s="144">
        <f t="shared" si="0"/>
        <v>0</v>
      </c>
      <c r="H9" s="177" t="s">
        <v>146</v>
      </c>
      <c r="I9" s="226"/>
      <c r="J9" s="174"/>
      <c r="K9" s="174"/>
      <c r="L9" s="174"/>
      <c r="M9" s="151">
        <v>639</v>
      </c>
      <c r="N9" s="133">
        <f t="shared" si="1"/>
        <v>0</v>
      </c>
    </row>
    <row r="10" spans="2:14" ht="25" x14ac:dyDescent="0.3">
      <c r="B10" s="136" t="s">
        <v>275</v>
      </c>
      <c r="C10" s="136" t="s">
        <v>277</v>
      </c>
      <c r="D10" s="166">
        <f>SUM(M1)</f>
        <v>0</v>
      </c>
      <c r="E10" s="198">
        <v>4.0000000000000001E-3</v>
      </c>
      <c r="F10" s="144">
        <f>IF(D10&gt;1000000,D10*E10,0)</f>
        <v>0</v>
      </c>
      <c r="H10" s="177" t="s">
        <v>147</v>
      </c>
      <c r="I10" s="226"/>
      <c r="J10" s="174"/>
      <c r="K10" s="174"/>
      <c r="L10" s="174"/>
      <c r="M10" s="151">
        <v>738</v>
      </c>
      <c r="N10" s="133">
        <f t="shared" si="1"/>
        <v>0</v>
      </c>
    </row>
    <row r="11" spans="2:14" ht="25" x14ac:dyDescent="0.3">
      <c r="B11" s="136" t="s">
        <v>119</v>
      </c>
      <c r="C11" s="136" t="s">
        <v>162</v>
      </c>
      <c r="D11" s="175"/>
      <c r="E11" s="151">
        <v>413</v>
      </c>
      <c r="F11" s="144">
        <f t="shared" si="0"/>
        <v>0</v>
      </c>
      <c r="H11" s="177" t="s">
        <v>148</v>
      </c>
      <c r="I11" s="226"/>
      <c r="J11" s="174"/>
      <c r="K11" s="174"/>
      <c r="L11" s="174"/>
      <c r="M11" s="151">
        <v>988</v>
      </c>
      <c r="N11" s="133">
        <f t="shared" si="1"/>
        <v>0</v>
      </c>
    </row>
    <row r="12" spans="2:14" x14ac:dyDescent="0.3">
      <c r="B12" s="136" t="s">
        <v>163</v>
      </c>
      <c r="C12" s="136" t="s">
        <v>164</v>
      </c>
      <c r="D12" s="175"/>
      <c r="E12" s="151">
        <v>672</v>
      </c>
      <c r="F12" s="144">
        <f t="shared" si="0"/>
        <v>0</v>
      </c>
      <c r="H12" s="227" t="s">
        <v>243</v>
      </c>
      <c r="I12" s="228"/>
      <c r="J12" s="228"/>
      <c r="K12" s="228"/>
      <c r="L12" s="228"/>
      <c r="M12" s="228"/>
      <c r="N12" s="229"/>
    </row>
    <row r="13" spans="2:14" x14ac:dyDescent="0.3">
      <c r="B13" s="136" t="s">
        <v>165</v>
      </c>
      <c r="C13" s="136" t="s">
        <v>164</v>
      </c>
      <c r="D13" s="175"/>
      <c r="E13" s="151">
        <v>840</v>
      </c>
      <c r="F13" s="144">
        <f t="shared" si="0"/>
        <v>0</v>
      </c>
      <c r="H13" s="177" t="s">
        <v>144</v>
      </c>
      <c r="I13" s="226" t="s">
        <v>17</v>
      </c>
      <c r="J13" s="174"/>
      <c r="K13" s="174"/>
      <c r="L13" s="174"/>
      <c r="M13" s="151">
        <v>723</v>
      </c>
      <c r="N13" s="133">
        <f>SUMPRODUCT(J13:L13,J$5:L$5)*M13</f>
        <v>0</v>
      </c>
    </row>
    <row r="14" spans="2:14" ht="25" x14ac:dyDescent="0.3">
      <c r="B14" s="180" t="s">
        <v>166</v>
      </c>
      <c r="C14" s="180" t="s">
        <v>167</v>
      </c>
      <c r="D14" s="166">
        <f>SUM(M1)</f>
        <v>0</v>
      </c>
      <c r="E14" s="181" t="s">
        <v>247</v>
      </c>
      <c r="F14" s="182">
        <f>IF(D14=0,0,MAX(D14*0.1,5000))</f>
        <v>0</v>
      </c>
      <c r="H14" s="177" t="s">
        <v>145</v>
      </c>
      <c r="I14" s="226"/>
      <c r="J14" s="174"/>
      <c r="K14" s="174"/>
      <c r="L14" s="174"/>
      <c r="M14" s="151">
        <v>740</v>
      </c>
      <c r="N14" s="133">
        <f t="shared" ref="N14:N17" si="2">SUMPRODUCT(J14:L14,J$5:L$5)*M14</f>
        <v>0</v>
      </c>
    </row>
    <row r="15" spans="2:14" ht="25" x14ac:dyDescent="0.3">
      <c r="B15" s="136" t="s">
        <v>270</v>
      </c>
      <c r="C15" s="136" t="s">
        <v>161</v>
      </c>
      <c r="D15" s="175"/>
      <c r="E15" s="151">
        <v>1842</v>
      </c>
      <c r="F15" s="144">
        <f>D15*E15</f>
        <v>0</v>
      </c>
      <c r="H15" s="177" t="s">
        <v>146</v>
      </c>
      <c r="I15" s="226"/>
      <c r="J15" s="174"/>
      <c r="K15" s="174"/>
      <c r="L15" s="174"/>
      <c r="M15" s="151">
        <v>828</v>
      </c>
      <c r="N15" s="133">
        <f t="shared" si="2"/>
        <v>0</v>
      </c>
    </row>
    <row r="16" spans="2:14" ht="25" x14ac:dyDescent="0.3">
      <c r="B16" s="136" t="s">
        <v>271</v>
      </c>
      <c r="C16" s="136" t="s">
        <v>161</v>
      </c>
      <c r="D16" s="175"/>
      <c r="E16" s="137" t="s">
        <v>157</v>
      </c>
      <c r="F16" s="144"/>
      <c r="H16" s="177" t="s">
        <v>147</v>
      </c>
      <c r="I16" s="226"/>
      <c r="J16" s="174"/>
      <c r="K16" s="174"/>
      <c r="L16" s="174"/>
      <c r="M16" s="151">
        <v>927</v>
      </c>
      <c r="N16" s="133">
        <f t="shared" si="2"/>
        <v>0</v>
      </c>
    </row>
    <row r="17" spans="2:14" x14ac:dyDescent="0.3">
      <c r="H17" s="177" t="s">
        <v>148</v>
      </c>
      <c r="I17" s="226"/>
      <c r="J17" s="174"/>
      <c r="K17" s="174"/>
      <c r="L17" s="174"/>
      <c r="M17" s="151">
        <v>1177</v>
      </c>
      <c r="N17" s="133">
        <f t="shared" si="2"/>
        <v>0</v>
      </c>
    </row>
    <row r="18" spans="2:14" x14ac:dyDescent="0.3">
      <c r="B18" s="134" t="s">
        <v>135</v>
      </c>
      <c r="C18" s="123"/>
      <c r="D18" s="124"/>
      <c r="E18" s="124"/>
      <c r="F18" s="125"/>
      <c r="H18" s="227" t="s">
        <v>244</v>
      </c>
      <c r="I18" s="228"/>
      <c r="J18" s="228"/>
      <c r="K18" s="228"/>
      <c r="L18" s="228"/>
      <c r="M18" s="228"/>
      <c r="N18" s="229"/>
    </row>
    <row r="19" spans="2:14" x14ac:dyDescent="0.3">
      <c r="B19" s="126" t="s">
        <v>1</v>
      </c>
      <c r="C19" s="126" t="s">
        <v>2</v>
      </c>
      <c r="D19" s="126" t="s">
        <v>28</v>
      </c>
      <c r="E19" s="126" t="s">
        <v>3</v>
      </c>
      <c r="F19" s="127" t="s">
        <v>29</v>
      </c>
      <c r="H19" s="177" t="s">
        <v>144</v>
      </c>
      <c r="I19" s="226" t="s">
        <v>17</v>
      </c>
      <c r="J19" s="174"/>
      <c r="K19" s="174"/>
      <c r="L19" s="174"/>
      <c r="M19" s="151">
        <v>334</v>
      </c>
      <c r="N19" s="133">
        <f>SUMPRODUCT(J19:L19,J$5:L$5)*M19</f>
        <v>0</v>
      </c>
    </row>
    <row r="20" spans="2:14" x14ac:dyDescent="0.3">
      <c r="B20" s="197" t="s">
        <v>136</v>
      </c>
      <c r="C20" s="197" t="s">
        <v>16</v>
      </c>
      <c r="D20" s="174"/>
      <c r="E20" s="151">
        <v>73</v>
      </c>
      <c r="F20" s="133">
        <f>D20*E20</f>
        <v>0</v>
      </c>
      <c r="H20" s="177" t="s">
        <v>145</v>
      </c>
      <c r="I20" s="226"/>
      <c r="J20" s="174"/>
      <c r="K20" s="174"/>
      <c r="L20" s="174"/>
      <c r="M20" s="151">
        <v>352</v>
      </c>
      <c r="N20" s="133">
        <f t="shared" ref="N20:N23" si="3">SUMPRODUCT(J20:L20,J$5:L$5)*M20</f>
        <v>0</v>
      </c>
    </row>
    <row r="21" spans="2:14" x14ac:dyDescent="0.3">
      <c r="B21" s="197" t="s">
        <v>137</v>
      </c>
      <c r="C21" s="197" t="s">
        <v>5</v>
      </c>
      <c r="D21" s="174"/>
      <c r="E21" s="151">
        <v>370</v>
      </c>
      <c r="F21" s="133">
        <f>D21*E21</f>
        <v>0</v>
      </c>
      <c r="H21" s="177" t="s">
        <v>146</v>
      </c>
      <c r="I21" s="226"/>
      <c r="J21" s="174"/>
      <c r="K21" s="174"/>
      <c r="L21" s="174"/>
      <c r="M21" s="151">
        <v>439</v>
      </c>
      <c r="N21" s="133">
        <f t="shared" si="3"/>
        <v>0</v>
      </c>
    </row>
    <row r="22" spans="2:14" x14ac:dyDescent="0.3">
      <c r="B22" s="197" t="s">
        <v>138</v>
      </c>
      <c r="C22" s="197" t="s">
        <v>16</v>
      </c>
      <c r="D22" s="174"/>
      <c r="E22" s="151">
        <v>103</v>
      </c>
      <c r="F22" s="133">
        <f>D22*E22</f>
        <v>0</v>
      </c>
      <c r="H22" s="177" t="s">
        <v>147</v>
      </c>
      <c r="I22" s="226"/>
      <c r="J22" s="174"/>
      <c r="K22" s="174"/>
      <c r="L22" s="174"/>
      <c r="M22" s="151">
        <v>430</v>
      </c>
      <c r="N22" s="133">
        <f t="shared" si="3"/>
        <v>0</v>
      </c>
    </row>
    <row r="23" spans="2:14" x14ac:dyDescent="0.3">
      <c r="B23" s="197" t="s">
        <v>139</v>
      </c>
      <c r="C23" s="197" t="s">
        <v>16</v>
      </c>
      <c r="D23" s="174"/>
      <c r="E23" s="151">
        <v>51</v>
      </c>
      <c r="F23" s="133">
        <f>D23*E23</f>
        <v>0</v>
      </c>
      <c r="H23" s="177" t="s">
        <v>148</v>
      </c>
      <c r="I23" s="226"/>
      <c r="J23" s="174"/>
      <c r="K23" s="174"/>
      <c r="L23" s="174"/>
      <c r="M23" s="151">
        <v>505</v>
      </c>
      <c r="N23" s="133">
        <f t="shared" si="3"/>
        <v>0</v>
      </c>
    </row>
    <row r="24" spans="2:14" x14ac:dyDescent="0.3">
      <c r="H24" s="126" t="s">
        <v>1</v>
      </c>
      <c r="I24" s="186" t="s">
        <v>2</v>
      </c>
      <c r="J24" s="221" t="s">
        <v>28</v>
      </c>
      <c r="K24" s="221"/>
      <c r="L24" s="222"/>
      <c r="M24" s="126" t="s">
        <v>3</v>
      </c>
      <c r="N24" s="127" t="s">
        <v>29</v>
      </c>
    </row>
    <row r="25" spans="2:14" ht="25" x14ac:dyDescent="0.3">
      <c r="H25" s="187" t="s">
        <v>150</v>
      </c>
      <c r="I25" s="190" t="s">
        <v>151</v>
      </c>
      <c r="J25" s="218"/>
      <c r="K25" s="219"/>
      <c r="L25" s="220"/>
      <c r="M25" s="137" t="s">
        <v>157</v>
      </c>
      <c r="N25" s="133"/>
    </row>
    <row r="26" spans="2:14" ht="25" x14ac:dyDescent="0.3">
      <c r="H26" s="187" t="s">
        <v>105</v>
      </c>
      <c r="I26" s="190" t="s">
        <v>17</v>
      </c>
      <c r="J26" s="218"/>
      <c r="K26" s="219"/>
      <c r="L26" s="220"/>
      <c r="M26" s="151">
        <v>23</v>
      </c>
      <c r="N26" s="133">
        <f>J26*M26</f>
        <v>0</v>
      </c>
    </row>
    <row r="27" spans="2:14" x14ac:dyDescent="0.3">
      <c r="H27" s="187" t="s">
        <v>152</v>
      </c>
      <c r="I27" s="223" t="s">
        <v>153</v>
      </c>
      <c r="J27" s="218"/>
      <c r="K27" s="219"/>
      <c r="L27" s="220"/>
      <c r="M27" s="151">
        <v>59216</v>
      </c>
      <c r="N27" s="133">
        <f t="shared" ref="N27:N32" si="4">J27*M27</f>
        <v>0</v>
      </c>
    </row>
    <row r="28" spans="2:14" x14ac:dyDescent="0.3">
      <c r="H28" s="187" t="s">
        <v>154</v>
      </c>
      <c r="I28" s="224"/>
      <c r="J28" s="218"/>
      <c r="K28" s="219"/>
      <c r="L28" s="220"/>
      <c r="M28" s="151">
        <v>87460</v>
      </c>
      <c r="N28" s="133">
        <f t="shared" si="4"/>
        <v>0</v>
      </c>
    </row>
    <row r="29" spans="2:14" x14ac:dyDescent="0.3">
      <c r="H29" s="187" t="s">
        <v>155</v>
      </c>
      <c r="I29" s="225"/>
      <c r="J29" s="218"/>
      <c r="K29" s="219"/>
      <c r="L29" s="220"/>
      <c r="M29" s="151">
        <v>192198</v>
      </c>
      <c r="N29" s="133">
        <f t="shared" si="4"/>
        <v>0</v>
      </c>
    </row>
    <row r="30" spans="2:14" ht="25" x14ac:dyDescent="0.3">
      <c r="H30" s="187" t="s">
        <v>265</v>
      </c>
      <c r="I30" s="190" t="s">
        <v>26</v>
      </c>
      <c r="J30" s="218"/>
      <c r="K30" s="219"/>
      <c r="L30" s="220"/>
      <c r="M30" s="151">
        <v>145</v>
      </c>
      <c r="N30" s="133">
        <f t="shared" si="4"/>
        <v>0</v>
      </c>
    </row>
    <row r="31" spans="2:14" x14ac:dyDescent="0.3">
      <c r="H31" s="187" t="s">
        <v>266</v>
      </c>
      <c r="I31" s="190" t="s">
        <v>27</v>
      </c>
      <c r="J31" s="218"/>
      <c r="K31" s="219"/>
      <c r="L31" s="220"/>
      <c r="M31" s="151">
        <v>2387</v>
      </c>
      <c r="N31" s="133">
        <f t="shared" si="4"/>
        <v>0</v>
      </c>
    </row>
    <row r="32" spans="2:14" ht="25" x14ac:dyDescent="0.3">
      <c r="H32" s="190" t="s">
        <v>156</v>
      </c>
      <c r="I32" s="190" t="s">
        <v>17</v>
      </c>
      <c r="J32" s="218"/>
      <c r="K32" s="219"/>
      <c r="L32" s="220"/>
      <c r="M32" s="151">
        <v>27</v>
      </c>
      <c r="N32" s="133">
        <f t="shared" si="4"/>
        <v>0</v>
      </c>
    </row>
  </sheetData>
  <sheetProtection algorithmName="SHA-512" hashValue="PpTVArorMBZtErpGpybTuSobk1mxTFJKr+Na/WzVGUp2fTrLCol6U0a02L4Xix+z3kTAQNM0cs4f1X4d9SZqAw==" saltValue="rBiTlu8tEh/PQ2j2YTXK+A==" spinCount="100000" sheet="1" formatColumns="0" formatRows="0"/>
  <mergeCells count="19">
    <mergeCell ref="E2:F2"/>
    <mergeCell ref="E1:F1"/>
    <mergeCell ref="J30:L30"/>
    <mergeCell ref="J29:L29"/>
    <mergeCell ref="J28:L28"/>
    <mergeCell ref="J31:L31"/>
    <mergeCell ref="J32:L32"/>
    <mergeCell ref="M1:N1"/>
    <mergeCell ref="M2:N2"/>
    <mergeCell ref="I7:I11"/>
    <mergeCell ref="H12:N12"/>
    <mergeCell ref="I13:I17"/>
    <mergeCell ref="H18:N18"/>
    <mergeCell ref="I19:I23"/>
    <mergeCell ref="J24:L24"/>
    <mergeCell ref="I27:I29"/>
    <mergeCell ref="J27:L27"/>
    <mergeCell ref="J26:L26"/>
    <mergeCell ref="J25:L25"/>
  </mergeCells>
  <dataValidations count="2">
    <dataValidation type="whole" operator="greaterThanOrEqual" allowBlank="1" showInputMessage="1" showErrorMessage="1" sqref="D11:D13 D15:D16 D5:D9 J7:L11 J13:L17 J19:L23 K26 L26:L32 K30:K32 D20:D23" xr:uid="{628D2E79-02DD-4AF3-AE7F-0E2B7975265F}">
      <formula1>-1000000</formula1>
    </dataValidation>
    <dataValidation operator="greaterThanOrEqual" allowBlank="1" showInputMessage="1" showErrorMessage="1" sqref="D14 D10" xr:uid="{9F8F14F4-31D4-4657-B0F0-48D25F2CE817}"/>
  </dataValidations>
  <hyperlinks>
    <hyperlink ref="E2" location="Calculator!A1" display="Back to calculator" xr:uid="{EB47419D-A01F-4681-B245-0CFE4E375BF8}"/>
    <hyperlink ref="M2" location="Calculator!A1" display="Back to calculator" xr:uid="{8F4BCF1B-29D2-4CC8-A5AC-CD8C5634F83E}"/>
  </hyperlinks>
  <pageMargins left="0.7" right="0.7" top="0.75" bottom="0.75" header="0.3" footer="0.3"/>
  <pageSetup paperSize="9" scale="46" orientation="landscape" r:id="rId1"/>
  <ignoredErrors>
    <ignoredError sqref="F14 F1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16AAB5F65274786914AD1FC120B2A" ma:contentTypeVersion="2" ma:contentTypeDescription="Create a new document." ma:contentTypeScope="" ma:versionID="b4b37136959c75cb9f96b66a61eab564">
  <xsd:schema xmlns:xsd="http://www.w3.org/2001/XMLSchema" xmlns:xs="http://www.w3.org/2001/XMLSchema" xmlns:p="http://schemas.microsoft.com/office/2006/metadata/properties" xmlns:ns3="6ae5b574-b336-439a-b098-e78847952a86" targetNamespace="http://schemas.microsoft.com/office/2006/metadata/properties" ma:root="true" ma:fieldsID="b018f9f95ccda735d23ec3101dd603d9" ns3:_="">
    <xsd:import namespace="6ae5b574-b336-439a-b098-e78847952a86"/>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e5b574-b336-439a-b098-e78847952a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0AC15B-B7C2-4272-A261-1278B6EDF4C4}">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6ae5b574-b336-439a-b098-e78847952a86"/>
    <ds:schemaRef ds:uri="http://www.w3.org/XML/1998/namespace"/>
  </ds:schemaRefs>
</ds:datastoreItem>
</file>

<file path=customXml/itemProps2.xml><?xml version="1.0" encoding="utf-8"?>
<ds:datastoreItem xmlns:ds="http://schemas.openxmlformats.org/officeDocument/2006/customXml" ds:itemID="{18C9E81F-BC2E-4640-8301-9125D4BCD4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e5b574-b336-439a-b098-e78847952a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6BBD48-4B7A-4EA7-992C-E29E2F70E9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Calculator</vt:lpstr>
      <vt:lpstr>s45</vt:lpstr>
      <vt:lpstr>s41</vt:lpstr>
      <vt:lpstr>s51</vt:lpstr>
      <vt:lpstr>s185</vt:lpstr>
      <vt:lpstr>s106|7</vt:lpstr>
      <vt:lpstr>s98</vt:lpstr>
      <vt:lpstr>s102</vt:lpstr>
      <vt:lpstr>s104</vt:lpstr>
      <vt:lpstr>s185 </vt:lpstr>
      <vt:lpstr>s146</vt:lpstr>
      <vt:lpstr>Other</vt:lpstr>
      <vt:lpstr>Dropdowns</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2020-01-27T11:35:45Z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0x01010060C16AAB5F65274786914AD1FC120B2A</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900;#2019-20|279e0b18-c7aa-404b-a386-5526b62583b5</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58c59db0-8575-4dee-9a2b-03b5f0884e8c</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