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dpeacoc\Desktop\"/>
    </mc:Choice>
  </mc:AlternateContent>
  <xr:revisionPtr revIDLastSave="0" documentId="8_{A6B0D003-E25D-4A7D-BF12-AC53C5EEC342}" xr6:coauthVersionLast="41" xr6:coauthVersionMax="41" xr10:uidLastSave="{00000000-0000-0000-0000-000000000000}"/>
  <bookViews>
    <workbookView xWindow="-108" yWindow="-108" windowWidth="23256" windowHeight="12576" xr2:uid="{1A82B4F0-50A7-4F24-BAD1-DEED676BB162}"/>
  </bookViews>
  <sheets>
    <sheet name="User guide" sheetId="8" r:id="rId1"/>
    <sheet name="Fm outputs" sheetId="7" r:id="rId2"/>
    <sheet name="DD Response WS1" sheetId="3" r:id="rId3"/>
    <sheet name="DD Response WS2" sheetId="1" r:id="rId4"/>
    <sheet name="DD Response WWS1" sheetId="4" r:id="rId5"/>
    <sheet name="DD Response WWS2" sheetId="2" r:id="rId6"/>
    <sheet name="Supply Summary" sheetId="5" r:id="rId7"/>
    <sheet name="Waste Summary" sheetId="6" r:id="rId8"/>
  </sheets>
  <externalReferences>
    <externalReference r:id="rId9"/>
    <externalReference r:id="rId1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44" i="5" l="1"/>
  <c r="AI44" i="5"/>
  <c r="AG44" i="5"/>
  <c r="AE44" i="5"/>
  <c r="AC44" i="5"/>
  <c r="B53" i="5"/>
  <c r="L57" i="5"/>
  <c r="Y21" i="6"/>
  <c r="Y48" i="6"/>
  <c r="Y31" i="6" l="1"/>
  <c r="Y30" i="6"/>
  <c r="AH105" i="2" l="1"/>
  <c r="AG105" i="2"/>
  <c r="AF105" i="2"/>
  <c r="AE105" i="2"/>
  <c r="AD105" i="2"/>
  <c r="AI105" i="2" s="1"/>
  <c r="AB105" i="2"/>
  <c r="AA105" i="2"/>
  <c r="Z105" i="2"/>
  <c r="Y105" i="2"/>
  <c r="X105" i="2"/>
  <c r="AC105" i="2" s="1"/>
  <c r="V105" i="2"/>
  <c r="U105" i="2"/>
  <c r="T105" i="2"/>
  <c r="S105" i="2"/>
  <c r="R105" i="2"/>
  <c r="W105" i="2" s="1"/>
  <c r="P105" i="2"/>
  <c r="O105" i="2"/>
  <c r="N105" i="2"/>
  <c r="M105" i="2"/>
  <c r="L105" i="2"/>
  <c r="Q105" i="2" s="1"/>
  <c r="J105" i="2"/>
  <c r="I105" i="2"/>
  <c r="H105" i="2"/>
  <c r="G105" i="2"/>
  <c r="F105" i="2"/>
  <c r="K105" i="2" s="1"/>
  <c r="AI104" i="2"/>
  <c r="AC104" i="2"/>
  <c r="W104" i="2"/>
  <c r="Q104" i="2"/>
  <c r="K104" i="2"/>
  <c r="AI103" i="2"/>
  <c r="AC103" i="2"/>
  <c r="W103" i="2"/>
  <c r="Q103" i="2"/>
  <c r="K103" i="2"/>
  <c r="AI102" i="2"/>
  <c r="AC102" i="2"/>
  <c r="W102" i="2"/>
  <c r="Q102" i="2"/>
  <c r="K102" i="2"/>
  <c r="AI101" i="2"/>
  <c r="AC101" i="2"/>
  <c r="W101" i="2"/>
  <c r="Q101" i="2"/>
  <c r="K101" i="2"/>
  <c r="AI100" i="2"/>
  <c r="AC100" i="2"/>
  <c r="W100" i="2"/>
  <c r="Q100" i="2"/>
  <c r="K100" i="2"/>
  <c r="AI99" i="2"/>
  <c r="AC99" i="2"/>
  <c r="W99" i="2"/>
  <c r="Q99" i="2"/>
  <c r="K99" i="2"/>
  <c r="AI98" i="2"/>
  <c r="AC98" i="2"/>
  <c r="W98" i="2"/>
  <c r="Q98" i="2"/>
  <c r="K98" i="2"/>
  <c r="AI97" i="2"/>
  <c r="AC97" i="2"/>
  <c r="W97" i="2"/>
  <c r="Q97" i="2"/>
  <c r="K97" i="2"/>
  <c r="AI96" i="2"/>
  <c r="AC96" i="2"/>
  <c r="W96" i="2"/>
  <c r="Q96" i="2"/>
  <c r="K96" i="2"/>
  <c r="AI95" i="2"/>
  <c r="AC95" i="2"/>
  <c r="W95" i="2"/>
  <c r="Q95" i="2"/>
  <c r="K95" i="2"/>
  <c r="AI94" i="2"/>
  <c r="AC94" i="2"/>
  <c r="W94" i="2"/>
  <c r="Q94" i="2"/>
  <c r="K94" i="2"/>
  <c r="AI93" i="2"/>
  <c r="AC93" i="2"/>
  <c r="W93" i="2"/>
  <c r="Q93" i="2"/>
  <c r="K93" i="2"/>
  <c r="AI92" i="2"/>
  <c r="AC92" i="2"/>
  <c r="W92" i="2"/>
  <c r="Q92" i="2"/>
  <c r="K92" i="2"/>
  <c r="AI91" i="2"/>
  <c r="AC91" i="2"/>
  <c r="W91" i="2"/>
  <c r="Q91" i="2"/>
  <c r="K91" i="2"/>
  <c r="AI90" i="2"/>
  <c r="AC90" i="2"/>
  <c r="W90" i="2"/>
  <c r="Q90" i="2"/>
  <c r="K90" i="2"/>
  <c r="AI89" i="2"/>
  <c r="AC89" i="2"/>
  <c r="W89" i="2"/>
  <c r="Q89" i="2"/>
  <c r="K89" i="2"/>
  <c r="AI88" i="2"/>
  <c r="AC88" i="2"/>
  <c r="W88" i="2"/>
  <c r="Q88" i="2"/>
  <c r="K88" i="2"/>
  <c r="AI87" i="2"/>
  <c r="AC87" i="2"/>
  <c r="W87" i="2"/>
  <c r="Q87" i="2"/>
  <c r="K87" i="2"/>
  <c r="AI86" i="2"/>
  <c r="AC86" i="2"/>
  <c r="W86" i="2"/>
  <c r="Q86" i="2"/>
  <c r="K86" i="2"/>
  <c r="AI85" i="2"/>
  <c r="AC85" i="2"/>
  <c r="W85" i="2"/>
  <c r="Q85" i="2"/>
  <c r="K85" i="2"/>
  <c r="AI84" i="2"/>
  <c r="AC84" i="2"/>
  <c r="W84" i="2"/>
  <c r="Q84" i="2"/>
  <c r="K84" i="2"/>
  <c r="AI83" i="2"/>
  <c r="AC83" i="2"/>
  <c r="W83" i="2"/>
  <c r="Q83" i="2"/>
  <c r="K83" i="2"/>
  <c r="AI82" i="2"/>
  <c r="AC82" i="2"/>
  <c r="W82" i="2"/>
  <c r="Q82" i="2"/>
  <c r="K82" i="2"/>
  <c r="AI81" i="2"/>
  <c r="AC81" i="2"/>
  <c r="W81" i="2"/>
  <c r="Q81" i="2"/>
  <c r="K81" i="2"/>
  <c r="AI80" i="2"/>
  <c r="AC80" i="2"/>
  <c r="W80" i="2"/>
  <c r="Q80" i="2"/>
  <c r="K80" i="2"/>
  <c r="AI79" i="2"/>
  <c r="AC79" i="2"/>
  <c r="W79" i="2"/>
  <c r="Q79" i="2"/>
  <c r="K79" i="2"/>
  <c r="AI78" i="2"/>
  <c r="AC78" i="2"/>
  <c r="W78" i="2"/>
  <c r="Q78" i="2"/>
  <c r="K78" i="2"/>
  <c r="AI77" i="2"/>
  <c r="AC77" i="2"/>
  <c r="W77" i="2"/>
  <c r="Q77" i="2"/>
  <c r="K77" i="2"/>
  <c r="AI76" i="2"/>
  <c r="AC76" i="2"/>
  <c r="W76" i="2"/>
  <c r="Q76" i="2"/>
  <c r="K76" i="2"/>
  <c r="AI75" i="2"/>
  <c r="AC75" i="2"/>
  <c r="W75" i="2"/>
  <c r="Q75" i="2"/>
  <c r="K75" i="2"/>
  <c r="AI74" i="2"/>
  <c r="AC74" i="2"/>
  <c r="W74" i="2"/>
  <c r="Q74" i="2"/>
  <c r="K74" i="2"/>
  <c r="AI73" i="2"/>
  <c r="AC73" i="2"/>
  <c r="W73" i="2"/>
  <c r="Q73" i="2"/>
  <c r="K73" i="2"/>
  <c r="AI72" i="2"/>
  <c r="AC72" i="2"/>
  <c r="W72" i="2"/>
  <c r="Q72" i="2"/>
  <c r="K72" i="2"/>
  <c r="AI71" i="2"/>
  <c r="AC71" i="2"/>
  <c r="W71" i="2"/>
  <c r="Q71" i="2"/>
  <c r="K71" i="2"/>
  <c r="AI70" i="2"/>
  <c r="AC70" i="2"/>
  <c r="W70" i="2"/>
  <c r="Q70" i="2"/>
  <c r="K70" i="2"/>
  <c r="AI69" i="2"/>
  <c r="AC69" i="2"/>
  <c r="W69" i="2"/>
  <c r="Q69" i="2"/>
  <c r="K69" i="2"/>
  <c r="AI68" i="2"/>
  <c r="AC68" i="2"/>
  <c r="W68" i="2"/>
  <c r="Q68" i="2"/>
  <c r="K68" i="2"/>
  <c r="AI67" i="2"/>
  <c r="AC67" i="2"/>
  <c r="W67" i="2"/>
  <c r="Q67" i="2"/>
  <c r="K67" i="2"/>
  <c r="AI66" i="2"/>
  <c r="AC66" i="2"/>
  <c r="W66" i="2"/>
  <c r="Q66" i="2"/>
  <c r="K66" i="2"/>
  <c r="AI65" i="2"/>
  <c r="AC65" i="2"/>
  <c r="W65" i="2"/>
  <c r="Q65" i="2"/>
  <c r="K65" i="2"/>
  <c r="AI64" i="2"/>
  <c r="AC64" i="2"/>
  <c r="W64" i="2"/>
  <c r="Q64" i="2"/>
  <c r="K64" i="2"/>
  <c r="AI63" i="2"/>
  <c r="AC63" i="2"/>
  <c r="W63" i="2"/>
  <c r="Q63" i="2"/>
  <c r="K63" i="2"/>
  <c r="AI62" i="2"/>
  <c r="AC62" i="2"/>
  <c r="W62" i="2"/>
  <c r="Q62" i="2"/>
  <c r="K62" i="2"/>
  <c r="AI61" i="2"/>
  <c r="AC61" i="2"/>
  <c r="W61" i="2"/>
  <c r="Q61" i="2"/>
  <c r="K61" i="2"/>
  <c r="AI60" i="2"/>
  <c r="AC60" i="2"/>
  <c r="W60" i="2"/>
  <c r="Q60" i="2"/>
  <c r="K60" i="2"/>
  <c r="AI59" i="2"/>
  <c r="AC59" i="2"/>
  <c r="W59" i="2"/>
  <c r="Q59" i="2"/>
  <c r="K59" i="2"/>
  <c r="AH56" i="2"/>
  <c r="AG56" i="2"/>
  <c r="AF56" i="2"/>
  <c r="AE56" i="2"/>
  <c r="AD56" i="2"/>
  <c r="AI56" i="2" s="1"/>
  <c r="AB56" i="2"/>
  <c r="AA56" i="2"/>
  <c r="Z56" i="2"/>
  <c r="Y56" i="2"/>
  <c r="X56" i="2"/>
  <c r="AC56" i="2" s="1"/>
  <c r="V56" i="2"/>
  <c r="U56" i="2"/>
  <c r="T56" i="2"/>
  <c r="S56" i="2"/>
  <c r="R56" i="2"/>
  <c r="W56" i="2" s="1"/>
  <c r="P56" i="2"/>
  <c r="O56" i="2"/>
  <c r="N56" i="2"/>
  <c r="M56" i="2"/>
  <c r="L56" i="2"/>
  <c r="Q56" i="2" s="1"/>
  <c r="J56" i="2"/>
  <c r="I56" i="2"/>
  <c r="H56" i="2"/>
  <c r="G56" i="2"/>
  <c r="F56" i="2"/>
  <c r="K56" i="2" s="1"/>
  <c r="AI55" i="2"/>
  <c r="AC55" i="2"/>
  <c r="W55" i="2"/>
  <c r="Q55" i="2"/>
  <c r="K55" i="2"/>
  <c r="AI54" i="2"/>
  <c r="AC54" i="2"/>
  <c r="W54" i="2"/>
  <c r="Q54" i="2"/>
  <c r="K54" i="2"/>
  <c r="AI53" i="2"/>
  <c r="AC53" i="2"/>
  <c r="W53" i="2"/>
  <c r="Q53" i="2"/>
  <c r="K53" i="2"/>
  <c r="AI52" i="2"/>
  <c r="AC52" i="2"/>
  <c r="W52" i="2"/>
  <c r="Q52" i="2"/>
  <c r="K52" i="2"/>
  <c r="AI51" i="2"/>
  <c r="AC51" i="2"/>
  <c r="W51" i="2"/>
  <c r="Q51" i="2"/>
  <c r="K51" i="2"/>
  <c r="AI50" i="2"/>
  <c r="AC50" i="2"/>
  <c r="W50" i="2"/>
  <c r="Q50" i="2"/>
  <c r="K50" i="2"/>
  <c r="AI49" i="2"/>
  <c r="AC49" i="2"/>
  <c r="W49" i="2"/>
  <c r="Q49" i="2"/>
  <c r="K49" i="2"/>
  <c r="AI48" i="2"/>
  <c r="AC48" i="2"/>
  <c r="W48" i="2"/>
  <c r="Q48" i="2"/>
  <c r="K48" i="2"/>
  <c r="AI47" i="2"/>
  <c r="AC47" i="2"/>
  <c r="W47" i="2"/>
  <c r="Q47" i="2"/>
  <c r="K47" i="2"/>
  <c r="AI46" i="2"/>
  <c r="AC46" i="2"/>
  <c r="W46" i="2"/>
  <c r="Q46" i="2"/>
  <c r="K46" i="2"/>
  <c r="AI45" i="2"/>
  <c r="AC45" i="2"/>
  <c r="W45" i="2"/>
  <c r="Q45" i="2"/>
  <c r="K45" i="2"/>
  <c r="AI44" i="2"/>
  <c r="AC44" i="2"/>
  <c r="W44" i="2"/>
  <c r="Q44" i="2"/>
  <c r="K44" i="2"/>
  <c r="AI43" i="2"/>
  <c r="AC43" i="2"/>
  <c r="W43" i="2"/>
  <c r="Q43" i="2"/>
  <c r="K43" i="2"/>
  <c r="AI42" i="2"/>
  <c r="AC42" i="2"/>
  <c r="W42" i="2"/>
  <c r="Q42" i="2"/>
  <c r="K42" i="2"/>
  <c r="AI41" i="2"/>
  <c r="AC41" i="2"/>
  <c r="W41" i="2"/>
  <c r="Q41" i="2"/>
  <c r="K41" i="2"/>
  <c r="AI40" i="2"/>
  <c r="AC40" i="2"/>
  <c r="W40" i="2"/>
  <c r="Q40" i="2"/>
  <c r="K40" i="2"/>
  <c r="AI39" i="2"/>
  <c r="AC39" i="2"/>
  <c r="W39" i="2"/>
  <c r="Q39" i="2"/>
  <c r="K39" i="2"/>
  <c r="AI38" i="2"/>
  <c r="AC38" i="2"/>
  <c r="W38" i="2"/>
  <c r="Q38" i="2"/>
  <c r="K38" i="2"/>
  <c r="AI37" i="2"/>
  <c r="AC37" i="2"/>
  <c r="W37" i="2"/>
  <c r="Q37" i="2"/>
  <c r="K37" i="2"/>
  <c r="AI36" i="2"/>
  <c r="AC36" i="2"/>
  <c r="W36" i="2"/>
  <c r="Q36" i="2"/>
  <c r="K36" i="2"/>
  <c r="AI35" i="2"/>
  <c r="AC35" i="2"/>
  <c r="W35" i="2"/>
  <c r="Q35" i="2"/>
  <c r="K35" i="2"/>
  <c r="AI34" i="2"/>
  <c r="AC34" i="2"/>
  <c r="W34" i="2"/>
  <c r="Q34" i="2"/>
  <c r="K34" i="2"/>
  <c r="AI33" i="2"/>
  <c r="AC33" i="2"/>
  <c r="W33" i="2"/>
  <c r="Q33" i="2"/>
  <c r="K33" i="2"/>
  <c r="AI32" i="2"/>
  <c r="AC32" i="2"/>
  <c r="W32" i="2"/>
  <c r="Q32" i="2"/>
  <c r="K32" i="2"/>
  <c r="AI31" i="2"/>
  <c r="AC31" i="2"/>
  <c r="W31" i="2"/>
  <c r="Q31" i="2"/>
  <c r="K31" i="2"/>
  <c r="AI30" i="2"/>
  <c r="AC30" i="2"/>
  <c r="W30" i="2"/>
  <c r="Q30" i="2"/>
  <c r="K30" i="2"/>
  <c r="AI29" i="2"/>
  <c r="AC29" i="2"/>
  <c r="W29" i="2"/>
  <c r="Q29" i="2"/>
  <c r="K29" i="2"/>
  <c r="AI28" i="2"/>
  <c r="AC28" i="2"/>
  <c r="W28" i="2"/>
  <c r="Q28" i="2"/>
  <c r="K28" i="2"/>
  <c r="AI27" i="2"/>
  <c r="AC27" i="2"/>
  <c r="W27" i="2"/>
  <c r="Q27" i="2"/>
  <c r="K27" i="2"/>
  <c r="AI26" i="2"/>
  <c r="AC26" i="2"/>
  <c r="W26" i="2"/>
  <c r="Q26" i="2"/>
  <c r="K26" i="2"/>
  <c r="AI25" i="2"/>
  <c r="AC25" i="2"/>
  <c r="W25" i="2"/>
  <c r="Q25" i="2"/>
  <c r="K25" i="2"/>
  <c r="AI24" i="2"/>
  <c r="AC24" i="2"/>
  <c r="W24" i="2"/>
  <c r="Q24" i="2"/>
  <c r="K24" i="2"/>
  <c r="AI23" i="2"/>
  <c r="AC23" i="2"/>
  <c r="W23" i="2"/>
  <c r="Q23" i="2"/>
  <c r="K23" i="2"/>
  <c r="AI22" i="2"/>
  <c r="AC22" i="2"/>
  <c r="W22" i="2"/>
  <c r="Q22" i="2"/>
  <c r="K22" i="2"/>
  <c r="AI21" i="2"/>
  <c r="AC21" i="2"/>
  <c r="W21" i="2"/>
  <c r="Q21" i="2"/>
  <c r="K21" i="2"/>
  <c r="AI20" i="2"/>
  <c r="AC20" i="2"/>
  <c r="W20" i="2"/>
  <c r="Q20" i="2"/>
  <c r="K20" i="2"/>
  <c r="AI19" i="2"/>
  <c r="AC19" i="2"/>
  <c r="W19" i="2"/>
  <c r="Q19" i="2"/>
  <c r="K19" i="2"/>
  <c r="AI18" i="2"/>
  <c r="AC18" i="2"/>
  <c r="W18" i="2"/>
  <c r="Q18" i="2"/>
  <c r="K18" i="2"/>
  <c r="AI17" i="2"/>
  <c r="AC17" i="2"/>
  <c r="W17" i="2"/>
  <c r="Q17" i="2"/>
  <c r="K17" i="2"/>
  <c r="AI16" i="2"/>
  <c r="AC16" i="2"/>
  <c r="W16" i="2"/>
  <c r="Q16" i="2"/>
  <c r="K16" i="2"/>
  <c r="AI15" i="2"/>
  <c r="AC15" i="2"/>
  <c r="W15" i="2"/>
  <c r="Q15" i="2"/>
  <c r="K15" i="2"/>
  <c r="AI14" i="2"/>
  <c r="AC14" i="2"/>
  <c r="W14" i="2"/>
  <c r="Q14" i="2"/>
  <c r="K14" i="2"/>
  <c r="AI13" i="2"/>
  <c r="AC13" i="2"/>
  <c r="W13" i="2"/>
  <c r="Q13" i="2"/>
  <c r="K13" i="2"/>
  <c r="AI12" i="2"/>
  <c r="AC12" i="2"/>
  <c r="W12" i="2"/>
  <c r="Q12" i="2"/>
  <c r="K12" i="2"/>
  <c r="AI11" i="2"/>
  <c r="AC11" i="2"/>
  <c r="W11" i="2"/>
  <c r="Q11" i="2"/>
  <c r="K11" i="2"/>
  <c r="AI10" i="2"/>
  <c r="AC10" i="2"/>
  <c r="W10" i="2"/>
  <c r="Q10" i="2"/>
  <c r="K10" i="2"/>
  <c r="AK10" i="2"/>
  <c r="AL10" i="2"/>
  <c r="AM10" i="2"/>
  <c r="AN10" i="2"/>
  <c r="AK11" i="2"/>
  <c r="AL11" i="2"/>
  <c r="AM11" i="2"/>
  <c r="AN11" i="2"/>
  <c r="AK12" i="2"/>
  <c r="AL12" i="2"/>
  <c r="AM12" i="2"/>
  <c r="AN12" i="2"/>
  <c r="AK13" i="2"/>
  <c r="AL13" i="2"/>
  <c r="AM13" i="2"/>
  <c r="AN13" i="2"/>
  <c r="AK14" i="2"/>
  <c r="AL14" i="2"/>
  <c r="AM14" i="2"/>
  <c r="AN14" i="2"/>
  <c r="AK15" i="2"/>
  <c r="AL15" i="2"/>
  <c r="AM15" i="2"/>
  <c r="AN15" i="2"/>
  <c r="AK16" i="2"/>
  <c r="AL16" i="2"/>
  <c r="AM16" i="2"/>
  <c r="AN16" i="2"/>
  <c r="AK17" i="2"/>
  <c r="AL17" i="2"/>
  <c r="AM17" i="2"/>
  <c r="AN17" i="2"/>
  <c r="AK18" i="2"/>
  <c r="AL18" i="2"/>
  <c r="AM18" i="2"/>
  <c r="AN18" i="2"/>
  <c r="AK19" i="2"/>
  <c r="AL19" i="2"/>
  <c r="AM19" i="2"/>
  <c r="AN19" i="2"/>
  <c r="AK20" i="2"/>
  <c r="AL20" i="2"/>
  <c r="AM20" i="2"/>
  <c r="AN20" i="2"/>
  <c r="AK21" i="2"/>
  <c r="AL21" i="2"/>
  <c r="AM21" i="2"/>
  <c r="AN21" i="2"/>
  <c r="AK22" i="2"/>
  <c r="AL22" i="2"/>
  <c r="AM22" i="2"/>
  <c r="AN22" i="2"/>
  <c r="AK23" i="2"/>
  <c r="AL23" i="2"/>
  <c r="AM23" i="2"/>
  <c r="AN23" i="2"/>
  <c r="AK24" i="2"/>
  <c r="AL24" i="2"/>
  <c r="AM24" i="2"/>
  <c r="AN24" i="2"/>
  <c r="AK25" i="2"/>
  <c r="AL25" i="2"/>
  <c r="AM25" i="2"/>
  <c r="AN25" i="2"/>
  <c r="AK26" i="2"/>
  <c r="AL26" i="2"/>
  <c r="AM26" i="2"/>
  <c r="AN26" i="2"/>
  <c r="AK27" i="2"/>
  <c r="AL27" i="2"/>
  <c r="AM27" i="2"/>
  <c r="AN27" i="2"/>
  <c r="AK28" i="2"/>
  <c r="AL28" i="2"/>
  <c r="AM28" i="2"/>
  <c r="AN28" i="2"/>
  <c r="AK29" i="2"/>
  <c r="AL29" i="2"/>
  <c r="AM29" i="2"/>
  <c r="AN29" i="2"/>
  <c r="AK30" i="2"/>
  <c r="AL30" i="2"/>
  <c r="AM30" i="2"/>
  <c r="AN30" i="2"/>
  <c r="AK31" i="2"/>
  <c r="AL31" i="2"/>
  <c r="AM31" i="2"/>
  <c r="AN31" i="2"/>
  <c r="AK32" i="2"/>
  <c r="AL32" i="2"/>
  <c r="AM32" i="2"/>
  <c r="AN32" i="2"/>
  <c r="AK33" i="2"/>
  <c r="AL33" i="2"/>
  <c r="AM33" i="2"/>
  <c r="AN33" i="2"/>
  <c r="AK34" i="2"/>
  <c r="AL34" i="2"/>
  <c r="AM34" i="2"/>
  <c r="AN34" i="2"/>
  <c r="AK35" i="2"/>
  <c r="AL35" i="2"/>
  <c r="AM35" i="2"/>
  <c r="AN35" i="2"/>
  <c r="AK36" i="2"/>
  <c r="AL36" i="2"/>
  <c r="AM36" i="2"/>
  <c r="AN36" i="2"/>
  <c r="AK37" i="2"/>
  <c r="AL37" i="2"/>
  <c r="AM37" i="2"/>
  <c r="AN37" i="2"/>
  <c r="AK38" i="2"/>
  <c r="AL38" i="2"/>
  <c r="AM38" i="2"/>
  <c r="AN38" i="2"/>
  <c r="AK39" i="2"/>
  <c r="AL39" i="2"/>
  <c r="AM39" i="2"/>
  <c r="AN39" i="2"/>
  <c r="AK40" i="2"/>
  <c r="AL40" i="2"/>
  <c r="AM40" i="2"/>
  <c r="AN40" i="2"/>
  <c r="AK41" i="2"/>
  <c r="AL41" i="2"/>
  <c r="AM41" i="2"/>
  <c r="AN41" i="2"/>
  <c r="AK42" i="2"/>
  <c r="AL42" i="2"/>
  <c r="AM42" i="2"/>
  <c r="AN42" i="2"/>
  <c r="AK43" i="2"/>
  <c r="AL43" i="2"/>
  <c r="AM43" i="2"/>
  <c r="AN43" i="2"/>
  <c r="AK44" i="2"/>
  <c r="AL44" i="2"/>
  <c r="AM44" i="2"/>
  <c r="AN44" i="2"/>
  <c r="AK45" i="2"/>
  <c r="AL45" i="2"/>
  <c r="AM45" i="2"/>
  <c r="AN45" i="2"/>
  <c r="AK46" i="2"/>
  <c r="AL46" i="2"/>
  <c r="AM46" i="2"/>
  <c r="AN46" i="2"/>
  <c r="AK47" i="2"/>
  <c r="AL47" i="2"/>
  <c r="AM47" i="2"/>
  <c r="AN47" i="2"/>
  <c r="AK48" i="2"/>
  <c r="AL48" i="2"/>
  <c r="AM48" i="2"/>
  <c r="AN48" i="2"/>
  <c r="AK49" i="2"/>
  <c r="AL49" i="2"/>
  <c r="AM49" i="2"/>
  <c r="AN49" i="2"/>
  <c r="AK50" i="2"/>
  <c r="AL50" i="2"/>
  <c r="AM50" i="2"/>
  <c r="AN50" i="2"/>
  <c r="AK51" i="2"/>
  <c r="AL51" i="2"/>
  <c r="AM51" i="2"/>
  <c r="AN51" i="2"/>
  <c r="AK52" i="2"/>
  <c r="AL52" i="2"/>
  <c r="AM52" i="2"/>
  <c r="AN52" i="2"/>
  <c r="AK53" i="2"/>
  <c r="AL53" i="2"/>
  <c r="AM53" i="2"/>
  <c r="AN53" i="2"/>
  <c r="AK54" i="2"/>
  <c r="AL54" i="2"/>
  <c r="AM54" i="2"/>
  <c r="AN54" i="2"/>
  <c r="AK55" i="2"/>
  <c r="AL55" i="2"/>
  <c r="AM55" i="2"/>
  <c r="AN55" i="2"/>
  <c r="AK59" i="2"/>
  <c r="AL59" i="2"/>
  <c r="AM59" i="2"/>
  <c r="AN59" i="2"/>
  <c r="AK60" i="2"/>
  <c r="AL60" i="2"/>
  <c r="AM60" i="2"/>
  <c r="AN60" i="2"/>
  <c r="AK61" i="2"/>
  <c r="AL61" i="2"/>
  <c r="AM61" i="2"/>
  <c r="AN61" i="2"/>
  <c r="AK62" i="2"/>
  <c r="AL62" i="2"/>
  <c r="AM62" i="2"/>
  <c r="AN62" i="2"/>
  <c r="AK63" i="2"/>
  <c r="AL63" i="2"/>
  <c r="AM63" i="2"/>
  <c r="AN63" i="2"/>
  <c r="AK64" i="2"/>
  <c r="AL64" i="2"/>
  <c r="AM64" i="2"/>
  <c r="AN64" i="2"/>
  <c r="AK65" i="2"/>
  <c r="AL65" i="2"/>
  <c r="AM65" i="2"/>
  <c r="AN65" i="2"/>
  <c r="AK66" i="2"/>
  <c r="AL66" i="2"/>
  <c r="AM66" i="2"/>
  <c r="AN66" i="2"/>
  <c r="AK67" i="2"/>
  <c r="AL67" i="2"/>
  <c r="AM67" i="2"/>
  <c r="AN67" i="2"/>
  <c r="AK68" i="2"/>
  <c r="AL68" i="2"/>
  <c r="AM68" i="2"/>
  <c r="AN68" i="2"/>
  <c r="AK69" i="2"/>
  <c r="AL69" i="2"/>
  <c r="AM69" i="2"/>
  <c r="AN69" i="2"/>
  <c r="AK70" i="2"/>
  <c r="AL70" i="2"/>
  <c r="AM70" i="2"/>
  <c r="AN70" i="2"/>
  <c r="AK71" i="2"/>
  <c r="AL71" i="2"/>
  <c r="AM71" i="2"/>
  <c r="AN71" i="2"/>
  <c r="AK72" i="2"/>
  <c r="AL72" i="2"/>
  <c r="AM72" i="2"/>
  <c r="AN72" i="2"/>
  <c r="AK73" i="2"/>
  <c r="AL73" i="2"/>
  <c r="AM73" i="2"/>
  <c r="AN73" i="2"/>
  <c r="AK74" i="2"/>
  <c r="AL74" i="2"/>
  <c r="AM74" i="2"/>
  <c r="AN74" i="2"/>
  <c r="AK75" i="2"/>
  <c r="AL75" i="2"/>
  <c r="AM75" i="2"/>
  <c r="AN75" i="2"/>
  <c r="AK76" i="2"/>
  <c r="AL76" i="2"/>
  <c r="AM76" i="2"/>
  <c r="AN76" i="2"/>
  <c r="AK77" i="2"/>
  <c r="AL77" i="2"/>
  <c r="AM77" i="2"/>
  <c r="AN77" i="2"/>
  <c r="AK78" i="2"/>
  <c r="AL78" i="2"/>
  <c r="AM78" i="2"/>
  <c r="AN78" i="2"/>
  <c r="AK79" i="2"/>
  <c r="AL79" i="2"/>
  <c r="AM79" i="2"/>
  <c r="AN79" i="2"/>
  <c r="AK80" i="2"/>
  <c r="AL80" i="2"/>
  <c r="AM80" i="2"/>
  <c r="AN80" i="2"/>
  <c r="AK81" i="2"/>
  <c r="AL81" i="2"/>
  <c r="AM81" i="2"/>
  <c r="AN81" i="2"/>
  <c r="AK82" i="2"/>
  <c r="AL82" i="2"/>
  <c r="AM82" i="2"/>
  <c r="AN82" i="2"/>
  <c r="AK83" i="2"/>
  <c r="AL83" i="2"/>
  <c r="AM83" i="2"/>
  <c r="AN83" i="2"/>
  <c r="AK84" i="2"/>
  <c r="AL84" i="2"/>
  <c r="AM84" i="2"/>
  <c r="AN84" i="2"/>
  <c r="AK85" i="2"/>
  <c r="AL85" i="2"/>
  <c r="AM85" i="2"/>
  <c r="AN85" i="2"/>
  <c r="AK86" i="2"/>
  <c r="AL86" i="2"/>
  <c r="AM86" i="2"/>
  <c r="AN86" i="2"/>
  <c r="AK87" i="2"/>
  <c r="AL87" i="2"/>
  <c r="AM87" i="2"/>
  <c r="AN87" i="2"/>
  <c r="AK88" i="2"/>
  <c r="AL88" i="2"/>
  <c r="AM88" i="2"/>
  <c r="AN88" i="2"/>
  <c r="AK89" i="2"/>
  <c r="AL89" i="2"/>
  <c r="AM89" i="2"/>
  <c r="AN89" i="2"/>
  <c r="AK90" i="2"/>
  <c r="AL90" i="2"/>
  <c r="AM90" i="2"/>
  <c r="AN90" i="2"/>
  <c r="AK91" i="2"/>
  <c r="AL91" i="2"/>
  <c r="AM91" i="2"/>
  <c r="AN91" i="2"/>
  <c r="AK92" i="2"/>
  <c r="AL92" i="2"/>
  <c r="AM92" i="2"/>
  <c r="AN92" i="2"/>
  <c r="AK93" i="2"/>
  <c r="AL93" i="2"/>
  <c r="AM93" i="2"/>
  <c r="AN93" i="2"/>
  <c r="AK94" i="2"/>
  <c r="AL94" i="2"/>
  <c r="AM94" i="2"/>
  <c r="AN94" i="2"/>
  <c r="AK95" i="2"/>
  <c r="AL95" i="2"/>
  <c r="AM95" i="2"/>
  <c r="AN95" i="2"/>
  <c r="AK96" i="2"/>
  <c r="AL96" i="2"/>
  <c r="AM96" i="2"/>
  <c r="AN96" i="2"/>
  <c r="AK97" i="2"/>
  <c r="AL97" i="2"/>
  <c r="AM97" i="2"/>
  <c r="AN97" i="2"/>
  <c r="AK98" i="2"/>
  <c r="AL98" i="2"/>
  <c r="AM98" i="2"/>
  <c r="AN98" i="2"/>
  <c r="AK99" i="2"/>
  <c r="AL99" i="2"/>
  <c r="AM99" i="2"/>
  <c r="AN99" i="2"/>
  <c r="AK100" i="2"/>
  <c r="AL100" i="2"/>
  <c r="AM100" i="2"/>
  <c r="AN100" i="2"/>
  <c r="AK101" i="2"/>
  <c r="AL101" i="2"/>
  <c r="AM101" i="2"/>
  <c r="AN101" i="2"/>
  <c r="AK102" i="2"/>
  <c r="AL102" i="2"/>
  <c r="AM102" i="2"/>
  <c r="AN102" i="2"/>
  <c r="AK103" i="2"/>
  <c r="AL103" i="2"/>
  <c r="AM103" i="2"/>
  <c r="AN103" i="2"/>
  <c r="AK104" i="2"/>
  <c r="AL104" i="2"/>
  <c r="AM104" i="2"/>
  <c r="AN104" i="2"/>
  <c r="Z46" i="1" l="1"/>
  <c r="U46" i="1"/>
  <c r="P46" i="1"/>
  <c r="K46" i="1"/>
  <c r="Z45" i="1"/>
  <c r="U45" i="1"/>
  <c r="P45" i="1"/>
  <c r="K45" i="1"/>
  <c r="Z44" i="1"/>
  <c r="U44" i="1"/>
  <c r="P44" i="1"/>
  <c r="K44" i="1"/>
  <c r="Z43" i="1"/>
  <c r="U43" i="1"/>
  <c r="P43" i="1"/>
  <c r="K43" i="1"/>
  <c r="Z42" i="1"/>
  <c r="U42" i="1"/>
  <c r="P42" i="1"/>
  <c r="K42" i="1"/>
  <c r="Z41" i="1"/>
  <c r="U41" i="1"/>
  <c r="P41" i="1"/>
  <c r="K41" i="1"/>
  <c r="Z40" i="1"/>
  <c r="U40" i="1"/>
  <c r="P40" i="1"/>
  <c r="K40" i="1"/>
  <c r="Z39" i="1"/>
  <c r="U39" i="1"/>
  <c r="P39" i="1"/>
  <c r="K39" i="1"/>
  <c r="Z38" i="1"/>
  <c r="U38" i="1"/>
  <c r="P38" i="1"/>
  <c r="K38" i="1"/>
  <c r="Z37" i="1"/>
  <c r="U37" i="1"/>
  <c r="P37" i="1"/>
  <c r="K37" i="1"/>
  <c r="Z36" i="1"/>
  <c r="U36" i="1"/>
  <c r="P36" i="1"/>
  <c r="K36" i="1"/>
  <c r="Z35" i="1"/>
  <c r="U35" i="1"/>
  <c r="P35" i="1"/>
  <c r="K35" i="1"/>
  <c r="Z34" i="1"/>
  <c r="U34" i="1"/>
  <c r="P34" i="1"/>
  <c r="K34" i="1"/>
  <c r="Z33" i="1"/>
  <c r="U33" i="1"/>
  <c r="P33" i="1"/>
  <c r="K33" i="1"/>
  <c r="Z32" i="1"/>
  <c r="U32" i="1"/>
  <c r="P32" i="1"/>
  <c r="K32" i="1"/>
  <c r="Z31" i="1"/>
  <c r="U31" i="1"/>
  <c r="P31" i="1"/>
  <c r="K31" i="1"/>
  <c r="Z30" i="1"/>
  <c r="U30" i="1"/>
  <c r="P30" i="1"/>
  <c r="K30" i="1"/>
  <c r="Z29" i="1"/>
  <c r="U29" i="1"/>
  <c r="P29" i="1"/>
  <c r="K29" i="1"/>
  <c r="Z28" i="1"/>
  <c r="U28" i="1"/>
  <c r="P28" i="1"/>
  <c r="K28" i="1"/>
  <c r="Z27" i="1"/>
  <c r="U27" i="1"/>
  <c r="P27" i="1"/>
  <c r="K27" i="1"/>
  <c r="Z26" i="1"/>
  <c r="U26" i="1"/>
  <c r="P26" i="1"/>
  <c r="K26" i="1"/>
  <c r="Z25" i="1"/>
  <c r="U25" i="1"/>
  <c r="P25" i="1"/>
  <c r="K25" i="1"/>
  <c r="Z24" i="1"/>
  <c r="U24" i="1"/>
  <c r="P24" i="1"/>
  <c r="K24" i="1"/>
  <c r="Z23" i="1"/>
  <c r="U23" i="1"/>
  <c r="P23" i="1"/>
  <c r="K23" i="1"/>
  <c r="Z22" i="1"/>
  <c r="U22" i="1"/>
  <c r="P22" i="1"/>
  <c r="K22" i="1"/>
  <c r="Z21" i="1"/>
  <c r="U21" i="1"/>
  <c r="P21" i="1"/>
  <c r="K21" i="1"/>
  <c r="Z20" i="1"/>
  <c r="U20" i="1"/>
  <c r="P20" i="1"/>
  <c r="K20" i="1"/>
  <c r="Z19" i="1"/>
  <c r="U19" i="1"/>
  <c r="P19" i="1"/>
  <c r="K19" i="1"/>
  <c r="Z18" i="1"/>
  <c r="U18" i="1"/>
  <c r="P18" i="1"/>
  <c r="K18" i="1"/>
  <c r="Z17" i="1"/>
  <c r="U17" i="1"/>
  <c r="P17" i="1"/>
  <c r="K17" i="1"/>
  <c r="Z16" i="1"/>
  <c r="U16" i="1"/>
  <c r="P16" i="1"/>
  <c r="K16" i="1"/>
  <c r="Z15" i="1"/>
  <c r="U15" i="1"/>
  <c r="P15" i="1"/>
  <c r="K15" i="1"/>
  <c r="Z14" i="1"/>
  <c r="U14" i="1"/>
  <c r="P14" i="1"/>
  <c r="K14" i="1"/>
  <c r="Z13" i="1"/>
  <c r="U13" i="1"/>
  <c r="P13" i="1"/>
  <c r="K13" i="1"/>
  <c r="Z12" i="1"/>
  <c r="U12" i="1"/>
  <c r="P12" i="1"/>
  <c r="K12" i="1"/>
  <c r="Z11" i="1"/>
  <c r="U11" i="1"/>
  <c r="P11" i="1"/>
  <c r="K11" i="1"/>
  <c r="Z10" i="1"/>
  <c r="U10" i="1"/>
  <c r="P10" i="1"/>
  <c r="K10" i="1"/>
  <c r="Z9" i="1"/>
  <c r="U9" i="1"/>
  <c r="P9" i="1"/>
  <c r="K9" i="1"/>
  <c r="AI31" i="4" l="1"/>
  <c r="AC31" i="4"/>
  <c r="W31" i="4"/>
  <c r="Q31" i="4"/>
  <c r="K31" i="4"/>
  <c r="AH30" i="4"/>
  <c r="AH32" i="4" s="1"/>
  <c r="AG30" i="4"/>
  <c r="AG32" i="4" s="1"/>
  <c r="AF30" i="4"/>
  <c r="AF32" i="4" s="1"/>
  <c r="AE30" i="4"/>
  <c r="AE32" i="4" s="1"/>
  <c r="AD30" i="4"/>
  <c r="AD32" i="4" s="1"/>
  <c r="AB30" i="4"/>
  <c r="AB32" i="4" s="1"/>
  <c r="AA30" i="4"/>
  <c r="AA32" i="4" s="1"/>
  <c r="Z30" i="4"/>
  <c r="Z32" i="4" s="1"/>
  <c r="Y30" i="4"/>
  <c r="Y32" i="4" s="1"/>
  <c r="X30" i="4"/>
  <c r="AC30" i="4" s="1"/>
  <c r="V30" i="4"/>
  <c r="V32" i="4" s="1"/>
  <c r="U30" i="4"/>
  <c r="U32" i="4" s="1"/>
  <c r="T30" i="4"/>
  <c r="T32" i="4" s="1"/>
  <c r="S30" i="4"/>
  <c r="S32" i="4" s="1"/>
  <c r="R30" i="4"/>
  <c r="R32" i="4" s="1"/>
  <c r="W32" i="4" s="1"/>
  <c r="P30" i="4"/>
  <c r="P32" i="4" s="1"/>
  <c r="O30" i="4"/>
  <c r="O32" i="4" s="1"/>
  <c r="N30" i="4"/>
  <c r="N32" i="4" s="1"/>
  <c r="M30" i="4"/>
  <c r="M32" i="4" s="1"/>
  <c r="L30" i="4"/>
  <c r="Q30" i="4" s="1"/>
  <c r="J30" i="4"/>
  <c r="J32" i="4" s="1"/>
  <c r="I30" i="4"/>
  <c r="I32" i="4" s="1"/>
  <c r="H30" i="4"/>
  <c r="H32" i="4" s="1"/>
  <c r="G30" i="4"/>
  <c r="G32" i="4" s="1"/>
  <c r="F30" i="4"/>
  <c r="F32" i="4" s="1"/>
  <c r="AI29" i="4"/>
  <c r="AC29" i="4"/>
  <c r="W29" i="4"/>
  <c r="Q29" i="4"/>
  <c r="K29" i="4"/>
  <c r="AI28" i="4"/>
  <c r="AC28" i="4"/>
  <c r="W28" i="4"/>
  <c r="Q28" i="4"/>
  <c r="K28" i="4"/>
  <c r="AI27" i="4"/>
  <c r="AC27" i="4"/>
  <c r="W27" i="4"/>
  <c r="Q27" i="4"/>
  <c r="K27" i="4"/>
  <c r="AI26" i="4"/>
  <c r="AC26" i="4"/>
  <c r="W26" i="4"/>
  <c r="Q26" i="4"/>
  <c r="K26" i="4"/>
  <c r="AI25" i="4"/>
  <c r="AC25" i="4"/>
  <c r="W25" i="4"/>
  <c r="Q25" i="4"/>
  <c r="K25" i="4"/>
  <c r="K32" i="4" l="1"/>
  <c r="AI32" i="4"/>
  <c r="K30" i="4"/>
  <c r="W30" i="4"/>
  <c r="AI30" i="4"/>
  <c r="L32" i="4"/>
  <c r="Q32" i="4" s="1"/>
  <c r="X32" i="4"/>
  <c r="AC32" i="4" s="1"/>
  <c r="AD40" i="3" l="1"/>
  <c r="Y40" i="3"/>
  <c r="T40" i="3"/>
  <c r="O40" i="3"/>
  <c r="J40" i="3"/>
  <c r="AD39" i="3"/>
  <c r="Y39" i="3"/>
  <c r="T39" i="3"/>
  <c r="O39" i="3"/>
  <c r="J39" i="3"/>
  <c r="AD35" i="3"/>
  <c r="Y35" i="3"/>
  <c r="T35" i="3"/>
  <c r="O35" i="3"/>
  <c r="J35" i="3"/>
  <c r="AD34" i="3"/>
  <c r="Y34" i="3"/>
  <c r="T34" i="3"/>
  <c r="O34" i="3"/>
  <c r="J34" i="3"/>
  <c r="AB31" i="3"/>
  <c r="AB36" i="3" s="1"/>
  <c r="AB41" i="3" s="1"/>
  <c r="AA31" i="3"/>
  <c r="AA36" i="3" s="1"/>
  <c r="AA41" i="3" s="1"/>
  <c r="X31" i="3"/>
  <c r="X36" i="3" s="1"/>
  <c r="X41" i="3" s="1"/>
  <c r="W31" i="3"/>
  <c r="W36" i="3" s="1"/>
  <c r="W41" i="3" s="1"/>
  <c r="S31" i="3"/>
  <c r="S36" i="3" s="1"/>
  <c r="S41" i="3" s="1"/>
  <c r="P31" i="3"/>
  <c r="L31" i="3"/>
  <c r="L36" i="3" s="1"/>
  <c r="L41" i="3" s="1"/>
  <c r="K31" i="3"/>
  <c r="H31" i="3"/>
  <c r="H36" i="3" s="1"/>
  <c r="H41" i="3" s="1"/>
  <c r="G31" i="3"/>
  <c r="G36" i="3" s="1"/>
  <c r="G41" i="3" s="1"/>
  <c r="AD30" i="3"/>
  <c r="Y30" i="3"/>
  <c r="T30" i="3"/>
  <c r="O30" i="3"/>
  <c r="J30" i="3"/>
  <c r="AC29" i="3"/>
  <c r="AC31" i="3" s="1"/>
  <c r="AC36" i="3" s="1"/>
  <c r="AC41" i="3" s="1"/>
  <c r="AB29" i="3"/>
  <c r="AA29" i="3"/>
  <c r="Z29" i="3"/>
  <c r="Z31" i="3" s="1"/>
  <c r="X29" i="3"/>
  <c r="W29" i="3"/>
  <c r="V29" i="3"/>
  <c r="V31" i="3" s="1"/>
  <c r="V36" i="3" s="1"/>
  <c r="V41" i="3" s="1"/>
  <c r="U29" i="3"/>
  <c r="Y29" i="3" s="1"/>
  <c r="S29" i="3"/>
  <c r="R29" i="3"/>
  <c r="R31" i="3" s="1"/>
  <c r="R36" i="3" s="1"/>
  <c r="R41" i="3" s="1"/>
  <c r="Q29" i="3"/>
  <c r="Q31" i="3" s="1"/>
  <c r="Q36" i="3" s="1"/>
  <c r="Q41" i="3" s="1"/>
  <c r="P29" i="3"/>
  <c r="T29" i="3" s="1"/>
  <c r="N29" i="3"/>
  <c r="N31" i="3" s="1"/>
  <c r="N36" i="3" s="1"/>
  <c r="N41" i="3" s="1"/>
  <c r="M29" i="3"/>
  <c r="M31" i="3" s="1"/>
  <c r="M36" i="3" s="1"/>
  <c r="M41" i="3" s="1"/>
  <c r="L29" i="3"/>
  <c r="K29" i="3"/>
  <c r="O29" i="3" s="1"/>
  <c r="I29" i="3"/>
  <c r="I31" i="3" s="1"/>
  <c r="I36" i="3" s="1"/>
  <c r="I41" i="3" s="1"/>
  <c r="H29" i="3"/>
  <c r="G29" i="3"/>
  <c r="F29" i="3"/>
  <c r="J29" i="3" s="1"/>
  <c r="AD28" i="3"/>
  <c r="Y28" i="3"/>
  <c r="T28" i="3"/>
  <c r="O28" i="3"/>
  <c r="J28" i="3"/>
  <c r="AD27" i="3"/>
  <c r="Y27" i="3"/>
  <c r="T27" i="3"/>
  <c r="O27" i="3"/>
  <c r="J27" i="3"/>
  <c r="AD26" i="3"/>
  <c r="Y26" i="3"/>
  <c r="T26" i="3"/>
  <c r="O26" i="3"/>
  <c r="J26" i="3"/>
  <c r="AD25" i="3"/>
  <c r="Y25" i="3"/>
  <c r="T25" i="3"/>
  <c r="O25" i="3"/>
  <c r="J25" i="3"/>
  <c r="AD24" i="3"/>
  <c r="Y24" i="3"/>
  <c r="T24" i="3"/>
  <c r="O24" i="3"/>
  <c r="J24" i="3"/>
  <c r="AD31" i="3" l="1"/>
  <c r="Z36" i="3"/>
  <c r="O31" i="3"/>
  <c r="T31" i="3"/>
  <c r="U31" i="3"/>
  <c r="AD29" i="3"/>
  <c r="F31" i="3"/>
  <c r="K36" i="3"/>
  <c r="P36" i="3"/>
  <c r="J31" i="3" l="1"/>
  <c r="F36" i="3"/>
  <c r="O36" i="3"/>
  <c r="K41" i="3"/>
  <c r="O41" i="3" s="1"/>
  <c r="Z41" i="3"/>
  <c r="AD41" i="3" s="1"/>
  <c r="AD36" i="3"/>
  <c r="T36" i="3"/>
  <c r="P41" i="3"/>
  <c r="T41" i="3" s="1"/>
  <c r="U36" i="3"/>
  <c r="Y31" i="3"/>
  <c r="F41" i="3" l="1"/>
  <c r="J41" i="3" s="1"/>
  <c r="J36" i="3"/>
  <c r="Y36" i="3"/>
  <c r="U41" i="3"/>
  <c r="Y41" i="3" s="1"/>
  <c r="Y12" i="6" l="1"/>
  <c r="Z12" i="5"/>
  <c r="Y12" i="5" l="1"/>
  <c r="Z34" i="5" l="1"/>
  <c r="E5" i="5" l="1"/>
  <c r="G5" i="5"/>
  <c r="I5" i="5"/>
  <c r="K5" i="5"/>
  <c r="K4" i="5"/>
  <c r="I4" i="5"/>
  <c r="G4" i="5"/>
  <c r="E4" i="5"/>
  <c r="C5" i="5"/>
  <c r="C4" i="5"/>
  <c r="W43" i="5"/>
  <c r="U43" i="5"/>
  <c r="S43" i="5"/>
  <c r="Q43" i="5"/>
  <c r="O43" i="5"/>
  <c r="M5" i="6"/>
  <c r="M4" i="6"/>
  <c r="J5" i="6"/>
  <c r="J4" i="6"/>
  <c r="H5" i="6"/>
  <c r="H4" i="6"/>
  <c r="F5" i="6"/>
  <c r="F4" i="6"/>
  <c r="D5" i="6"/>
  <c r="D4" i="6"/>
  <c r="L4" i="6" s="1"/>
  <c r="B5" i="6"/>
  <c r="B4" i="6"/>
  <c r="AP58" i="6"/>
  <c r="AO58" i="6"/>
  <c r="AN58" i="6"/>
  <c r="AM58" i="6"/>
  <c r="AP57" i="6"/>
  <c r="AO57" i="6"/>
  <c r="AN57" i="6"/>
  <c r="AM57" i="6"/>
  <c r="AP56" i="6"/>
  <c r="AO56" i="6"/>
  <c r="AN56" i="6"/>
  <c r="AM56" i="6"/>
  <c r="AP55" i="6"/>
  <c r="AO55" i="6"/>
  <c r="AN55" i="6"/>
  <c r="AM55" i="6"/>
  <c r="AP54" i="6"/>
  <c r="AO54" i="6"/>
  <c r="AN54" i="6"/>
  <c r="AM54" i="6"/>
  <c r="AP53" i="6"/>
  <c r="AO53" i="6"/>
  <c r="AN53" i="6"/>
  <c r="AM53" i="6"/>
  <c r="AP52" i="6"/>
  <c r="AO52" i="6"/>
  <c r="AN52" i="6"/>
  <c r="AM52" i="6"/>
  <c r="AP51" i="6"/>
  <c r="AO51" i="6"/>
  <c r="AN51" i="6"/>
  <c r="AM51" i="6"/>
  <c r="AP50" i="6"/>
  <c r="AO50" i="6"/>
  <c r="AN50" i="6"/>
  <c r="AM50" i="6"/>
  <c r="AP49" i="6"/>
  <c r="AO49" i="6"/>
  <c r="AN49" i="6"/>
  <c r="AM49" i="6"/>
  <c r="AP48" i="6"/>
  <c r="AO48" i="6"/>
  <c r="AN48" i="6"/>
  <c r="AM48" i="6"/>
  <c r="AP47" i="6"/>
  <c r="AO47" i="6"/>
  <c r="AN47" i="6"/>
  <c r="AM47" i="6"/>
  <c r="AP46" i="6"/>
  <c r="AO46" i="6"/>
  <c r="AN46" i="6"/>
  <c r="AM46" i="6"/>
  <c r="AP45" i="6"/>
  <c r="AO45" i="6"/>
  <c r="AN45" i="6"/>
  <c r="AM45" i="6"/>
  <c r="AP44" i="6"/>
  <c r="AO44" i="6"/>
  <c r="AN44" i="6"/>
  <c r="AM44" i="6"/>
  <c r="AP43" i="6"/>
  <c r="AO43" i="6"/>
  <c r="AN43" i="6"/>
  <c r="AM43" i="6"/>
  <c r="AP42" i="6"/>
  <c r="AO42" i="6"/>
  <c r="AN42" i="6"/>
  <c r="AM42" i="6"/>
  <c r="AP41" i="6"/>
  <c r="AO41" i="6"/>
  <c r="AN41" i="6"/>
  <c r="AM41" i="6"/>
  <c r="AP40" i="6"/>
  <c r="AO40" i="6"/>
  <c r="AN40" i="6"/>
  <c r="AM40" i="6"/>
  <c r="AP39" i="6"/>
  <c r="AO39" i="6"/>
  <c r="AN39" i="6"/>
  <c r="AM39" i="6"/>
  <c r="AP38" i="6"/>
  <c r="AO38" i="6"/>
  <c r="AN38" i="6"/>
  <c r="AM38" i="6"/>
  <c r="AP37" i="6"/>
  <c r="AO37" i="6"/>
  <c r="AN37" i="6"/>
  <c r="AM37" i="6"/>
  <c r="AP36" i="6"/>
  <c r="AO36" i="6"/>
  <c r="AN36" i="6"/>
  <c r="AM36" i="6"/>
  <c r="AP35" i="6"/>
  <c r="AO35" i="6"/>
  <c r="AN35" i="6"/>
  <c r="AM35" i="6"/>
  <c r="AP34" i="6"/>
  <c r="AO34" i="6"/>
  <c r="AN34" i="6"/>
  <c r="AM34" i="6"/>
  <c r="AP33" i="6"/>
  <c r="AO33" i="6"/>
  <c r="AN33" i="6"/>
  <c r="AM33" i="6"/>
  <c r="AP32" i="6"/>
  <c r="AO32" i="6"/>
  <c r="AN32" i="6"/>
  <c r="AM32" i="6"/>
  <c r="AP31" i="6"/>
  <c r="AO31" i="6"/>
  <c r="AN31" i="6"/>
  <c r="AM31" i="6"/>
  <c r="AP30" i="6"/>
  <c r="AO30" i="6"/>
  <c r="AN30" i="6"/>
  <c r="AM30" i="6"/>
  <c r="AP29" i="6"/>
  <c r="AO29" i="6"/>
  <c r="AN29" i="6"/>
  <c r="AM29" i="6"/>
  <c r="AP28" i="6"/>
  <c r="AO28" i="6"/>
  <c r="AN28" i="6"/>
  <c r="AM28" i="6"/>
  <c r="AP27" i="6"/>
  <c r="AO27" i="6"/>
  <c r="AN27" i="6"/>
  <c r="AM27" i="6"/>
  <c r="AP26" i="6"/>
  <c r="AO26" i="6"/>
  <c r="AN26" i="6"/>
  <c r="AM26" i="6"/>
  <c r="AP25" i="6"/>
  <c r="AO25" i="6"/>
  <c r="AN25" i="6"/>
  <c r="AM25" i="6"/>
  <c r="AP24" i="6"/>
  <c r="AO24" i="6"/>
  <c r="AN24" i="6"/>
  <c r="AM24" i="6"/>
  <c r="AP23" i="6"/>
  <c r="AO23" i="6"/>
  <c r="AN23" i="6"/>
  <c r="AM23" i="6"/>
  <c r="AP22" i="6"/>
  <c r="AO22" i="6"/>
  <c r="AN22" i="6"/>
  <c r="AM22" i="6"/>
  <c r="AP21" i="6"/>
  <c r="AO21" i="6"/>
  <c r="AN21" i="6"/>
  <c r="AM21" i="6"/>
  <c r="AP20" i="6"/>
  <c r="AO20" i="6"/>
  <c r="AN20" i="6"/>
  <c r="AM20" i="6"/>
  <c r="AP19" i="6"/>
  <c r="AO19" i="6"/>
  <c r="AN19" i="6"/>
  <c r="AM19" i="6"/>
  <c r="AP18" i="6"/>
  <c r="AO18" i="6"/>
  <c r="AN18" i="6"/>
  <c r="AM18" i="6"/>
  <c r="AP17" i="6"/>
  <c r="AO17" i="6"/>
  <c r="AN17" i="6"/>
  <c r="AM17" i="6"/>
  <c r="AP16" i="6"/>
  <c r="AO16" i="6"/>
  <c r="AN16" i="6"/>
  <c r="AM16" i="6"/>
  <c r="AP15" i="6"/>
  <c r="AO15" i="6"/>
  <c r="AN15" i="6"/>
  <c r="AM15" i="6"/>
  <c r="AP14" i="6"/>
  <c r="AO14" i="6"/>
  <c r="AN14" i="6"/>
  <c r="AM14" i="6"/>
  <c r="AP13" i="6"/>
  <c r="AO13" i="6"/>
  <c r="AN13" i="6"/>
  <c r="AM13" i="6"/>
  <c r="L5" i="6" l="1"/>
  <c r="M5" i="5"/>
  <c r="M4" i="5"/>
  <c r="L5" i="5"/>
  <c r="L4" i="5"/>
  <c r="BA55" i="2"/>
  <c r="E58" i="6" s="1"/>
  <c r="AZ55" i="2"/>
  <c r="D58" i="6" s="1"/>
  <c r="AY55" i="2"/>
  <c r="C58" i="6" s="1"/>
  <c r="AX55" i="2"/>
  <c r="B58" i="6" s="1"/>
  <c r="BA54" i="2"/>
  <c r="E57" i="6" s="1"/>
  <c r="AZ54" i="2"/>
  <c r="D57" i="6" s="1"/>
  <c r="AY54" i="2"/>
  <c r="C57" i="6" s="1"/>
  <c r="AX54" i="2"/>
  <c r="B57" i="6" s="1"/>
  <c r="BA53" i="2"/>
  <c r="E56" i="6" s="1"/>
  <c r="AZ53" i="2"/>
  <c r="D56" i="6" s="1"/>
  <c r="AY53" i="2"/>
  <c r="C56" i="6" s="1"/>
  <c r="AX53" i="2"/>
  <c r="B56" i="6" s="1"/>
  <c r="BA52" i="2"/>
  <c r="E55" i="6" s="1"/>
  <c r="AZ52" i="2"/>
  <c r="D55" i="6" s="1"/>
  <c r="AY52" i="2"/>
  <c r="C55" i="6" s="1"/>
  <c r="AX52" i="2"/>
  <c r="B55" i="6" s="1"/>
  <c r="BA51" i="2"/>
  <c r="E54" i="6" s="1"/>
  <c r="AZ51" i="2"/>
  <c r="D54" i="6" s="1"/>
  <c r="AY51" i="2"/>
  <c r="C54" i="6" s="1"/>
  <c r="AX51" i="2"/>
  <c r="B54" i="6" s="1"/>
  <c r="BA50" i="2"/>
  <c r="E53" i="6" s="1"/>
  <c r="AZ50" i="2"/>
  <c r="D53" i="6" s="1"/>
  <c r="AY50" i="2"/>
  <c r="C53" i="6" s="1"/>
  <c r="AX50" i="2"/>
  <c r="B53" i="6" s="1"/>
  <c r="BA49" i="2"/>
  <c r="E52" i="6" s="1"/>
  <c r="AZ49" i="2"/>
  <c r="D52" i="6" s="1"/>
  <c r="AY49" i="2"/>
  <c r="C52" i="6" s="1"/>
  <c r="AX49" i="2"/>
  <c r="B52" i="6" s="1"/>
  <c r="BA48" i="2"/>
  <c r="E51" i="6" s="1"/>
  <c r="AZ48" i="2"/>
  <c r="D51" i="6" s="1"/>
  <c r="AY48" i="2"/>
  <c r="C51" i="6" s="1"/>
  <c r="AX48" i="2"/>
  <c r="B51" i="6" s="1"/>
  <c r="BA47" i="2"/>
  <c r="E50" i="6" s="1"/>
  <c r="AZ47" i="2"/>
  <c r="D50" i="6" s="1"/>
  <c r="AY47" i="2"/>
  <c r="C50" i="6" s="1"/>
  <c r="AX47" i="2"/>
  <c r="B50" i="6" s="1"/>
  <c r="BA46" i="2"/>
  <c r="E49" i="6" s="1"/>
  <c r="AZ46" i="2"/>
  <c r="D49" i="6" s="1"/>
  <c r="AY46" i="2"/>
  <c r="C49" i="6" s="1"/>
  <c r="AX46" i="2"/>
  <c r="B49" i="6" s="1"/>
  <c r="BA45" i="2"/>
  <c r="E48" i="6" s="1"/>
  <c r="AZ45" i="2"/>
  <c r="D48" i="6" s="1"/>
  <c r="AY45" i="2"/>
  <c r="C48" i="6" s="1"/>
  <c r="AX45" i="2"/>
  <c r="B48" i="6" s="1"/>
  <c r="BA44" i="2"/>
  <c r="E47" i="6" s="1"/>
  <c r="AZ44" i="2"/>
  <c r="D47" i="6" s="1"/>
  <c r="AY44" i="2"/>
  <c r="C47" i="6" s="1"/>
  <c r="AX44" i="2"/>
  <c r="B47" i="6" s="1"/>
  <c r="BA43" i="2"/>
  <c r="E46" i="6" s="1"/>
  <c r="AZ43" i="2"/>
  <c r="D46" i="6" s="1"/>
  <c r="AY43" i="2"/>
  <c r="C46" i="6" s="1"/>
  <c r="AX43" i="2"/>
  <c r="B46" i="6" s="1"/>
  <c r="BA42" i="2"/>
  <c r="E45" i="6" s="1"/>
  <c r="AZ42" i="2"/>
  <c r="D45" i="6" s="1"/>
  <c r="AY42" i="2"/>
  <c r="C45" i="6" s="1"/>
  <c r="AX42" i="2"/>
  <c r="B45" i="6" s="1"/>
  <c r="BA41" i="2"/>
  <c r="E44" i="6" s="1"/>
  <c r="AZ41" i="2"/>
  <c r="D44" i="6" s="1"/>
  <c r="AY41" i="2"/>
  <c r="C44" i="6" s="1"/>
  <c r="AX41" i="2"/>
  <c r="B44" i="6" s="1"/>
  <c r="BA40" i="2"/>
  <c r="E43" i="6" s="1"/>
  <c r="AZ40" i="2"/>
  <c r="D43" i="6" s="1"/>
  <c r="AY40" i="2"/>
  <c r="C43" i="6" s="1"/>
  <c r="AX40" i="2"/>
  <c r="B43" i="6" s="1"/>
  <c r="BA39" i="2"/>
  <c r="E42" i="6" s="1"/>
  <c r="AZ39" i="2"/>
  <c r="D42" i="6" s="1"/>
  <c r="AY39" i="2"/>
  <c r="C42" i="6" s="1"/>
  <c r="AX39" i="2"/>
  <c r="B42" i="6" s="1"/>
  <c r="BA38" i="2"/>
  <c r="E41" i="6" s="1"/>
  <c r="AZ38" i="2"/>
  <c r="D41" i="6" s="1"/>
  <c r="AY38" i="2"/>
  <c r="C41" i="6" s="1"/>
  <c r="AX38" i="2"/>
  <c r="B41" i="6" s="1"/>
  <c r="BA37" i="2"/>
  <c r="E40" i="6" s="1"/>
  <c r="AZ37" i="2"/>
  <c r="D40" i="6" s="1"/>
  <c r="AY37" i="2"/>
  <c r="C40" i="6" s="1"/>
  <c r="AX37" i="2"/>
  <c r="B40" i="6" s="1"/>
  <c r="BA36" i="2"/>
  <c r="E39" i="6" s="1"/>
  <c r="AZ36" i="2"/>
  <c r="D39" i="6" s="1"/>
  <c r="AY36" i="2"/>
  <c r="C39" i="6" s="1"/>
  <c r="AX36" i="2"/>
  <c r="B39" i="6" s="1"/>
  <c r="BA35" i="2"/>
  <c r="E38" i="6" s="1"/>
  <c r="AZ35" i="2"/>
  <c r="AY35" i="2"/>
  <c r="C38" i="6" s="1"/>
  <c r="AX35" i="2"/>
  <c r="BA34" i="2"/>
  <c r="E37" i="6" s="1"/>
  <c r="AZ34" i="2"/>
  <c r="D37" i="6" s="1"/>
  <c r="AY34" i="2"/>
  <c r="C37" i="6" s="1"/>
  <c r="AX34" i="2"/>
  <c r="B37" i="6" s="1"/>
  <c r="BA33" i="2"/>
  <c r="E36" i="6" s="1"/>
  <c r="AZ33" i="2"/>
  <c r="D36" i="6" s="1"/>
  <c r="AY33" i="2"/>
  <c r="C36" i="6" s="1"/>
  <c r="AX33" i="2"/>
  <c r="B36" i="6" s="1"/>
  <c r="BA32" i="2"/>
  <c r="E35" i="6" s="1"/>
  <c r="AZ32" i="2"/>
  <c r="D35" i="6" s="1"/>
  <c r="AY32" i="2"/>
  <c r="C35" i="6" s="1"/>
  <c r="AX32" i="2"/>
  <c r="B35" i="6" s="1"/>
  <c r="BA31" i="2"/>
  <c r="E34" i="6" s="1"/>
  <c r="AZ31" i="2"/>
  <c r="D34" i="6" s="1"/>
  <c r="AY31" i="2"/>
  <c r="C34" i="6" s="1"/>
  <c r="AX31" i="2"/>
  <c r="B34" i="6" s="1"/>
  <c r="BA30" i="2"/>
  <c r="E33" i="6" s="1"/>
  <c r="AZ30" i="2"/>
  <c r="D33" i="6" s="1"/>
  <c r="AY30" i="2"/>
  <c r="C33" i="6" s="1"/>
  <c r="AX30" i="2"/>
  <c r="B33" i="6" s="1"/>
  <c r="BA29" i="2"/>
  <c r="E32" i="6" s="1"/>
  <c r="AZ29" i="2"/>
  <c r="D32" i="6" s="1"/>
  <c r="AY29" i="2"/>
  <c r="C32" i="6" s="1"/>
  <c r="AX29" i="2"/>
  <c r="B32" i="6" s="1"/>
  <c r="BA28" i="2"/>
  <c r="E31" i="6" s="1"/>
  <c r="AZ28" i="2"/>
  <c r="D31" i="6" s="1"/>
  <c r="AY28" i="2"/>
  <c r="C31" i="6" s="1"/>
  <c r="AX28" i="2"/>
  <c r="B31" i="6" s="1"/>
  <c r="BA27" i="2"/>
  <c r="E30" i="6" s="1"/>
  <c r="AZ27" i="2"/>
  <c r="D30" i="6" s="1"/>
  <c r="AY27" i="2"/>
  <c r="C30" i="6" s="1"/>
  <c r="AX27" i="2"/>
  <c r="B30" i="6" s="1"/>
  <c r="BA26" i="2"/>
  <c r="E29" i="6" s="1"/>
  <c r="AZ26" i="2"/>
  <c r="D29" i="6" s="1"/>
  <c r="AY26" i="2"/>
  <c r="C29" i="6" s="1"/>
  <c r="AX26" i="2"/>
  <c r="B29" i="6" s="1"/>
  <c r="BA25" i="2"/>
  <c r="E28" i="6" s="1"/>
  <c r="AZ25" i="2"/>
  <c r="D28" i="6" s="1"/>
  <c r="AY25" i="2"/>
  <c r="C28" i="6" s="1"/>
  <c r="AX25" i="2"/>
  <c r="B28" i="6" s="1"/>
  <c r="BA24" i="2"/>
  <c r="E27" i="6" s="1"/>
  <c r="AZ24" i="2"/>
  <c r="D27" i="6" s="1"/>
  <c r="AY24" i="2"/>
  <c r="C27" i="6" s="1"/>
  <c r="AX24" i="2"/>
  <c r="B27" i="6" s="1"/>
  <c r="BA23" i="2"/>
  <c r="E26" i="6" s="1"/>
  <c r="AZ23" i="2"/>
  <c r="D26" i="6" s="1"/>
  <c r="AY23" i="2"/>
  <c r="C26" i="6" s="1"/>
  <c r="AX23" i="2"/>
  <c r="B26" i="6" s="1"/>
  <c r="BA22" i="2"/>
  <c r="E25" i="6" s="1"/>
  <c r="AZ22" i="2"/>
  <c r="D25" i="6" s="1"/>
  <c r="AY22" i="2"/>
  <c r="C25" i="6" s="1"/>
  <c r="AX22" i="2"/>
  <c r="B25" i="6" s="1"/>
  <c r="BA21" i="2"/>
  <c r="E24" i="6" s="1"/>
  <c r="AZ21" i="2"/>
  <c r="D24" i="6" s="1"/>
  <c r="AY21" i="2"/>
  <c r="C24" i="6" s="1"/>
  <c r="AX21" i="2"/>
  <c r="B24" i="6" s="1"/>
  <c r="BA20" i="2"/>
  <c r="E23" i="6" s="1"/>
  <c r="AZ20" i="2"/>
  <c r="D23" i="6" s="1"/>
  <c r="AY20" i="2"/>
  <c r="C23" i="6" s="1"/>
  <c r="AX20" i="2"/>
  <c r="B23" i="6" s="1"/>
  <c r="BA19" i="2"/>
  <c r="E22" i="6" s="1"/>
  <c r="AZ19" i="2"/>
  <c r="D22" i="6" s="1"/>
  <c r="AY19" i="2"/>
  <c r="C22" i="6" s="1"/>
  <c r="AX19" i="2"/>
  <c r="B22" i="6" s="1"/>
  <c r="BA18" i="2"/>
  <c r="E21" i="6" s="1"/>
  <c r="AZ18" i="2"/>
  <c r="D21" i="6" s="1"/>
  <c r="AY18" i="2"/>
  <c r="C21" i="6" s="1"/>
  <c r="AX18" i="2"/>
  <c r="B21" i="6" s="1"/>
  <c r="BA17" i="2"/>
  <c r="E20" i="6" s="1"/>
  <c r="AZ17" i="2"/>
  <c r="D20" i="6" s="1"/>
  <c r="AY17" i="2"/>
  <c r="C20" i="6" s="1"/>
  <c r="AX17" i="2"/>
  <c r="B20" i="6" s="1"/>
  <c r="BA16" i="2"/>
  <c r="E19" i="6" s="1"/>
  <c r="AZ16" i="2"/>
  <c r="D19" i="6" s="1"/>
  <c r="AY16" i="2"/>
  <c r="C19" i="6" s="1"/>
  <c r="AX16" i="2"/>
  <c r="B19" i="6" s="1"/>
  <c r="BA15" i="2"/>
  <c r="E18" i="6" s="1"/>
  <c r="AZ15" i="2"/>
  <c r="D18" i="6" s="1"/>
  <c r="AY15" i="2"/>
  <c r="C18" i="6" s="1"/>
  <c r="AX15" i="2"/>
  <c r="B18" i="6" s="1"/>
  <c r="BA14" i="2"/>
  <c r="E17" i="6" s="1"/>
  <c r="AZ14" i="2"/>
  <c r="D17" i="6" s="1"/>
  <c r="AY14" i="2"/>
  <c r="C17" i="6" s="1"/>
  <c r="AX14" i="2"/>
  <c r="B17" i="6" s="1"/>
  <c r="BA13" i="2"/>
  <c r="E16" i="6" s="1"/>
  <c r="AZ13" i="2"/>
  <c r="D16" i="6" s="1"/>
  <c r="AY13" i="2"/>
  <c r="C16" i="6" s="1"/>
  <c r="AX13" i="2"/>
  <c r="B16" i="6" s="1"/>
  <c r="BA12" i="2"/>
  <c r="E15" i="6" s="1"/>
  <c r="AZ12" i="2"/>
  <c r="D15" i="6" s="1"/>
  <c r="AY12" i="2"/>
  <c r="C15" i="6" s="1"/>
  <c r="AX12" i="2"/>
  <c r="B15" i="6" s="1"/>
  <c r="BA11" i="2"/>
  <c r="E14" i="6" s="1"/>
  <c r="AZ11" i="2"/>
  <c r="D14" i="6" s="1"/>
  <c r="AY11" i="2"/>
  <c r="C14" i="6" s="1"/>
  <c r="AX11" i="2"/>
  <c r="B14" i="6" s="1"/>
  <c r="BA10" i="2"/>
  <c r="E13" i="6" s="1"/>
  <c r="AZ10" i="2"/>
  <c r="D13" i="6" s="1"/>
  <c r="AY10" i="2"/>
  <c r="C13" i="6" s="1"/>
  <c r="AX10" i="2"/>
  <c r="B13" i="6" s="1"/>
  <c r="AP13" i="3"/>
  <c r="AO13" i="3"/>
  <c r="AN13" i="3"/>
  <c r="AM13" i="3"/>
  <c r="AL13" i="3"/>
  <c r="AK13" i="3"/>
  <c r="AJ13" i="3"/>
  <c r="AI13" i="3"/>
  <c r="AH13" i="3"/>
  <c r="AG13" i="3"/>
  <c r="AP11" i="3"/>
  <c r="AO11" i="3"/>
  <c r="AN11" i="3"/>
  <c r="AM11" i="3"/>
  <c r="AL11" i="3"/>
  <c r="AK11" i="3"/>
  <c r="AJ11" i="3"/>
  <c r="AI11" i="3"/>
  <c r="AH11" i="3"/>
  <c r="AG11" i="3"/>
  <c r="AP10" i="3"/>
  <c r="AO10" i="3"/>
  <c r="AN10" i="3"/>
  <c r="AM10" i="3"/>
  <c r="AL10" i="3"/>
  <c r="AK10" i="3"/>
  <c r="AJ10" i="3"/>
  <c r="AI10" i="3"/>
  <c r="AH10" i="3"/>
  <c r="AG10" i="3"/>
  <c r="AS88" i="1"/>
  <c r="AR88" i="1"/>
  <c r="AQ88" i="1"/>
  <c r="AP88" i="1"/>
  <c r="AO88" i="1"/>
  <c r="AN88" i="1"/>
  <c r="AM88" i="1"/>
  <c r="AL88" i="1"/>
  <c r="AK88" i="1"/>
  <c r="AJ88" i="1"/>
  <c r="AI88" i="1"/>
  <c r="AH88" i="1"/>
  <c r="AR7" i="3"/>
  <c r="AQ7" i="3"/>
  <c r="AP7" i="3"/>
  <c r="AO7" i="3"/>
  <c r="AN7" i="3"/>
  <c r="AM7" i="3"/>
  <c r="AL7" i="3"/>
  <c r="AK7" i="3"/>
  <c r="AJ7" i="3"/>
  <c r="AI7" i="3"/>
  <c r="AH7" i="3"/>
  <c r="AG7" i="3"/>
  <c r="AR8" i="3"/>
  <c r="AQ8" i="3"/>
  <c r="AP8" i="3"/>
  <c r="AO8" i="3"/>
  <c r="AN8" i="3"/>
  <c r="AM8" i="3"/>
  <c r="AL8" i="3"/>
  <c r="AK8" i="3"/>
  <c r="AJ8" i="3"/>
  <c r="AI8" i="3"/>
  <c r="AH8" i="3"/>
  <c r="AG8" i="3"/>
  <c r="AP6" i="3"/>
  <c r="AO6" i="3"/>
  <c r="AN6" i="3"/>
  <c r="AM6" i="3"/>
  <c r="AL6" i="3"/>
  <c r="AK6" i="3"/>
  <c r="AJ6" i="3"/>
  <c r="AI6" i="3"/>
  <c r="AH6" i="3"/>
  <c r="AG6" i="3"/>
  <c r="AN105" i="2"/>
  <c r="BA56" i="2" s="1"/>
  <c r="AM105" i="2"/>
  <c r="AZ56" i="2" s="1"/>
  <c r="AL105" i="2"/>
  <c r="AY56" i="2" s="1"/>
  <c r="AK105" i="2"/>
  <c r="AX56" i="2" s="1"/>
  <c r="AU13" i="4"/>
  <c r="AT13" i="4"/>
  <c r="AS13" i="4"/>
  <c r="AR13" i="4"/>
  <c r="AQ13" i="4"/>
  <c r="AP13" i="4"/>
  <c r="AO13" i="4"/>
  <c r="AN13" i="4"/>
  <c r="AM13" i="4"/>
  <c r="AW13" i="4" s="1"/>
  <c r="AL13" i="4"/>
  <c r="AO11" i="4"/>
  <c r="AO17" i="4" s="1"/>
  <c r="AO10" i="4"/>
  <c r="AO6" i="4"/>
  <c r="AW6" i="4" s="1"/>
  <c r="AU11" i="4"/>
  <c r="AU17" i="4" s="1"/>
  <c r="AT11" i="4"/>
  <c r="AT17" i="4" s="1"/>
  <c r="AS11" i="4"/>
  <c r="AS17" i="4" s="1"/>
  <c r="AR11" i="4"/>
  <c r="AQ11" i="4"/>
  <c r="AQ17" i="4" s="1"/>
  <c r="AP11" i="4"/>
  <c r="AP17" i="4" s="1"/>
  <c r="AN11" i="4"/>
  <c r="AN17" i="4" s="1"/>
  <c r="AM11" i="4"/>
  <c r="AL11" i="4"/>
  <c r="AL17" i="4" s="1"/>
  <c r="AU10" i="4"/>
  <c r="AT10" i="4"/>
  <c r="AS10" i="4"/>
  <c r="AR10" i="4"/>
  <c r="AQ10" i="4"/>
  <c r="AP10" i="4"/>
  <c r="AN10" i="4"/>
  <c r="AM10" i="4"/>
  <c r="AL10" i="4"/>
  <c r="AV6" i="4"/>
  <c r="AU6" i="4"/>
  <c r="AT6" i="4"/>
  <c r="AS6" i="4"/>
  <c r="AR6" i="4"/>
  <c r="AQ6" i="4"/>
  <c r="AP6" i="4"/>
  <c r="AN6" i="4"/>
  <c r="AM6" i="4"/>
  <c r="AL6" i="4"/>
  <c r="B102" i="3"/>
  <c r="B99" i="3"/>
  <c r="B95" i="3"/>
  <c r="B91" i="3"/>
  <c r="B82" i="3"/>
  <c r="A72" i="3"/>
  <c r="A73" i="3" s="1"/>
  <c r="A74" i="3" s="1"/>
  <c r="A75" i="3" s="1"/>
  <c r="A76" i="3" s="1"/>
  <c r="A77" i="3" s="1"/>
  <c r="A78" i="3" s="1"/>
  <c r="A79" i="3" s="1"/>
  <c r="A80" i="3" s="1"/>
  <c r="A81" i="3" s="1"/>
  <c r="A83" i="3" s="1"/>
  <c r="A84" i="3" s="1"/>
  <c r="A85" i="3" s="1"/>
  <c r="A86" i="3" s="1"/>
  <c r="A87" i="3" s="1"/>
  <c r="A88" i="3" s="1"/>
  <c r="A89" i="3" s="1"/>
  <c r="A90" i="3" s="1"/>
  <c r="A92" i="3" s="1"/>
  <c r="A93" i="3" s="1"/>
  <c r="A94" i="3" s="1"/>
  <c r="A96" i="3" s="1"/>
  <c r="A97" i="3" s="1"/>
  <c r="A98" i="3" s="1"/>
  <c r="B70" i="3"/>
  <c r="AC54" i="3"/>
  <c r="AB54" i="3"/>
  <c r="AA54" i="3"/>
  <c r="Z54" i="3"/>
  <c r="AD54" i="3" s="1"/>
  <c r="X54" i="3"/>
  <c r="W54" i="3"/>
  <c r="V54" i="3"/>
  <c r="U54" i="3"/>
  <c r="Y54" i="3" s="1"/>
  <c r="S54" i="3"/>
  <c r="R54" i="3"/>
  <c r="Q54" i="3"/>
  <c r="P54" i="3"/>
  <c r="T54" i="3" s="1"/>
  <c r="N54" i="3"/>
  <c r="M54" i="3"/>
  <c r="L54" i="3"/>
  <c r="K54" i="3"/>
  <c r="O54" i="3" s="1"/>
  <c r="I54" i="3"/>
  <c r="H54" i="3"/>
  <c r="G54" i="3"/>
  <c r="F54" i="3"/>
  <c r="J54" i="3" s="1"/>
  <c r="AD53" i="3"/>
  <c r="Y53" i="3"/>
  <c r="T53" i="3"/>
  <c r="O53" i="3"/>
  <c r="J53" i="3"/>
  <c r="AD52" i="3"/>
  <c r="Y52" i="3"/>
  <c r="T52" i="3"/>
  <c r="O52" i="3"/>
  <c r="J52" i="3"/>
  <c r="AD51" i="3"/>
  <c r="Y51" i="3"/>
  <c r="T51" i="3"/>
  <c r="O51" i="3"/>
  <c r="J51" i="3"/>
  <c r="AD50" i="3"/>
  <c r="Y50" i="3"/>
  <c r="T50" i="3"/>
  <c r="O50" i="3"/>
  <c r="J50" i="3"/>
  <c r="AD49" i="3"/>
  <c r="Y49" i="3"/>
  <c r="T49" i="3"/>
  <c r="O49" i="3"/>
  <c r="J49" i="3"/>
  <c r="AD48" i="3"/>
  <c r="Y48" i="3"/>
  <c r="T48" i="3"/>
  <c r="O48" i="3"/>
  <c r="J48" i="3"/>
  <c r="AD47" i="3"/>
  <c r="Y47" i="3"/>
  <c r="T47" i="3"/>
  <c r="O47" i="3"/>
  <c r="J47" i="3"/>
  <c r="AD46" i="3"/>
  <c r="Y46" i="3"/>
  <c r="T46" i="3"/>
  <c r="O46" i="3"/>
  <c r="J46" i="3"/>
  <c r="AD45" i="3"/>
  <c r="Y45" i="3"/>
  <c r="T45" i="3"/>
  <c r="O45" i="3"/>
  <c r="J45" i="3"/>
  <c r="AD44" i="3"/>
  <c r="Y44" i="3"/>
  <c r="T44" i="3"/>
  <c r="O44" i="3"/>
  <c r="J44" i="3"/>
  <c r="Z21" i="3"/>
  <c r="S21" i="3"/>
  <c r="R21" i="3"/>
  <c r="R57" i="3" s="1"/>
  <c r="F21" i="3"/>
  <c r="AD20" i="3"/>
  <c r="Y20" i="3"/>
  <c r="T20" i="3"/>
  <c r="O20" i="3"/>
  <c r="J20" i="3"/>
  <c r="AC18" i="3"/>
  <c r="AC21" i="3" s="1"/>
  <c r="AB18" i="3"/>
  <c r="AB21" i="3" s="1"/>
  <c r="AA18" i="3"/>
  <c r="AA21" i="3" s="1"/>
  <c r="AA57" i="3" s="1"/>
  <c r="Z18" i="3"/>
  <c r="X18" i="3"/>
  <c r="X21" i="3" s="1"/>
  <c r="W18" i="3"/>
  <c r="W21" i="3" s="1"/>
  <c r="V18" i="3"/>
  <c r="V21" i="3" s="1"/>
  <c r="V57" i="3" s="1"/>
  <c r="U18" i="3"/>
  <c r="U21" i="3" s="1"/>
  <c r="S18" i="3"/>
  <c r="R18" i="3"/>
  <c r="Q18" i="3"/>
  <c r="Q21" i="3" s="1"/>
  <c r="Q57" i="3" s="1"/>
  <c r="P18" i="3"/>
  <c r="P21" i="3" s="1"/>
  <c r="N18" i="3"/>
  <c r="N21" i="3" s="1"/>
  <c r="N57" i="3" s="1"/>
  <c r="M18" i="3"/>
  <c r="M21" i="3" s="1"/>
  <c r="M57" i="3" s="1"/>
  <c r="L18" i="3"/>
  <c r="L21" i="3" s="1"/>
  <c r="K18" i="3"/>
  <c r="K21" i="3" s="1"/>
  <c r="I18" i="3"/>
  <c r="I21" i="3" s="1"/>
  <c r="H18" i="3"/>
  <c r="H21" i="3" s="1"/>
  <c r="G18" i="3"/>
  <c r="G21" i="3" s="1"/>
  <c r="G57" i="3" s="1"/>
  <c r="F18" i="3"/>
  <c r="AD17" i="3"/>
  <c r="Y17" i="3"/>
  <c r="T17" i="3"/>
  <c r="O17" i="3"/>
  <c r="J17" i="3"/>
  <c r="AD16" i="3"/>
  <c r="Y16" i="3"/>
  <c r="T16" i="3"/>
  <c r="O16" i="3"/>
  <c r="J16" i="3"/>
  <c r="A16" i="3"/>
  <c r="A17" i="3" s="1"/>
  <c r="A18" i="3" s="1"/>
  <c r="A20" i="3" s="1"/>
  <c r="A21" i="3" s="1"/>
  <c r="A24" i="3" s="1"/>
  <c r="A25" i="3" s="1"/>
  <c r="A26" i="3" s="1"/>
  <c r="A27" i="3" s="1"/>
  <c r="A28" i="3" s="1"/>
  <c r="A29" i="3" s="1"/>
  <c r="A30" i="3" s="1"/>
  <c r="A31" i="3" s="1"/>
  <c r="A34" i="3" s="1"/>
  <c r="A35" i="3" s="1"/>
  <c r="A36" i="3" s="1"/>
  <c r="A39" i="3" s="1"/>
  <c r="A40" i="3" s="1"/>
  <c r="A41" i="3" s="1"/>
  <c r="A44" i="3" s="1"/>
  <c r="A45" i="3" s="1"/>
  <c r="A46" i="3" s="1"/>
  <c r="A47" i="3" s="1"/>
  <c r="A48" i="3" s="1"/>
  <c r="A49" i="3" s="1"/>
  <c r="A50" i="3" s="1"/>
  <c r="A51" i="3" s="1"/>
  <c r="A52" i="3" s="1"/>
  <c r="A53" i="3" s="1"/>
  <c r="A54" i="3" s="1"/>
  <c r="A57" i="3" s="1"/>
  <c r="AD15" i="3"/>
  <c r="Y15" i="3"/>
  <c r="T15" i="3"/>
  <c r="O15" i="3"/>
  <c r="J15" i="3"/>
  <c r="A15" i="3"/>
  <c r="AD14" i="3"/>
  <c r="Y14" i="3"/>
  <c r="T14" i="3"/>
  <c r="O14" i="3"/>
  <c r="J14" i="3"/>
  <c r="AD12" i="3"/>
  <c r="Y12" i="3"/>
  <c r="T12" i="3"/>
  <c r="O12" i="3"/>
  <c r="J12" i="3"/>
  <c r="AD11" i="3"/>
  <c r="Y11" i="3"/>
  <c r="T11" i="3"/>
  <c r="O11" i="3"/>
  <c r="J11" i="3"/>
  <c r="AD10" i="3"/>
  <c r="Y10" i="3"/>
  <c r="T10" i="3"/>
  <c r="O10" i="3"/>
  <c r="J10" i="3"/>
  <c r="A10" i="3"/>
  <c r="A11" i="3" s="1"/>
  <c r="A12" i="3" s="1"/>
  <c r="AD9" i="3"/>
  <c r="Y9" i="3"/>
  <c r="T9" i="3"/>
  <c r="O9" i="3"/>
  <c r="J9" i="3"/>
  <c r="AD1" i="3"/>
  <c r="B103" i="4"/>
  <c r="B100" i="4"/>
  <c r="B96" i="4"/>
  <c r="B92" i="4"/>
  <c r="B83" i="4"/>
  <c r="B71" i="4"/>
  <c r="A58" i="4"/>
  <c r="AH55" i="4"/>
  <c r="AG55" i="4"/>
  <c r="AF55" i="4"/>
  <c r="AE55" i="4"/>
  <c r="AD55" i="4"/>
  <c r="AB55" i="4"/>
  <c r="AA55" i="4"/>
  <c r="Z55" i="4"/>
  <c r="Y55" i="4"/>
  <c r="X55" i="4"/>
  <c r="V55" i="4"/>
  <c r="U55" i="4"/>
  <c r="T55" i="4"/>
  <c r="S55" i="4"/>
  <c r="R55" i="4"/>
  <c r="P55" i="4"/>
  <c r="O55" i="4"/>
  <c r="N55" i="4"/>
  <c r="M55" i="4"/>
  <c r="L55" i="4"/>
  <c r="J55" i="4"/>
  <c r="I55" i="4"/>
  <c r="H55" i="4"/>
  <c r="G55" i="4"/>
  <c r="F55" i="4"/>
  <c r="AI54" i="4"/>
  <c r="AC54" i="4"/>
  <c r="W54" i="4"/>
  <c r="Q54" i="4"/>
  <c r="K54" i="4"/>
  <c r="AI53" i="4"/>
  <c r="AC53" i="4"/>
  <c r="W53" i="4"/>
  <c r="Q53" i="4"/>
  <c r="K53" i="4"/>
  <c r="AI52" i="4"/>
  <c r="AC52" i="4"/>
  <c r="W52" i="4"/>
  <c r="Q52" i="4"/>
  <c r="K52" i="4"/>
  <c r="AI51" i="4"/>
  <c r="AC51" i="4"/>
  <c r="W51" i="4"/>
  <c r="Q51" i="4"/>
  <c r="K51" i="4"/>
  <c r="AI50" i="4"/>
  <c r="AC50" i="4"/>
  <c r="W50" i="4"/>
  <c r="Q50" i="4"/>
  <c r="K50" i="4"/>
  <c r="AI49" i="4"/>
  <c r="AC49" i="4"/>
  <c r="W49" i="4"/>
  <c r="Q49" i="4"/>
  <c r="K49" i="4"/>
  <c r="AI48" i="4"/>
  <c r="AC48" i="4"/>
  <c r="W48" i="4"/>
  <c r="Q48" i="4"/>
  <c r="K48" i="4"/>
  <c r="AI47" i="4"/>
  <c r="AC47" i="4"/>
  <c r="W47" i="4"/>
  <c r="Q47" i="4"/>
  <c r="K47" i="4"/>
  <c r="AI46" i="4"/>
  <c r="AC46" i="4"/>
  <c r="W46" i="4"/>
  <c r="Q46" i="4"/>
  <c r="K46" i="4"/>
  <c r="AI45" i="4"/>
  <c r="AC45" i="4"/>
  <c r="W45" i="4"/>
  <c r="Q45" i="4"/>
  <c r="K45" i="4"/>
  <c r="AI41" i="4"/>
  <c r="AC41" i="4"/>
  <c r="W41" i="4"/>
  <c r="Q41" i="4"/>
  <c r="K41" i="4"/>
  <c r="AI40" i="4"/>
  <c r="AC40" i="4"/>
  <c r="W40" i="4"/>
  <c r="Q40" i="4"/>
  <c r="K40" i="4"/>
  <c r="AI36" i="4"/>
  <c r="AC36" i="4"/>
  <c r="W36" i="4"/>
  <c r="Q36" i="4"/>
  <c r="K36" i="4"/>
  <c r="AI35" i="4"/>
  <c r="AC35" i="4"/>
  <c r="W35" i="4"/>
  <c r="Q35" i="4"/>
  <c r="K35" i="4"/>
  <c r="A25" i="4"/>
  <c r="A26" i="4" s="1"/>
  <c r="A27" i="4" s="1"/>
  <c r="A28" i="4" s="1"/>
  <c r="A29" i="4" s="1"/>
  <c r="A30" i="4" s="1"/>
  <c r="A31" i="4" s="1"/>
  <c r="A32" i="4" s="1"/>
  <c r="A35" i="4" s="1"/>
  <c r="A36" i="4" s="1"/>
  <c r="A37" i="4" s="1"/>
  <c r="A40" i="4" s="1"/>
  <c r="A41" i="4" s="1"/>
  <c r="A42" i="4" s="1"/>
  <c r="A45" i="4" s="1"/>
  <c r="A46" i="4" s="1"/>
  <c r="A47" i="4" s="1"/>
  <c r="A48" i="4" s="1"/>
  <c r="A49" i="4" s="1"/>
  <c r="A50" i="4" s="1"/>
  <c r="A51" i="4" s="1"/>
  <c r="A52" i="4" s="1"/>
  <c r="A53" i="4" s="1"/>
  <c r="A54" i="4" s="1"/>
  <c r="AA22" i="4"/>
  <c r="AI21" i="4"/>
  <c r="AC21" i="4"/>
  <c r="W21" i="4"/>
  <c r="Q21" i="4"/>
  <c r="K21" i="4"/>
  <c r="AH19" i="4"/>
  <c r="AH22" i="4" s="1"/>
  <c r="AH37" i="4" s="1"/>
  <c r="AH42" i="4" s="1"/>
  <c r="AH58" i="4" s="1"/>
  <c r="AG19" i="4"/>
  <c r="AG22" i="4" s="1"/>
  <c r="AG37" i="4" s="1"/>
  <c r="AG42" i="4" s="1"/>
  <c r="AF19" i="4"/>
  <c r="AF22" i="4" s="1"/>
  <c r="AF37" i="4" s="1"/>
  <c r="AF42" i="4" s="1"/>
  <c r="AF58" i="4" s="1"/>
  <c r="AE19" i="4"/>
  <c r="AE22" i="4" s="1"/>
  <c r="AD19" i="4"/>
  <c r="AD22" i="4" s="1"/>
  <c r="AB19" i="4"/>
  <c r="AB22" i="4" s="1"/>
  <c r="AB37" i="4" s="1"/>
  <c r="AB42" i="4" s="1"/>
  <c r="AB58" i="4" s="1"/>
  <c r="AA19" i="4"/>
  <c r="Z19" i="4"/>
  <c r="Z22" i="4" s="1"/>
  <c r="Y19" i="4"/>
  <c r="Y22" i="4" s="1"/>
  <c r="Y37" i="4" s="1"/>
  <c r="Y42" i="4" s="1"/>
  <c r="X19" i="4"/>
  <c r="X22" i="4" s="1"/>
  <c r="V19" i="4"/>
  <c r="V22" i="4" s="1"/>
  <c r="U19" i="4"/>
  <c r="U22" i="4" s="1"/>
  <c r="T19" i="4"/>
  <c r="T22" i="4" s="1"/>
  <c r="T37" i="4" s="1"/>
  <c r="T42" i="4" s="1"/>
  <c r="T58" i="4" s="1"/>
  <c r="S19" i="4"/>
  <c r="S22" i="4" s="1"/>
  <c r="S37" i="4" s="1"/>
  <c r="S42" i="4" s="1"/>
  <c r="R19" i="4"/>
  <c r="R22" i="4" s="1"/>
  <c r="P19" i="4"/>
  <c r="P22" i="4" s="1"/>
  <c r="P37" i="4" s="1"/>
  <c r="P42" i="4" s="1"/>
  <c r="P58" i="4" s="1"/>
  <c r="O19" i="4"/>
  <c r="O22" i="4" s="1"/>
  <c r="O37" i="4" s="1"/>
  <c r="O42" i="4" s="1"/>
  <c r="N19" i="4"/>
  <c r="N22" i="4" s="1"/>
  <c r="M19" i="4"/>
  <c r="M22" i="4" s="1"/>
  <c r="L19" i="4"/>
  <c r="L22" i="4" s="1"/>
  <c r="J19" i="4"/>
  <c r="J22" i="4" s="1"/>
  <c r="I19" i="4"/>
  <c r="I22" i="4" s="1"/>
  <c r="I37" i="4" s="1"/>
  <c r="I42" i="4" s="1"/>
  <c r="H19" i="4"/>
  <c r="H22" i="4" s="1"/>
  <c r="G19" i="4"/>
  <c r="F19" i="4"/>
  <c r="F22" i="4" s="1"/>
  <c r="F37" i="4" s="1"/>
  <c r="AI18" i="4"/>
  <c r="AC18" i="4"/>
  <c r="W18" i="4"/>
  <c r="Q18" i="4"/>
  <c r="K18" i="4"/>
  <c r="AI17" i="4"/>
  <c r="AC17" i="4"/>
  <c r="W17" i="4"/>
  <c r="Q17" i="4"/>
  <c r="K17" i="4"/>
  <c r="AI16" i="4"/>
  <c r="AC16" i="4"/>
  <c r="W16" i="4"/>
  <c r="Q16" i="4"/>
  <c r="K16" i="4"/>
  <c r="AI15" i="4"/>
  <c r="AC15" i="4"/>
  <c r="W15" i="4"/>
  <c r="Q15" i="4"/>
  <c r="K15" i="4"/>
  <c r="AI13" i="4"/>
  <c r="AC13" i="4"/>
  <c r="W13" i="4"/>
  <c r="Q13" i="4"/>
  <c r="K13" i="4"/>
  <c r="AI12" i="4"/>
  <c r="AC12" i="4"/>
  <c r="W12" i="4"/>
  <c r="Q12" i="4"/>
  <c r="K12" i="4"/>
  <c r="AI11" i="4"/>
  <c r="AC11" i="4"/>
  <c r="W11" i="4"/>
  <c r="Q11" i="4"/>
  <c r="K11" i="4"/>
  <c r="A11" i="4"/>
  <c r="A12" i="4" s="1"/>
  <c r="A13" i="4" s="1"/>
  <c r="AI10" i="4"/>
  <c r="AC10" i="4"/>
  <c r="W10" i="4"/>
  <c r="Q10" i="4"/>
  <c r="K10" i="4"/>
  <c r="AI1" i="4"/>
  <c r="AT104" i="2"/>
  <c r="AS104" i="2"/>
  <c r="AR104" i="2"/>
  <c r="AQ104" i="2"/>
  <c r="AP104" i="2"/>
  <c r="AV104" i="2" s="1"/>
  <c r="AO104" i="2"/>
  <c r="AT103" i="2"/>
  <c r="AS103" i="2"/>
  <c r="AR103" i="2"/>
  <c r="AQ103" i="2"/>
  <c r="AP103" i="2"/>
  <c r="AV103" i="2" s="1"/>
  <c r="AO103" i="2"/>
  <c r="AU103" i="2" s="1"/>
  <c r="AT102" i="2"/>
  <c r="AS102" i="2"/>
  <c r="AR102" i="2"/>
  <c r="AQ102" i="2"/>
  <c r="AP102" i="2"/>
  <c r="AO102" i="2"/>
  <c r="AT101" i="2"/>
  <c r="AS101" i="2"/>
  <c r="AR101" i="2"/>
  <c r="AQ101" i="2"/>
  <c r="AP101" i="2"/>
  <c r="AV101" i="2" s="1"/>
  <c r="AO101" i="2"/>
  <c r="AU101" i="2" s="1"/>
  <c r="AT100" i="2"/>
  <c r="AS100" i="2"/>
  <c r="AR100" i="2"/>
  <c r="AQ100" i="2"/>
  <c r="AP100" i="2"/>
  <c r="AO100" i="2"/>
  <c r="AT99" i="2"/>
  <c r="AS99" i="2"/>
  <c r="AR99" i="2"/>
  <c r="AQ99" i="2"/>
  <c r="AP99" i="2"/>
  <c r="AV99" i="2" s="1"/>
  <c r="AO99" i="2"/>
  <c r="AT98" i="2"/>
  <c r="AS98" i="2"/>
  <c r="AR98" i="2"/>
  <c r="AQ98" i="2"/>
  <c r="AU98" i="2" s="1"/>
  <c r="AP98" i="2"/>
  <c r="AO98" i="2"/>
  <c r="AT97" i="2"/>
  <c r="AS97" i="2"/>
  <c r="AR97" i="2"/>
  <c r="AQ97" i="2"/>
  <c r="AP97" i="2"/>
  <c r="AV97" i="2" s="1"/>
  <c r="AO97" i="2"/>
  <c r="AT96" i="2"/>
  <c r="AS96" i="2"/>
  <c r="AR96" i="2"/>
  <c r="AQ96" i="2"/>
  <c r="AP96" i="2"/>
  <c r="AO96" i="2"/>
  <c r="AT95" i="2"/>
  <c r="AS95" i="2"/>
  <c r="AR95" i="2"/>
  <c r="AQ95" i="2"/>
  <c r="AP95" i="2"/>
  <c r="AV95" i="2" s="1"/>
  <c r="AO95" i="2"/>
  <c r="AT94" i="2"/>
  <c r="AS94" i="2"/>
  <c r="AR94" i="2"/>
  <c r="AQ94" i="2"/>
  <c r="AU94" i="2" s="1"/>
  <c r="AP94" i="2"/>
  <c r="AO94" i="2"/>
  <c r="AT93" i="2"/>
  <c r="AS93" i="2"/>
  <c r="AR93" i="2"/>
  <c r="AQ93" i="2"/>
  <c r="AP93" i="2"/>
  <c r="AV93" i="2" s="1"/>
  <c r="AO93" i="2"/>
  <c r="AT92" i="2"/>
  <c r="AS92" i="2"/>
  <c r="AR92" i="2"/>
  <c r="AQ92" i="2"/>
  <c r="AP92" i="2"/>
  <c r="AO92" i="2"/>
  <c r="AV92" i="2"/>
  <c r="AT91" i="2"/>
  <c r="AS91" i="2"/>
  <c r="AR91" i="2"/>
  <c r="AQ91" i="2"/>
  <c r="AP91" i="2"/>
  <c r="AV91" i="2" s="1"/>
  <c r="AO91" i="2"/>
  <c r="AT90" i="2"/>
  <c r="AS90" i="2"/>
  <c r="AR90" i="2"/>
  <c r="AQ90" i="2"/>
  <c r="AP90" i="2"/>
  <c r="AO90" i="2"/>
  <c r="AU90" i="2" s="1"/>
  <c r="AT89" i="2"/>
  <c r="AS89" i="2"/>
  <c r="AR89" i="2"/>
  <c r="AQ89" i="2"/>
  <c r="AP89" i="2"/>
  <c r="AV89" i="2" s="1"/>
  <c r="AO89" i="2"/>
  <c r="AT88" i="2"/>
  <c r="AS88" i="2"/>
  <c r="AR88" i="2"/>
  <c r="AV88" i="2" s="1"/>
  <c r="AQ88" i="2"/>
  <c r="AP88" i="2"/>
  <c r="AO88" i="2"/>
  <c r="AT87" i="2"/>
  <c r="AS87" i="2"/>
  <c r="AR87" i="2"/>
  <c r="AQ87" i="2"/>
  <c r="AU87" i="2" s="1"/>
  <c r="AP87" i="2"/>
  <c r="AV87" i="2" s="1"/>
  <c r="AO87" i="2"/>
  <c r="AT86" i="2"/>
  <c r="AS86" i="2"/>
  <c r="AR86" i="2"/>
  <c r="AQ86" i="2"/>
  <c r="AP86" i="2"/>
  <c r="AO86" i="2"/>
  <c r="AU86" i="2" s="1"/>
  <c r="AT85" i="2"/>
  <c r="AS85" i="2"/>
  <c r="AR85" i="2"/>
  <c r="AQ85" i="2"/>
  <c r="AU85" i="2" s="1"/>
  <c r="AP85" i="2"/>
  <c r="AO85" i="2"/>
  <c r="AT84" i="2"/>
  <c r="AS84" i="2"/>
  <c r="AR84" i="2"/>
  <c r="AQ84" i="2"/>
  <c r="AP84" i="2"/>
  <c r="AO84" i="2"/>
  <c r="AT83" i="2"/>
  <c r="AS83" i="2"/>
  <c r="AR83" i="2"/>
  <c r="AQ83" i="2"/>
  <c r="AP83" i="2"/>
  <c r="AO83" i="2"/>
  <c r="AT82" i="2"/>
  <c r="AS82" i="2"/>
  <c r="AR82" i="2"/>
  <c r="AQ82" i="2"/>
  <c r="AP82" i="2"/>
  <c r="AO82" i="2"/>
  <c r="AT81" i="2"/>
  <c r="AS81" i="2"/>
  <c r="AR81" i="2"/>
  <c r="AQ81" i="2"/>
  <c r="AP81" i="2"/>
  <c r="AO81" i="2"/>
  <c r="AT80" i="2"/>
  <c r="AS80" i="2"/>
  <c r="AR80" i="2"/>
  <c r="AQ80" i="2"/>
  <c r="AP80" i="2"/>
  <c r="AO80" i="2"/>
  <c r="AT79" i="2"/>
  <c r="AS79" i="2"/>
  <c r="AR79" i="2"/>
  <c r="AQ79" i="2"/>
  <c r="AU79" i="2" s="1"/>
  <c r="AP79" i="2"/>
  <c r="AO79" i="2"/>
  <c r="AT78" i="2"/>
  <c r="AS78" i="2"/>
  <c r="AR78" i="2"/>
  <c r="AQ78" i="2"/>
  <c r="AP78" i="2"/>
  <c r="AV78" i="2" s="1"/>
  <c r="AO78" i="2"/>
  <c r="AT77" i="2"/>
  <c r="AS77" i="2"/>
  <c r="AR77" i="2"/>
  <c r="AQ77" i="2"/>
  <c r="AP77" i="2"/>
  <c r="AO77" i="2"/>
  <c r="AT76" i="2"/>
  <c r="AS76" i="2"/>
  <c r="AR76" i="2"/>
  <c r="AQ76" i="2"/>
  <c r="AP76" i="2"/>
  <c r="AV76" i="2" s="1"/>
  <c r="AO76" i="2"/>
  <c r="AT75" i="2"/>
  <c r="AS75" i="2"/>
  <c r="AR75" i="2"/>
  <c r="AQ75" i="2"/>
  <c r="AP75" i="2"/>
  <c r="AO75" i="2"/>
  <c r="AT74" i="2"/>
  <c r="AS74" i="2"/>
  <c r="AR74" i="2"/>
  <c r="AQ74" i="2"/>
  <c r="AP74" i="2"/>
  <c r="AV74" i="2" s="1"/>
  <c r="AO74" i="2"/>
  <c r="AT73" i="2"/>
  <c r="AS73" i="2"/>
  <c r="AR73" i="2"/>
  <c r="AQ73" i="2"/>
  <c r="AP73" i="2"/>
  <c r="AO73" i="2"/>
  <c r="AT72" i="2"/>
  <c r="AS72" i="2"/>
  <c r="AR72" i="2"/>
  <c r="AQ72" i="2"/>
  <c r="AP72" i="2"/>
  <c r="AV72" i="2" s="1"/>
  <c r="AO72" i="2"/>
  <c r="AT71" i="2"/>
  <c r="AS71" i="2"/>
  <c r="AR71" i="2"/>
  <c r="AQ71" i="2"/>
  <c r="AP71" i="2"/>
  <c r="AO71" i="2"/>
  <c r="AT70" i="2"/>
  <c r="AS70" i="2"/>
  <c r="AR70" i="2"/>
  <c r="AQ70" i="2"/>
  <c r="AP70" i="2"/>
  <c r="AO70" i="2"/>
  <c r="AT69" i="2"/>
  <c r="AS69" i="2"/>
  <c r="AR69" i="2"/>
  <c r="AQ69" i="2"/>
  <c r="AP69" i="2"/>
  <c r="AO69" i="2"/>
  <c r="AT68" i="2"/>
  <c r="AS68" i="2"/>
  <c r="AR68" i="2"/>
  <c r="AQ68" i="2"/>
  <c r="AP68" i="2"/>
  <c r="AO68" i="2"/>
  <c r="AT67" i="2"/>
  <c r="AS67" i="2"/>
  <c r="AR67" i="2"/>
  <c r="AV67" i="2" s="1"/>
  <c r="AQ67" i="2"/>
  <c r="AU67" i="2" s="1"/>
  <c r="AP67" i="2"/>
  <c r="AO67" i="2"/>
  <c r="AT66" i="2"/>
  <c r="AS66" i="2"/>
  <c r="AR66" i="2"/>
  <c r="AQ66" i="2"/>
  <c r="AU66" i="2" s="1"/>
  <c r="AP66" i="2"/>
  <c r="AV66" i="2" s="1"/>
  <c r="AO66" i="2"/>
  <c r="AT65" i="2"/>
  <c r="AS65" i="2"/>
  <c r="AR65" i="2"/>
  <c r="AQ65" i="2"/>
  <c r="AP65" i="2"/>
  <c r="AO65" i="2"/>
  <c r="AT64" i="2"/>
  <c r="AS64" i="2"/>
  <c r="AR64" i="2"/>
  <c r="AQ64" i="2"/>
  <c r="AP64" i="2"/>
  <c r="AO64" i="2"/>
  <c r="AT63" i="2"/>
  <c r="AS63" i="2"/>
  <c r="AR63" i="2"/>
  <c r="AQ63" i="2"/>
  <c r="AP63" i="2"/>
  <c r="AO63" i="2"/>
  <c r="AU63" i="2" s="1"/>
  <c r="AT62" i="2"/>
  <c r="AS62" i="2"/>
  <c r="AR62" i="2"/>
  <c r="AQ62" i="2"/>
  <c r="AP62" i="2"/>
  <c r="AO62" i="2"/>
  <c r="AT61" i="2"/>
  <c r="AS61" i="2"/>
  <c r="AR61" i="2"/>
  <c r="AQ61" i="2"/>
  <c r="AP61" i="2"/>
  <c r="AO61" i="2"/>
  <c r="AU61" i="2" s="1"/>
  <c r="AT60" i="2"/>
  <c r="AS60" i="2"/>
  <c r="AR60" i="2"/>
  <c r="AQ60" i="2"/>
  <c r="AP60" i="2"/>
  <c r="AO60" i="2"/>
  <c r="AT59" i="2"/>
  <c r="AS59" i="2"/>
  <c r="AR59" i="2"/>
  <c r="AQ59" i="2"/>
  <c r="AP59" i="2"/>
  <c r="AO59" i="2"/>
  <c r="AT49" i="2"/>
  <c r="AS49" i="2"/>
  <c r="AR49" i="2"/>
  <c r="AQ49" i="2"/>
  <c r="AP49" i="2"/>
  <c r="AV49" i="2" s="1"/>
  <c r="AO49" i="2"/>
  <c r="AT50" i="2"/>
  <c r="AS50" i="2"/>
  <c r="AR50" i="2"/>
  <c r="AQ50" i="2"/>
  <c r="AP50" i="2"/>
  <c r="AO50" i="2"/>
  <c r="AT55" i="2"/>
  <c r="AS55" i="2"/>
  <c r="AR55" i="2"/>
  <c r="AQ55" i="2"/>
  <c r="AP55" i="2"/>
  <c r="AV55" i="2" s="1"/>
  <c r="AO55" i="2"/>
  <c r="AT54" i="2"/>
  <c r="AS54" i="2"/>
  <c r="AR54" i="2"/>
  <c r="AQ54" i="2"/>
  <c r="AP54" i="2"/>
  <c r="AO54" i="2"/>
  <c r="AT53" i="2"/>
  <c r="AS53" i="2"/>
  <c r="AR53" i="2"/>
  <c r="AQ53" i="2"/>
  <c r="AP53" i="2"/>
  <c r="AV53" i="2" s="1"/>
  <c r="AO53" i="2"/>
  <c r="AT52" i="2"/>
  <c r="AS52" i="2"/>
  <c r="AR52" i="2"/>
  <c r="AQ52" i="2"/>
  <c r="AP52" i="2"/>
  <c r="AO52" i="2"/>
  <c r="AT51" i="2"/>
  <c r="AS51" i="2"/>
  <c r="AR51" i="2"/>
  <c r="AQ51" i="2"/>
  <c r="AP51" i="2"/>
  <c r="AV51" i="2" s="1"/>
  <c r="AO51" i="2"/>
  <c r="AT48" i="2"/>
  <c r="AS48" i="2"/>
  <c r="AR48" i="2"/>
  <c r="AQ48" i="2"/>
  <c r="AP48" i="2"/>
  <c r="AO48" i="2"/>
  <c r="AT47" i="2"/>
  <c r="AS47" i="2"/>
  <c r="AR47" i="2"/>
  <c r="AQ47" i="2"/>
  <c r="AP47" i="2"/>
  <c r="AV47" i="2" s="1"/>
  <c r="AO47" i="2"/>
  <c r="AT46" i="2"/>
  <c r="AS46" i="2"/>
  <c r="AR46" i="2"/>
  <c r="AQ46" i="2"/>
  <c r="AP46" i="2"/>
  <c r="AO46" i="2"/>
  <c r="AT45" i="2"/>
  <c r="AS45" i="2"/>
  <c r="AR45" i="2"/>
  <c r="AQ45" i="2"/>
  <c r="AP45" i="2"/>
  <c r="AV45" i="2" s="1"/>
  <c r="AO45" i="2"/>
  <c r="AT44" i="2"/>
  <c r="AS44" i="2"/>
  <c r="AR44" i="2"/>
  <c r="AQ44" i="2"/>
  <c r="AP44" i="2"/>
  <c r="AO44" i="2"/>
  <c r="AT43" i="2"/>
  <c r="AS43" i="2"/>
  <c r="AR43" i="2"/>
  <c r="AQ43" i="2"/>
  <c r="AP43" i="2"/>
  <c r="AV43" i="2" s="1"/>
  <c r="AO43" i="2"/>
  <c r="AT42" i="2"/>
  <c r="AS42" i="2"/>
  <c r="AR42" i="2"/>
  <c r="AQ42" i="2"/>
  <c r="AP42" i="2"/>
  <c r="AO42" i="2"/>
  <c r="AT41" i="2"/>
  <c r="AS41" i="2"/>
  <c r="AR41" i="2"/>
  <c r="AQ41" i="2"/>
  <c r="AP41" i="2"/>
  <c r="AV41" i="2" s="1"/>
  <c r="AO41" i="2"/>
  <c r="AT40" i="2"/>
  <c r="AS40" i="2"/>
  <c r="AR40" i="2"/>
  <c r="AQ40" i="2"/>
  <c r="AP40" i="2"/>
  <c r="AO40" i="2"/>
  <c r="AT39" i="2"/>
  <c r="AS39" i="2"/>
  <c r="AR39" i="2"/>
  <c r="AQ39" i="2"/>
  <c r="AP39" i="2"/>
  <c r="AV39" i="2" s="1"/>
  <c r="AO39" i="2"/>
  <c r="AT38" i="2"/>
  <c r="AS38" i="2"/>
  <c r="AR38" i="2"/>
  <c r="AQ38" i="2"/>
  <c r="AP38" i="2"/>
  <c r="AO38" i="2"/>
  <c r="AT37" i="2"/>
  <c r="AS37" i="2"/>
  <c r="AR37" i="2"/>
  <c r="AQ37" i="2"/>
  <c r="AP37" i="2"/>
  <c r="AV37" i="2" s="1"/>
  <c r="AO37" i="2"/>
  <c r="AT36" i="2"/>
  <c r="AS36" i="2"/>
  <c r="AR36" i="2"/>
  <c r="AQ36" i="2"/>
  <c r="AP36" i="2"/>
  <c r="AO36" i="2"/>
  <c r="AT35" i="2"/>
  <c r="AS35" i="2"/>
  <c r="AR35" i="2"/>
  <c r="AQ35" i="2"/>
  <c r="AP35" i="2"/>
  <c r="AV35" i="2" s="1"/>
  <c r="AO35" i="2"/>
  <c r="AT34" i="2"/>
  <c r="AS34" i="2"/>
  <c r="AR34" i="2"/>
  <c r="AQ34" i="2"/>
  <c r="AP34" i="2"/>
  <c r="AO34" i="2"/>
  <c r="AT33" i="2"/>
  <c r="AS33" i="2"/>
  <c r="AR33" i="2"/>
  <c r="AQ33" i="2"/>
  <c r="AP33" i="2"/>
  <c r="AV33" i="2" s="1"/>
  <c r="AO33" i="2"/>
  <c r="AT32" i="2"/>
  <c r="AS32" i="2"/>
  <c r="AR32" i="2"/>
  <c r="AQ32" i="2"/>
  <c r="AP32" i="2"/>
  <c r="AO32" i="2"/>
  <c r="AT31" i="2"/>
  <c r="AS31" i="2"/>
  <c r="AR31" i="2"/>
  <c r="AQ31" i="2"/>
  <c r="AP31" i="2"/>
  <c r="AV31" i="2" s="1"/>
  <c r="AO31" i="2"/>
  <c r="AT30" i="2"/>
  <c r="AS30" i="2"/>
  <c r="AR30" i="2"/>
  <c r="AQ30" i="2"/>
  <c r="AP30" i="2"/>
  <c r="AO30" i="2"/>
  <c r="AT29" i="2"/>
  <c r="AS29" i="2"/>
  <c r="AR29" i="2"/>
  <c r="AQ29" i="2"/>
  <c r="AP29" i="2"/>
  <c r="AV29" i="2" s="1"/>
  <c r="AO29" i="2"/>
  <c r="AT28" i="2"/>
  <c r="AS28" i="2"/>
  <c r="AR28" i="2"/>
  <c r="AQ28" i="2"/>
  <c r="AP28" i="2"/>
  <c r="AO28" i="2"/>
  <c r="AT27" i="2"/>
  <c r="AS27" i="2"/>
  <c r="AR27" i="2"/>
  <c r="AQ27" i="2"/>
  <c r="AP27" i="2"/>
  <c r="AV27" i="2" s="1"/>
  <c r="AO27" i="2"/>
  <c r="AT26" i="2"/>
  <c r="AS26" i="2"/>
  <c r="AR26" i="2"/>
  <c r="AQ26" i="2"/>
  <c r="AP26" i="2"/>
  <c r="AO26" i="2"/>
  <c r="AT25" i="2"/>
  <c r="AS25" i="2"/>
  <c r="AR25" i="2"/>
  <c r="AQ25" i="2"/>
  <c r="AP25" i="2"/>
  <c r="AV25" i="2" s="1"/>
  <c r="AO25" i="2"/>
  <c r="AT24" i="2"/>
  <c r="AS24" i="2"/>
  <c r="AR24" i="2"/>
  <c r="AQ24" i="2"/>
  <c r="AP24" i="2"/>
  <c r="AO24" i="2"/>
  <c r="AT23" i="2"/>
  <c r="AS23" i="2"/>
  <c r="AR23" i="2"/>
  <c r="AQ23" i="2"/>
  <c r="AP23" i="2"/>
  <c r="AV23" i="2" s="1"/>
  <c r="AO23" i="2"/>
  <c r="AT22" i="2"/>
  <c r="AS22" i="2"/>
  <c r="AR22" i="2"/>
  <c r="AQ22" i="2"/>
  <c r="AP22" i="2"/>
  <c r="AO22" i="2"/>
  <c r="AT21" i="2"/>
  <c r="AS21" i="2"/>
  <c r="AR21" i="2"/>
  <c r="AQ21" i="2"/>
  <c r="AP21" i="2"/>
  <c r="AV21" i="2" s="1"/>
  <c r="AO21" i="2"/>
  <c r="AT20" i="2"/>
  <c r="AS20" i="2"/>
  <c r="AR20" i="2"/>
  <c r="AQ20" i="2"/>
  <c r="AP20" i="2"/>
  <c r="AO20" i="2"/>
  <c r="AT19" i="2"/>
  <c r="AS19" i="2"/>
  <c r="AR19" i="2"/>
  <c r="AQ19" i="2"/>
  <c r="AP19" i="2"/>
  <c r="AV19" i="2" s="1"/>
  <c r="AO19" i="2"/>
  <c r="AT18" i="2"/>
  <c r="AS18" i="2"/>
  <c r="AR18" i="2"/>
  <c r="AQ18" i="2"/>
  <c r="AP18" i="2"/>
  <c r="AO18" i="2"/>
  <c r="AT17" i="2"/>
  <c r="AS17" i="2"/>
  <c r="AR17" i="2"/>
  <c r="AQ17" i="2"/>
  <c r="AP17" i="2"/>
  <c r="AV17" i="2" s="1"/>
  <c r="AO17" i="2"/>
  <c r="AT16" i="2"/>
  <c r="AS16" i="2"/>
  <c r="AR16" i="2"/>
  <c r="AQ16" i="2"/>
  <c r="AP16" i="2"/>
  <c r="AO16" i="2"/>
  <c r="AT15" i="2"/>
  <c r="AS15" i="2"/>
  <c r="AR15" i="2"/>
  <c r="AQ15" i="2"/>
  <c r="AP15" i="2"/>
  <c r="AV15" i="2" s="1"/>
  <c r="AO15" i="2"/>
  <c r="AT14" i="2"/>
  <c r="AS14" i="2"/>
  <c r="AR14" i="2"/>
  <c r="AQ14" i="2"/>
  <c r="AP14" i="2"/>
  <c r="AO14" i="2"/>
  <c r="AT13" i="2"/>
  <c r="AS13" i="2"/>
  <c r="AR13" i="2"/>
  <c r="AQ13" i="2"/>
  <c r="AP13" i="2"/>
  <c r="AV13" i="2" s="1"/>
  <c r="AO13" i="2"/>
  <c r="AT12" i="2"/>
  <c r="AS12" i="2"/>
  <c r="AU15" i="6" s="1"/>
  <c r="AR12" i="2"/>
  <c r="AQ12" i="2"/>
  <c r="AP12" i="2"/>
  <c r="AO12" i="2"/>
  <c r="AQ15" i="6" s="1"/>
  <c r="AT11" i="2"/>
  <c r="AV14" i="6" s="1"/>
  <c r="AS11" i="2"/>
  <c r="AU14" i="6" s="1"/>
  <c r="AR11" i="2"/>
  <c r="AQ11" i="2"/>
  <c r="AP11" i="2"/>
  <c r="AR14" i="6" s="1"/>
  <c r="AO11" i="2"/>
  <c r="AQ14" i="6" s="1"/>
  <c r="AT10" i="2"/>
  <c r="AS10" i="2"/>
  <c r="AU13" i="6" s="1"/>
  <c r="AR10" i="2"/>
  <c r="AQ10" i="2"/>
  <c r="AP10" i="2"/>
  <c r="AO10" i="2"/>
  <c r="AQ13" i="6" s="1"/>
  <c r="A119" i="2"/>
  <c r="B118" i="2"/>
  <c r="A60" i="2"/>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1" i="2"/>
  <c r="A120" i="2" s="1"/>
  <c r="AI1" i="2"/>
  <c r="AQ87" i="1"/>
  <c r="AP87" i="1"/>
  <c r="AO87" i="1"/>
  <c r="AN87" i="1"/>
  <c r="AM87" i="1"/>
  <c r="AL87" i="1"/>
  <c r="AK87" i="1"/>
  <c r="AJ87" i="1"/>
  <c r="AI87" i="1"/>
  <c r="AS87" i="1" s="1"/>
  <c r="AH87" i="1"/>
  <c r="AR87" i="1" s="1"/>
  <c r="AQ86" i="1"/>
  <c r="AP86" i="1"/>
  <c r="AO86" i="1"/>
  <c r="AN86" i="1"/>
  <c r="AM86" i="1"/>
  <c r="AL86" i="1"/>
  <c r="AK86" i="1"/>
  <c r="AJ86" i="1"/>
  <c r="AI86" i="1"/>
  <c r="AS86" i="1" s="1"/>
  <c r="AH86" i="1"/>
  <c r="AR86" i="1" s="1"/>
  <c r="AQ85" i="1"/>
  <c r="AP85" i="1"/>
  <c r="AO85" i="1"/>
  <c r="AN85" i="1"/>
  <c r="AM85" i="1"/>
  <c r="AL85" i="1"/>
  <c r="AK85" i="1"/>
  <c r="AJ85" i="1"/>
  <c r="AI85" i="1"/>
  <c r="AS85" i="1" s="1"/>
  <c r="AH85" i="1"/>
  <c r="AR85" i="1" s="1"/>
  <c r="AQ84" i="1"/>
  <c r="AP84" i="1"/>
  <c r="AO84" i="1"/>
  <c r="AN84" i="1"/>
  <c r="AM84" i="1"/>
  <c r="AL84" i="1"/>
  <c r="AK84" i="1"/>
  <c r="AJ84" i="1"/>
  <c r="AI84" i="1"/>
  <c r="AS84" i="1" s="1"/>
  <c r="AH84" i="1"/>
  <c r="AR84" i="1" s="1"/>
  <c r="AQ83" i="1"/>
  <c r="AP83" i="1"/>
  <c r="AO83" i="1"/>
  <c r="AN83" i="1"/>
  <c r="AM83" i="1"/>
  <c r="AL83" i="1"/>
  <c r="AK83" i="1"/>
  <c r="AJ83" i="1"/>
  <c r="AI83" i="1"/>
  <c r="AS83" i="1" s="1"/>
  <c r="AH83" i="1"/>
  <c r="AR83" i="1" s="1"/>
  <c r="AQ82" i="1"/>
  <c r="AP82" i="1"/>
  <c r="AO82" i="1"/>
  <c r="AN82" i="1"/>
  <c r="AM82" i="1"/>
  <c r="AL82" i="1"/>
  <c r="AK82" i="1"/>
  <c r="AJ82" i="1"/>
  <c r="AI82" i="1"/>
  <c r="AS82" i="1" s="1"/>
  <c r="AH82" i="1"/>
  <c r="AR82" i="1" s="1"/>
  <c r="AQ81" i="1"/>
  <c r="AP81" i="1"/>
  <c r="AO81" i="1"/>
  <c r="AN81" i="1"/>
  <c r="AM81" i="1"/>
  <c r="AL81" i="1"/>
  <c r="AK81" i="1"/>
  <c r="AJ81" i="1"/>
  <c r="AI81" i="1"/>
  <c r="AS81" i="1" s="1"/>
  <c r="AH81" i="1"/>
  <c r="AR81" i="1" s="1"/>
  <c r="AQ80" i="1"/>
  <c r="AP80" i="1"/>
  <c r="AO80" i="1"/>
  <c r="AN80" i="1"/>
  <c r="AM80" i="1"/>
  <c r="AL80" i="1"/>
  <c r="AK80" i="1"/>
  <c r="AJ80" i="1"/>
  <c r="AI80" i="1"/>
  <c r="AS80" i="1" s="1"/>
  <c r="AH80" i="1"/>
  <c r="AR80" i="1" s="1"/>
  <c r="AQ79" i="1"/>
  <c r="AP79" i="1"/>
  <c r="AO79" i="1"/>
  <c r="AN79" i="1"/>
  <c r="AM79" i="1"/>
  <c r="AL79" i="1"/>
  <c r="AK79" i="1"/>
  <c r="AJ79" i="1"/>
  <c r="AI79" i="1"/>
  <c r="AS79" i="1" s="1"/>
  <c r="AH79" i="1"/>
  <c r="AR79" i="1" s="1"/>
  <c r="AQ78" i="1"/>
  <c r="AP78" i="1"/>
  <c r="AO78" i="1"/>
  <c r="AN78" i="1"/>
  <c r="AM78" i="1"/>
  <c r="AL78" i="1"/>
  <c r="AK78" i="1"/>
  <c r="AJ78" i="1"/>
  <c r="AI78" i="1"/>
  <c r="AS78" i="1" s="1"/>
  <c r="AH78" i="1"/>
  <c r="AR78" i="1" s="1"/>
  <c r="AQ77" i="1"/>
  <c r="AP77" i="1"/>
  <c r="AO77" i="1"/>
  <c r="AN77" i="1"/>
  <c r="AM77" i="1"/>
  <c r="AL77" i="1"/>
  <c r="AK77" i="1"/>
  <c r="AJ77" i="1"/>
  <c r="AI77" i="1"/>
  <c r="AS77" i="1" s="1"/>
  <c r="AH77" i="1"/>
  <c r="AR77" i="1" s="1"/>
  <c r="AQ76" i="1"/>
  <c r="AP76" i="1"/>
  <c r="AO76" i="1"/>
  <c r="AN76" i="1"/>
  <c r="AM76" i="1"/>
  <c r="AL76" i="1"/>
  <c r="AK76" i="1"/>
  <c r="AJ76" i="1"/>
  <c r="AI76" i="1"/>
  <c r="AS76" i="1" s="1"/>
  <c r="AH76" i="1"/>
  <c r="AR76" i="1" s="1"/>
  <c r="AQ75" i="1"/>
  <c r="AP75" i="1"/>
  <c r="AO75" i="1"/>
  <c r="AN75" i="1"/>
  <c r="AM75" i="1"/>
  <c r="AL75" i="1"/>
  <c r="AK75" i="1"/>
  <c r="AJ75" i="1"/>
  <c r="AI75" i="1"/>
  <c r="AS75" i="1" s="1"/>
  <c r="AH75" i="1"/>
  <c r="AR75" i="1" s="1"/>
  <c r="AQ74" i="1"/>
  <c r="AP74" i="1"/>
  <c r="AO74" i="1"/>
  <c r="AN74" i="1"/>
  <c r="AM74" i="1"/>
  <c r="AL74" i="1"/>
  <c r="AK74" i="1"/>
  <c r="AJ74" i="1"/>
  <c r="AI74" i="1"/>
  <c r="AS74" i="1" s="1"/>
  <c r="AH74" i="1"/>
  <c r="AR74" i="1" s="1"/>
  <c r="AQ73" i="1"/>
  <c r="AP73" i="1"/>
  <c r="AO73" i="1"/>
  <c r="AN73" i="1"/>
  <c r="AM73" i="1"/>
  <c r="AL73" i="1"/>
  <c r="AK73" i="1"/>
  <c r="AJ73" i="1"/>
  <c r="AI73" i="1"/>
  <c r="AS73" i="1" s="1"/>
  <c r="AH73" i="1"/>
  <c r="AR73" i="1" s="1"/>
  <c r="AQ72" i="1"/>
  <c r="AP72" i="1"/>
  <c r="AO72" i="1"/>
  <c r="AN72" i="1"/>
  <c r="AM72" i="1"/>
  <c r="AL72" i="1"/>
  <c r="AK72" i="1"/>
  <c r="AJ72" i="1"/>
  <c r="AI72" i="1"/>
  <c r="AS72" i="1" s="1"/>
  <c r="AH72" i="1"/>
  <c r="AR72" i="1" s="1"/>
  <c r="AQ71" i="1"/>
  <c r="AP71" i="1"/>
  <c r="AO71" i="1"/>
  <c r="AN71" i="1"/>
  <c r="AM71" i="1"/>
  <c r="AL71" i="1"/>
  <c r="AK71" i="1"/>
  <c r="AJ71" i="1"/>
  <c r="AI71" i="1"/>
  <c r="AS71" i="1" s="1"/>
  <c r="AH71" i="1"/>
  <c r="AR71" i="1" s="1"/>
  <c r="AQ70" i="1"/>
  <c r="AP70" i="1"/>
  <c r="AO70" i="1"/>
  <c r="AN70" i="1"/>
  <c r="AM70" i="1"/>
  <c r="AL70" i="1"/>
  <c r="AK70" i="1"/>
  <c r="AJ70" i="1"/>
  <c r="AI70" i="1"/>
  <c r="AS70" i="1" s="1"/>
  <c r="AH70" i="1"/>
  <c r="AR70" i="1" s="1"/>
  <c r="AQ69" i="1"/>
  <c r="AP69" i="1"/>
  <c r="AO69" i="1"/>
  <c r="AN69" i="1"/>
  <c r="AM69" i="1"/>
  <c r="AL69" i="1"/>
  <c r="AK69" i="1"/>
  <c r="AJ69" i="1"/>
  <c r="AI69" i="1"/>
  <c r="AS69" i="1" s="1"/>
  <c r="AH69" i="1"/>
  <c r="AR69" i="1" s="1"/>
  <c r="AQ68" i="1"/>
  <c r="AP68" i="1"/>
  <c r="AO68" i="1"/>
  <c r="AN68" i="1"/>
  <c r="AM68" i="1"/>
  <c r="AL68" i="1"/>
  <c r="AK68" i="1"/>
  <c r="AJ68" i="1"/>
  <c r="AI68" i="1"/>
  <c r="AS68" i="1" s="1"/>
  <c r="AH68" i="1"/>
  <c r="AR68" i="1" s="1"/>
  <c r="AQ67" i="1"/>
  <c r="AP67" i="1"/>
  <c r="AO67" i="1"/>
  <c r="AN67" i="1"/>
  <c r="AM67" i="1"/>
  <c r="AL67" i="1"/>
  <c r="AK67" i="1"/>
  <c r="AJ67" i="1"/>
  <c r="AI67" i="1"/>
  <c r="AS67" i="1" s="1"/>
  <c r="AH67" i="1"/>
  <c r="AR67" i="1" s="1"/>
  <c r="AQ66" i="1"/>
  <c r="AP66" i="1"/>
  <c r="AO66" i="1"/>
  <c r="AN66" i="1"/>
  <c r="AM66" i="1"/>
  <c r="AL66" i="1"/>
  <c r="AK66" i="1"/>
  <c r="AJ66" i="1"/>
  <c r="AI66" i="1"/>
  <c r="AS66" i="1" s="1"/>
  <c r="AH66" i="1"/>
  <c r="AR66" i="1" s="1"/>
  <c r="AQ65" i="1"/>
  <c r="AP65" i="1"/>
  <c r="AO65" i="1"/>
  <c r="AN65" i="1"/>
  <c r="AM65" i="1"/>
  <c r="AL65" i="1"/>
  <c r="AK65" i="1"/>
  <c r="AJ65" i="1"/>
  <c r="AI65" i="1"/>
  <c r="AS65" i="1" s="1"/>
  <c r="AH65" i="1"/>
  <c r="AR65" i="1" s="1"/>
  <c r="AQ64" i="1"/>
  <c r="AP64" i="1"/>
  <c r="AO64" i="1"/>
  <c r="AN64" i="1"/>
  <c r="AM64" i="1"/>
  <c r="AL64" i="1"/>
  <c r="AK64" i="1"/>
  <c r="AJ64" i="1"/>
  <c r="AI64" i="1"/>
  <c r="AS64" i="1" s="1"/>
  <c r="AH64" i="1"/>
  <c r="AR64" i="1" s="1"/>
  <c r="AQ63" i="1"/>
  <c r="AP63" i="1"/>
  <c r="AO63" i="1"/>
  <c r="AN63" i="1"/>
  <c r="AM63" i="1"/>
  <c r="AL63" i="1"/>
  <c r="AK63" i="1"/>
  <c r="AJ63" i="1"/>
  <c r="AI63" i="1"/>
  <c r="AS63" i="1" s="1"/>
  <c r="AH63" i="1"/>
  <c r="AR63" i="1" s="1"/>
  <c r="AQ62" i="1"/>
  <c r="AP62" i="1"/>
  <c r="AO62" i="1"/>
  <c r="AN62" i="1"/>
  <c r="AM62" i="1"/>
  <c r="AL62" i="1"/>
  <c r="AK62" i="1"/>
  <c r="AJ62" i="1"/>
  <c r="AI62" i="1"/>
  <c r="AS62" i="1" s="1"/>
  <c r="AH62" i="1"/>
  <c r="AR62" i="1" s="1"/>
  <c r="AQ61" i="1"/>
  <c r="AP61" i="1"/>
  <c r="AO61" i="1"/>
  <c r="AN61" i="1"/>
  <c r="AM61" i="1"/>
  <c r="AL61" i="1"/>
  <c r="AK61" i="1"/>
  <c r="AJ61" i="1"/>
  <c r="AI61" i="1"/>
  <c r="AS61" i="1" s="1"/>
  <c r="AH61" i="1"/>
  <c r="AR61" i="1" s="1"/>
  <c r="AQ60" i="1"/>
  <c r="AP60" i="1"/>
  <c r="AO60" i="1"/>
  <c r="AN60" i="1"/>
  <c r="AM60" i="1"/>
  <c r="AL60" i="1"/>
  <c r="AK60" i="1"/>
  <c r="AJ60" i="1"/>
  <c r="AI60" i="1"/>
  <c r="AS60" i="1" s="1"/>
  <c r="AH60" i="1"/>
  <c r="AR60" i="1" s="1"/>
  <c r="AQ59" i="1"/>
  <c r="AP59" i="1"/>
  <c r="AO59" i="1"/>
  <c r="AN59" i="1"/>
  <c r="AM59" i="1"/>
  <c r="AL59" i="1"/>
  <c r="AK59" i="1"/>
  <c r="AJ59" i="1"/>
  <c r="AI59" i="1"/>
  <c r="AS59" i="1" s="1"/>
  <c r="AH59" i="1"/>
  <c r="AR59" i="1" s="1"/>
  <c r="AQ58" i="1"/>
  <c r="AP58" i="1"/>
  <c r="AO58" i="1"/>
  <c r="AN58" i="1"/>
  <c r="AM58" i="1"/>
  <c r="AL58" i="1"/>
  <c r="AK58" i="1"/>
  <c r="AJ58" i="1"/>
  <c r="AI58" i="1"/>
  <c r="AS58" i="1" s="1"/>
  <c r="AH58" i="1"/>
  <c r="AR58" i="1" s="1"/>
  <c r="AQ57" i="1"/>
  <c r="AP57" i="1"/>
  <c r="AO57" i="1"/>
  <c r="AN57" i="1"/>
  <c r="AM57" i="1"/>
  <c r="AL57" i="1"/>
  <c r="AK57" i="1"/>
  <c r="AJ57" i="1"/>
  <c r="AI57" i="1"/>
  <c r="AS57" i="1" s="1"/>
  <c r="AH57" i="1"/>
  <c r="AR57" i="1" s="1"/>
  <c r="AQ56" i="1"/>
  <c r="AP56" i="1"/>
  <c r="AO56" i="1"/>
  <c r="AN56" i="1"/>
  <c r="AM56" i="1"/>
  <c r="AL56" i="1"/>
  <c r="AK56" i="1"/>
  <c r="AJ56" i="1"/>
  <c r="AI56" i="1"/>
  <c r="AS56" i="1" s="1"/>
  <c r="AH56" i="1"/>
  <c r="AR56" i="1" s="1"/>
  <c r="AQ55" i="1"/>
  <c r="AP55" i="1"/>
  <c r="AO55" i="1"/>
  <c r="AN55" i="1"/>
  <c r="AM55" i="1"/>
  <c r="AL55" i="1"/>
  <c r="AK55" i="1"/>
  <c r="AJ55" i="1"/>
  <c r="AI55" i="1"/>
  <c r="AS55" i="1" s="1"/>
  <c r="AH55" i="1"/>
  <c r="AR55" i="1" s="1"/>
  <c r="AQ54" i="1"/>
  <c r="AP54" i="1"/>
  <c r="AO54" i="1"/>
  <c r="AN54" i="1"/>
  <c r="AM54" i="1"/>
  <c r="AL54" i="1"/>
  <c r="AK54" i="1"/>
  <c r="AJ54" i="1"/>
  <c r="AI54" i="1"/>
  <c r="AS54" i="1" s="1"/>
  <c r="AH54" i="1"/>
  <c r="AR54" i="1" s="1"/>
  <c r="AQ53" i="1"/>
  <c r="AP53" i="1"/>
  <c r="AO53" i="1"/>
  <c r="AN53" i="1"/>
  <c r="AM53" i="1"/>
  <c r="AL53" i="1"/>
  <c r="AK53" i="1"/>
  <c r="AJ53" i="1"/>
  <c r="AI53" i="1"/>
  <c r="AS53" i="1" s="1"/>
  <c r="AH53" i="1"/>
  <c r="AR53" i="1" s="1"/>
  <c r="AQ52" i="1"/>
  <c r="AP52" i="1"/>
  <c r="AO52" i="1"/>
  <c r="AN52" i="1"/>
  <c r="AM52" i="1"/>
  <c r="AL52" i="1"/>
  <c r="AK52" i="1"/>
  <c r="AJ52" i="1"/>
  <c r="AI52" i="1"/>
  <c r="AS52" i="1" s="1"/>
  <c r="AH52" i="1"/>
  <c r="AR52" i="1" s="1"/>
  <c r="AQ51" i="1"/>
  <c r="AP51" i="1"/>
  <c r="AO51" i="1"/>
  <c r="AN51" i="1"/>
  <c r="AM51" i="1"/>
  <c r="AL51" i="1"/>
  <c r="AK51" i="1"/>
  <c r="AJ51" i="1"/>
  <c r="AI51" i="1"/>
  <c r="AS51" i="1" s="1"/>
  <c r="AH51" i="1"/>
  <c r="AR51" i="1" s="1"/>
  <c r="AQ50" i="1"/>
  <c r="AP50" i="1"/>
  <c r="AO50" i="1"/>
  <c r="AN50" i="1"/>
  <c r="AM50" i="1"/>
  <c r="AL50" i="1"/>
  <c r="AK50" i="1"/>
  <c r="AJ50" i="1"/>
  <c r="AI50" i="1"/>
  <c r="AS50" i="1" s="1"/>
  <c r="AH50" i="1"/>
  <c r="AR50" i="1" s="1"/>
  <c r="AQ46" i="1"/>
  <c r="AV50" i="5" s="1"/>
  <c r="AP46" i="1"/>
  <c r="AU50" i="5" s="1"/>
  <c r="AO46" i="1"/>
  <c r="AN46" i="1"/>
  <c r="AS50" i="5" s="1"/>
  <c r="AM46" i="1"/>
  <c r="AR50" i="5" s="1"/>
  <c r="AL46" i="1"/>
  <c r="AQ50" i="5" s="1"/>
  <c r="AK46" i="1"/>
  <c r="AJ46" i="1"/>
  <c r="AW46" i="1" s="1"/>
  <c r="D50" i="5" s="1"/>
  <c r="AI46" i="1"/>
  <c r="AN50" i="5" s="1"/>
  <c r="AH46" i="1"/>
  <c r="AM50" i="5" s="1"/>
  <c r="AQ45" i="1"/>
  <c r="AP45" i="1"/>
  <c r="AU49" i="5" s="1"/>
  <c r="AO45" i="1"/>
  <c r="AT49" i="5" s="1"/>
  <c r="AN45" i="1"/>
  <c r="AS49" i="5" s="1"/>
  <c r="AM45" i="1"/>
  <c r="AL45" i="1"/>
  <c r="AQ49" i="5" s="1"/>
  <c r="AK45" i="1"/>
  <c r="AP49" i="5" s="1"/>
  <c r="AJ45" i="1"/>
  <c r="AO49" i="5" s="1"/>
  <c r="AI45" i="1"/>
  <c r="AH45" i="1"/>
  <c r="AQ44" i="1"/>
  <c r="AV48" i="5" s="1"/>
  <c r="AP44" i="1"/>
  <c r="AU48" i="5" s="1"/>
  <c r="AO44" i="1"/>
  <c r="AN44" i="1"/>
  <c r="AS48" i="5" s="1"/>
  <c r="AM44" i="1"/>
  <c r="AR48" i="5" s="1"/>
  <c r="AL44" i="1"/>
  <c r="AQ48" i="5" s="1"/>
  <c r="AK44" i="1"/>
  <c r="AJ44" i="1"/>
  <c r="AO48" i="5" s="1"/>
  <c r="AI44" i="1"/>
  <c r="AN48" i="5" s="1"/>
  <c r="AH44" i="1"/>
  <c r="AM48" i="5" s="1"/>
  <c r="AQ43" i="1"/>
  <c r="AP43" i="1"/>
  <c r="AU47" i="5" s="1"/>
  <c r="AO43" i="1"/>
  <c r="AT47" i="5" s="1"/>
  <c r="AN43" i="1"/>
  <c r="AS47" i="5" s="1"/>
  <c r="AM43" i="1"/>
  <c r="AL43" i="1"/>
  <c r="AQ47" i="5" s="1"/>
  <c r="AK43" i="1"/>
  <c r="AP47" i="5" s="1"/>
  <c r="AJ43" i="1"/>
  <c r="AO47" i="5" s="1"/>
  <c r="AI43" i="1"/>
  <c r="AH43" i="1"/>
  <c r="AQ42" i="1"/>
  <c r="AV46" i="5" s="1"/>
  <c r="AP42" i="1"/>
  <c r="AU46" i="5" s="1"/>
  <c r="AO42" i="1"/>
  <c r="AN42" i="1"/>
  <c r="AS46" i="5" s="1"/>
  <c r="AM42" i="1"/>
  <c r="AR46" i="5" s="1"/>
  <c r="AL42" i="1"/>
  <c r="AQ46" i="5" s="1"/>
  <c r="AK42" i="1"/>
  <c r="AJ42" i="1"/>
  <c r="AW42" i="1" s="1"/>
  <c r="D46" i="5" s="1"/>
  <c r="AI42" i="1"/>
  <c r="AN46" i="5" s="1"/>
  <c r="AH42" i="1"/>
  <c r="AM46" i="5" s="1"/>
  <c r="AQ41" i="1"/>
  <c r="AP41" i="1"/>
  <c r="AU45" i="5" s="1"/>
  <c r="AO41" i="1"/>
  <c r="AT45" i="5" s="1"/>
  <c r="AN41" i="1"/>
  <c r="AS45" i="5" s="1"/>
  <c r="AM41" i="1"/>
  <c r="AL41" i="1"/>
  <c r="AQ45" i="5" s="1"/>
  <c r="AK41" i="1"/>
  <c r="AP45" i="5" s="1"/>
  <c r="AJ41" i="1"/>
  <c r="AO45" i="5" s="1"/>
  <c r="AI41" i="1"/>
  <c r="AH41" i="1"/>
  <c r="AQ40" i="1"/>
  <c r="AV44" i="5" s="1"/>
  <c r="AP40" i="1"/>
  <c r="AU44" i="5" s="1"/>
  <c r="AO40" i="1"/>
  <c r="AN40" i="1"/>
  <c r="AS44" i="5" s="1"/>
  <c r="AM40" i="1"/>
  <c r="AR44" i="5" s="1"/>
  <c r="AL40" i="1"/>
  <c r="AQ44" i="5" s="1"/>
  <c r="AK40" i="1"/>
  <c r="AJ40" i="1"/>
  <c r="AO44" i="5" s="1"/>
  <c r="AI40" i="1"/>
  <c r="AN44" i="5" s="1"/>
  <c r="AH40" i="1"/>
  <c r="AM44" i="5" s="1"/>
  <c r="AQ39" i="1"/>
  <c r="AP39" i="1"/>
  <c r="AU43" i="5" s="1"/>
  <c r="AO39" i="1"/>
  <c r="AT43" i="5" s="1"/>
  <c r="AN39" i="1"/>
  <c r="AS43" i="5" s="1"/>
  <c r="AM39" i="1"/>
  <c r="AL39" i="1"/>
  <c r="AQ43" i="5" s="1"/>
  <c r="AK39" i="1"/>
  <c r="AP43" i="5" s="1"/>
  <c r="AJ39" i="1"/>
  <c r="AO43" i="5" s="1"/>
  <c r="AI39" i="1"/>
  <c r="AH39" i="1"/>
  <c r="AQ38" i="1"/>
  <c r="AV42" i="5" s="1"/>
  <c r="AP38" i="1"/>
  <c r="AU42" i="5" s="1"/>
  <c r="AO38" i="1"/>
  <c r="AN38" i="1"/>
  <c r="AS42" i="5" s="1"/>
  <c r="AM38" i="1"/>
  <c r="AR42" i="5" s="1"/>
  <c r="AL38" i="1"/>
  <c r="AQ42" i="5" s="1"/>
  <c r="AK38" i="1"/>
  <c r="AJ38" i="1"/>
  <c r="AW38" i="1" s="1"/>
  <c r="D42" i="5" s="1"/>
  <c r="AI38" i="1"/>
  <c r="AN42" i="5" s="1"/>
  <c r="AH38" i="1"/>
  <c r="AM42" i="5" s="1"/>
  <c r="AQ37" i="1"/>
  <c r="AP37" i="1"/>
  <c r="AU41" i="5" s="1"/>
  <c r="AO37" i="1"/>
  <c r="AT41" i="5" s="1"/>
  <c r="AN37" i="1"/>
  <c r="AS41" i="5" s="1"/>
  <c r="AM37" i="1"/>
  <c r="AL37" i="1"/>
  <c r="AQ41" i="5" s="1"/>
  <c r="AK37" i="1"/>
  <c r="AP41" i="5" s="1"/>
  <c r="AJ37" i="1"/>
  <c r="AO41" i="5" s="1"/>
  <c r="AI37" i="1"/>
  <c r="AH37" i="1"/>
  <c r="AQ36" i="1"/>
  <c r="AV40" i="5" s="1"/>
  <c r="AP36" i="1"/>
  <c r="AU40" i="5" s="1"/>
  <c r="AO36" i="1"/>
  <c r="AN36" i="1"/>
  <c r="AS40" i="5" s="1"/>
  <c r="AM36" i="1"/>
  <c r="AR40" i="5" s="1"/>
  <c r="AL36" i="1"/>
  <c r="AQ40" i="5" s="1"/>
  <c r="AK36" i="1"/>
  <c r="AJ36" i="1"/>
  <c r="AO40" i="5" s="1"/>
  <c r="AI36" i="1"/>
  <c r="AN40" i="5" s="1"/>
  <c r="AH36" i="1"/>
  <c r="AM40" i="5" s="1"/>
  <c r="AQ35" i="1"/>
  <c r="AP35" i="1"/>
  <c r="AU39" i="5" s="1"/>
  <c r="AO35" i="1"/>
  <c r="AT39" i="5" s="1"/>
  <c r="AN35" i="1"/>
  <c r="AS39" i="5" s="1"/>
  <c r="AM35" i="1"/>
  <c r="AL35" i="1"/>
  <c r="AQ39" i="5" s="1"/>
  <c r="AK35" i="1"/>
  <c r="AP39" i="5" s="1"/>
  <c r="AJ35" i="1"/>
  <c r="AO39" i="5" s="1"/>
  <c r="AI35" i="1"/>
  <c r="AH35" i="1"/>
  <c r="AQ34" i="1"/>
  <c r="AV38" i="5" s="1"/>
  <c r="AP34" i="1"/>
  <c r="AU38" i="5" s="1"/>
  <c r="AO34" i="1"/>
  <c r="AN34" i="1"/>
  <c r="AS38" i="5" s="1"/>
  <c r="AM34" i="1"/>
  <c r="AR38" i="5" s="1"/>
  <c r="AL34" i="1"/>
  <c r="AQ38" i="5" s="1"/>
  <c r="AK34" i="1"/>
  <c r="AJ34" i="1"/>
  <c r="AW34" i="1" s="1"/>
  <c r="D38" i="5" s="1"/>
  <c r="AI34" i="1"/>
  <c r="AN38" i="5" s="1"/>
  <c r="AH34" i="1"/>
  <c r="AM38" i="5" s="1"/>
  <c r="AQ33" i="1"/>
  <c r="AP33" i="1"/>
  <c r="AU37" i="5" s="1"/>
  <c r="AO33" i="1"/>
  <c r="AT37" i="5" s="1"/>
  <c r="AN33" i="1"/>
  <c r="AS37" i="5" s="1"/>
  <c r="AM33" i="1"/>
  <c r="AL33" i="1"/>
  <c r="AQ37" i="5" s="1"/>
  <c r="AK33" i="1"/>
  <c r="AP37" i="5" s="1"/>
  <c r="AJ33" i="1"/>
  <c r="AO37" i="5" s="1"/>
  <c r="AI33" i="1"/>
  <c r="AH33" i="1"/>
  <c r="AQ32" i="1"/>
  <c r="AV36" i="5" s="1"/>
  <c r="AP32" i="1"/>
  <c r="AU36" i="5" s="1"/>
  <c r="AO32" i="1"/>
  <c r="AN32" i="1"/>
  <c r="AS36" i="5" s="1"/>
  <c r="AM32" i="1"/>
  <c r="AR36" i="5" s="1"/>
  <c r="AL32" i="1"/>
  <c r="AQ36" i="5" s="1"/>
  <c r="AK32" i="1"/>
  <c r="AJ32" i="1"/>
  <c r="AO36" i="5" s="1"/>
  <c r="AI32" i="1"/>
  <c r="AN36" i="5" s="1"/>
  <c r="AH32" i="1"/>
  <c r="AM36" i="5" s="1"/>
  <c r="AQ31" i="1"/>
  <c r="AP31" i="1"/>
  <c r="AU35" i="5" s="1"/>
  <c r="AO31" i="1"/>
  <c r="AT35" i="5" s="1"/>
  <c r="AN31" i="1"/>
  <c r="AS35" i="5" s="1"/>
  <c r="AM31" i="1"/>
  <c r="AL31" i="1"/>
  <c r="AQ35" i="5" s="1"/>
  <c r="AK31" i="1"/>
  <c r="AP35" i="5" s="1"/>
  <c r="AJ31" i="1"/>
  <c r="AO35" i="5" s="1"/>
  <c r="AI31" i="1"/>
  <c r="AH31" i="1"/>
  <c r="AQ30" i="1"/>
  <c r="AV34" i="5" s="1"/>
  <c r="AP30" i="1"/>
  <c r="AU34" i="5" s="1"/>
  <c r="AO30" i="1"/>
  <c r="AN30" i="1"/>
  <c r="AS34" i="5" s="1"/>
  <c r="AM30" i="1"/>
  <c r="AR34" i="5" s="1"/>
  <c r="AL30" i="1"/>
  <c r="AQ34" i="5" s="1"/>
  <c r="AK30" i="1"/>
  <c r="AJ30" i="1"/>
  <c r="AW30" i="1" s="1"/>
  <c r="D34" i="5" s="1"/>
  <c r="AI30" i="1"/>
  <c r="AN34" i="5" s="1"/>
  <c r="AH30" i="1"/>
  <c r="AM34" i="5" s="1"/>
  <c r="AQ29" i="1"/>
  <c r="AP29" i="1"/>
  <c r="AU33" i="5" s="1"/>
  <c r="AO29" i="1"/>
  <c r="AT33" i="5" s="1"/>
  <c r="AN29" i="1"/>
  <c r="AS33" i="5" s="1"/>
  <c r="AM29" i="1"/>
  <c r="AL29" i="1"/>
  <c r="AQ33" i="5" s="1"/>
  <c r="AK29" i="1"/>
  <c r="AP33" i="5" s="1"/>
  <c r="AJ29" i="1"/>
  <c r="AO33" i="5" s="1"/>
  <c r="AI29" i="1"/>
  <c r="AH29" i="1"/>
  <c r="AQ28" i="1"/>
  <c r="AV32" i="5" s="1"/>
  <c r="AP28" i="1"/>
  <c r="AU32" i="5" s="1"/>
  <c r="AO28" i="1"/>
  <c r="AN28" i="1"/>
  <c r="AS32" i="5" s="1"/>
  <c r="AM28" i="1"/>
  <c r="AR32" i="5" s="1"/>
  <c r="AL28" i="1"/>
  <c r="AQ32" i="5" s="1"/>
  <c r="AK28" i="1"/>
  <c r="AJ28" i="1"/>
  <c r="AO32" i="5" s="1"/>
  <c r="AI28" i="1"/>
  <c r="AN32" i="5" s="1"/>
  <c r="AH28" i="1"/>
  <c r="AM32" i="5" s="1"/>
  <c r="AQ27" i="1"/>
  <c r="AP27" i="1"/>
  <c r="AU31" i="5" s="1"/>
  <c r="AO27" i="1"/>
  <c r="AT31" i="5" s="1"/>
  <c r="AN27" i="1"/>
  <c r="AS31" i="5" s="1"/>
  <c r="AM27" i="1"/>
  <c r="AL27" i="1"/>
  <c r="AQ31" i="5" s="1"/>
  <c r="AK27" i="1"/>
  <c r="AP31" i="5" s="1"/>
  <c r="AJ27" i="1"/>
  <c r="AO31" i="5" s="1"/>
  <c r="AI27" i="1"/>
  <c r="AH27" i="1"/>
  <c r="AQ26" i="1"/>
  <c r="AV30" i="5" s="1"/>
  <c r="AP26" i="1"/>
  <c r="AU30" i="5" s="1"/>
  <c r="AO26" i="1"/>
  <c r="AN26" i="1"/>
  <c r="AS30" i="5" s="1"/>
  <c r="AM26" i="1"/>
  <c r="AR30" i="5" s="1"/>
  <c r="AL26" i="1"/>
  <c r="AQ30" i="5" s="1"/>
  <c r="AK26" i="1"/>
  <c r="AJ26" i="1"/>
  <c r="AW26" i="1" s="1"/>
  <c r="D30" i="5" s="1"/>
  <c r="AI26" i="1"/>
  <c r="AN30" i="5" s="1"/>
  <c r="AH26" i="1"/>
  <c r="AM30" i="5" s="1"/>
  <c r="AQ25" i="1"/>
  <c r="AP25" i="1"/>
  <c r="AU29" i="5" s="1"/>
  <c r="AO25" i="1"/>
  <c r="AT29" i="5" s="1"/>
  <c r="AN25" i="1"/>
  <c r="AS29" i="5" s="1"/>
  <c r="AM25" i="1"/>
  <c r="AL25" i="1"/>
  <c r="AQ29" i="5" s="1"/>
  <c r="AK25" i="1"/>
  <c r="AP29" i="5" s="1"/>
  <c r="AJ25" i="1"/>
  <c r="AO29" i="5" s="1"/>
  <c r="AI25" i="1"/>
  <c r="AH25" i="1"/>
  <c r="AQ24" i="1"/>
  <c r="AV28" i="5" s="1"/>
  <c r="AP24" i="1"/>
  <c r="AU28" i="5" s="1"/>
  <c r="AO24" i="1"/>
  <c r="AN24" i="1"/>
  <c r="AS28" i="5" s="1"/>
  <c r="AM24" i="1"/>
  <c r="AR28" i="5" s="1"/>
  <c r="AL24" i="1"/>
  <c r="AQ28" i="5" s="1"/>
  <c r="AK24" i="1"/>
  <c r="AJ24" i="1"/>
  <c r="AO28" i="5" s="1"/>
  <c r="AI24" i="1"/>
  <c r="AN28" i="5" s="1"/>
  <c r="AH24" i="1"/>
  <c r="AM28" i="5" s="1"/>
  <c r="AQ23" i="1"/>
  <c r="AP23" i="1"/>
  <c r="AU27" i="5" s="1"/>
  <c r="AO23" i="1"/>
  <c r="AT27" i="5" s="1"/>
  <c r="AN23" i="1"/>
  <c r="AS27" i="5" s="1"/>
  <c r="AM23" i="1"/>
  <c r="AL23" i="1"/>
  <c r="AQ27" i="5" s="1"/>
  <c r="AK23" i="1"/>
  <c r="AP27" i="5" s="1"/>
  <c r="AJ23" i="1"/>
  <c r="AO27" i="5" s="1"/>
  <c r="AI23" i="1"/>
  <c r="AH23" i="1"/>
  <c r="AQ22" i="1"/>
  <c r="AV26" i="5" s="1"/>
  <c r="AP22" i="1"/>
  <c r="AU26" i="5" s="1"/>
  <c r="AO22" i="1"/>
  <c r="AN22" i="1"/>
  <c r="AS26" i="5" s="1"/>
  <c r="AM22" i="1"/>
  <c r="AR26" i="5" s="1"/>
  <c r="AL22" i="1"/>
  <c r="AQ26" i="5" s="1"/>
  <c r="AK22" i="1"/>
  <c r="AJ22" i="1"/>
  <c r="AW22" i="1" s="1"/>
  <c r="D26" i="5" s="1"/>
  <c r="AI22" i="1"/>
  <c r="AN26" i="5" s="1"/>
  <c r="AH22" i="1"/>
  <c r="AM26" i="5" s="1"/>
  <c r="AQ21" i="1"/>
  <c r="AP21" i="1"/>
  <c r="AU25" i="5" s="1"/>
  <c r="AO21" i="1"/>
  <c r="AT25" i="5" s="1"/>
  <c r="AN21" i="1"/>
  <c r="AS25" i="5" s="1"/>
  <c r="AM21" i="1"/>
  <c r="AL21" i="1"/>
  <c r="AQ25" i="5" s="1"/>
  <c r="AK21" i="1"/>
  <c r="AP25" i="5" s="1"/>
  <c r="AJ21" i="1"/>
  <c r="AO25" i="5" s="1"/>
  <c r="AI21" i="1"/>
  <c r="AH21" i="1"/>
  <c r="AQ20" i="1"/>
  <c r="AV24" i="5" s="1"/>
  <c r="AP20" i="1"/>
  <c r="AU24" i="5" s="1"/>
  <c r="AO20" i="1"/>
  <c r="AN20" i="1"/>
  <c r="AS24" i="5" s="1"/>
  <c r="AM20" i="1"/>
  <c r="AR24" i="5" s="1"/>
  <c r="AL20" i="1"/>
  <c r="AQ24" i="5" s="1"/>
  <c r="AK20" i="1"/>
  <c r="AJ20" i="1"/>
  <c r="AO24" i="5" s="1"/>
  <c r="AI20" i="1"/>
  <c r="AN24" i="5" s="1"/>
  <c r="AH20" i="1"/>
  <c r="AM24" i="5" s="1"/>
  <c r="AQ19" i="1"/>
  <c r="AV23" i="5" s="1"/>
  <c r="AP19" i="1"/>
  <c r="AU23" i="5" s="1"/>
  <c r="AO19" i="1"/>
  <c r="AT23" i="5" s="1"/>
  <c r="AN19" i="1"/>
  <c r="AS23" i="5" s="1"/>
  <c r="AM19" i="1"/>
  <c r="AR23" i="5" s="1"/>
  <c r="AL19" i="1"/>
  <c r="AQ23" i="5" s="1"/>
  <c r="AK19" i="1"/>
  <c r="AP23" i="5" s="1"/>
  <c r="AJ19" i="1"/>
  <c r="AO23" i="5" s="1"/>
  <c r="AI19" i="1"/>
  <c r="AV19" i="1" s="1"/>
  <c r="C23" i="5" s="1"/>
  <c r="AH19" i="1"/>
  <c r="AQ18" i="1"/>
  <c r="AV22" i="5" s="1"/>
  <c r="AP18" i="1"/>
  <c r="AU22" i="5" s="1"/>
  <c r="AO18" i="1"/>
  <c r="AN18" i="1"/>
  <c r="AS22" i="5" s="1"/>
  <c r="AM18" i="1"/>
  <c r="AR22" i="5" s="1"/>
  <c r="AL18" i="1"/>
  <c r="AQ22" i="5" s="1"/>
  <c r="AK18" i="1"/>
  <c r="AJ18" i="1"/>
  <c r="AW18" i="1" s="1"/>
  <c r="D22" i="5" s="1"/>
  <c r="AI18" i="1"/>
  <c r="AN22" i="5" s="1"/>
  <c r="AH18" i="1"/>
  <c r="AM22" i="5" s="1"/>
  <c r="AQ17" i="1"/>
  <c r="AV21" i="5" s="1"/>
  <c r="AP17" i="1"/>
  <c r="AU21" i="5" s="1"/>
  <c r="AO17" i="1"/>
  <c r="AT21" i="5" s="1"/>
  <c r="AN17" i="1"/>
  <c r="AS21" i="5" s="1"/>
  <c r="AM17" i="1"/>
  <c r="AR21" i="5" s="1"/>
  <c r="AL17" i="1"/>
  <c r="AQ21" i="5" s="1"/>
  <c r="AK17" i="1"/>
  <c r="AP21" i="5" s="1"/>
  <c r="AJ17" i="1"/>
  <c r="AO21" i="5" s="1"/>
  <c r="AI17" i="1"/>
  <c r="AV17" i="1" s="1"/>
  <c r="C21" i="5" s="1"/>
  <c r="AH17" i="1"/>
  <c r="AQ16" i="1"/>
  <c r="AV20" i="5" s="1"/>
  <c r="AP16" i="1"/>
  <c r="AU20" i="5" s="1"/>
  <c r="AO16" i="1"/>
  <c r="AN16" i="1"/>
  <c r="AS20" i="5" s="1"/>
  <c r="AM16" i="1"/>
  <c r="AR20" i="5" s="1"/>
  <c r="AL16" i="1"/>
  <c r="AQ20" i="5" s="1"/>
  <c r="AK16" i="1"/>
  <c r="AJ16" i="1"/>
  <c r="AO20" i="5" s="1"/>
  <c r="AI16" i="1"/>
  <c r="AN20" i="5" s="1"/>
  <c r="AH16" i="1"/>
  <c r="AM20" i="5" s="1"/>
  <c r="AQ15" i="1"/>
  <c r="AV19" i="5" s="1"/>
  <c r="AP15" i="1"/>
  <c r="AU19" i="5" s="1"/>
  <c r="AO15" i="1"/>
  <c r="AT19" i="5" s="1"/>
  <c r="AN15" i="1"/>
  <c r="AS19" i="5" s="1"/>
  <c r="AM15" i="1"/>
  <c r="AR19" i="5" s="1"/>
  <c r="AL15" i="1"/>
  <c r="AQ19" i="5" s="1"/>
  <c r="AK15" i="1"/>
  <c r="AP19" i="5" s="1"/>
  <c r="AJ15" i="1"/>
  <c r="AO19" i="5" s="1"/>
  <c r="AI15" i="1"/>
  <c r="AH15" i="1"/>
  <c r="AQ14" i="1"/>
  <c r="AV18" i="5" s="1"/>
  <c r="AP14" i="1"/>
  <c r="AU18" i="5" s="1"/>
  <c r="AO14" i="1"/>
  <c r="AN14" i="1"/>
  <c r="AS18" i="5" s="1"/>
  <c r="AM14" i="1"/>
  <c r="AR18" i="5" s="1"/>
  <c r="AL14" i="1"/>
  <c r="AQ18" i="5" s="1"/>
  <c r="AK14" i="1"/>
  <c r="AJ14" i="1"/>
  <c r="AW14" i="1" s="1"/>
  <c r="D18" i="5" s="1"/>
  <c r="AI14" i="1"/>
  <c r="AN18" i="5" s="1"/>
  <c r="AH14" i="1"/>
  <c r="AM18" i="5" s="1"/>
  <c r="AQ13" i="1"/>
  <c r="AV17" i="5" s="1"/>
  <c r="AP13" i="1"/>
  <c r="AU17" i="5" s="1"/>
  <c r="AO13" i="1"/>
  <c r="AT17" i="5" s="1"/>
  <c r="AN13" i="1"/>
  <c r="AS17" i="5" s="1"/>
  <c r="AM13" i="1"/>
  <c r="AR17" i="5" s="1"/>
  <c r="AL13" i="1"/>
  <c r="AQ17" i="5" s="1"/>
  <c r="AK13" i="1"/>
  <c r="AP17" i="5" s="1"/>
  <c r="AJ13" i="1"/>
  <c r="AO17" i="5" s="1"/>
  <c r="AI13" i="1"/>
  <c r="AV13" i="1" s="1"/>
  <c r="C17" i="5" s="1"/>
  <c r="AH13" i="1"/>
  <c r="AQ12" i="1"/>
  <c r="AV16" i="5" s="1"/>
  <c r="AP12" i="1"/>
  <c r="AU16" i="5" s="1"/>
  <c r="AO12" i="1"/>
  <c r="AN12" i="1"/>
  <c r="AS16" i="5" s="1"/>
  <c r="AM12" i="1"/>
  <c r="AR16" i="5" s="1"/>
  <c r="AL12" i="1"/>
  <c r="AQ16" i="5" s="1"/>
  <c r="AK12" i="1"/>
  <c r="AJ12" i="1"/>
  <c r="AO16" i="5" s="1"/>
  <c r="AI12" i="1"/>
  <c r="AN16" i="5" s="1"/>
  <c r="AH12" i="1"/>
  <c r="AM16" i="5" s="1"/>
  <c r="AQ11" i="1"/>
  <c r="AV15" i="5" s="1"/>
  <c r="AP11" i="1"/>
  <c r="AU15" i="5" s="1"/>
  <c r="AO11" i="1"/>
  <c r="AT15" i="5" s="1"/>
  <c r="AN11" i="1"/>
  <c r="AS15" i="5" s="1"/>
  <c r="AM11" i="1"/>
  <c r="AR15" i="5" s="1"/>
  <c r="AL11" i="1"/>
  <c r="AQ15" i="5" s="1"/>
  <c r="AK11" i="1"/>
  <c r="AP15" i="5" s="1"/>
  <c r="AJ11" i="1"/>
  <c r="AO15" i="5" s="1"/>
  <c r="AI11" i="1"/>
  <c r="AH11" i="1"/>
  <c r="AQ10" i="1"/>
  <c r="AV14" i="5" s="1"/>
  <c r="AP10" i="1"/>
  <c r="AU14" i="5" s="1"/>
  <c r="AO10" i="1"/>
  <c r="AN10" i="1"/>
  <c r="AS14" i="5" s="1"/>
  <c r="AM10" i="1"/>
  <c r="AR14" i="5" s="1"/>
  <c r="AL10" i="1"/>
  <c r="AQ14" i="5" s="1"/>
  <c r="AK10" i="1"/>
  <c r="AJ10" i="1"/>
  <c r="AW10" i="1" s="1"/>
  <c r="D14" i="5" s="1"/>
  <c r="AI10" i="1"/>
  <c r="AN14" i="5" s="1"/>
  <c r="AH10" i="1"/>
  <c r="AM14" i="5" s="1"/>
  <c r="AQ9" i="1"/>
  <c r="AV13" i="5" s="1"/>
  <c r="AO9" i="1"/>
  <c r="AT13" i="5" s="1"/>
  <c r="AM9" i="1"/>
  <c r="AR13" i="5" s="1"/>
  <c r="AK9" i="1"/>
  <c r="AP13" i="5" s="1"/>
  <c r="AI9" i="1"/>
  <c r="AN13" i="5" s="1"/>
  <c r="AR44" i="1"/>
  <c r="BE44" i="1" s="1"/>
  <c r="L48" i="5" s="1"/>
  <c r="AR40" i="1"/>
  <c r="BE40" i="1" s="1"/>
  <c r="L44" i="5" s="1"/>
  <c r="AR36" i="1"/>
  <c r="BE36" i="1" s="1"/>
  <c r="L40" i="5" s="1"/>
  <c r="AR32" i="1"/>
  <c r="AR28" i="1"/>
  <c r="BE28" i="1" s="1"/>
  <c r="L32" i="5" s="1"/>
  <c r="AR24" i="1"/>
  <c r="BE24" i="1" s="1"/>
  <c r="L28" i="5" s="1"/>
  <c r="AR20" i="1"/>
  <c r="BE20" i="1" s="1"/>
  <c r="L24" i="5" s="1"/>
  <c r="AS40" i="1"/>
  <c r="AS32" i="1"/>
  <c r="AS16" i="1"/>
  <c r="AP9" i="1"/>
  <c r="AU13" i="5" s="1"/>
  <c r="AN9" i="1"/>
  <c r="AS13" i="5" s="1"/>
  <c r="AL9" i="1"/>
  <c r="AQ13" i="5" s="1"/>
  <c r="AJ9" i="1"/>
  <c r="AH9" i="1"/>
  <c r="AM13" i="5" s="1"/>
  <c r="AV59" i="2" l="1"/>
  <c r="AT105" i="2"/>
  <c r="AV61" i="2"/>
  <c r="AV63" i="2"/>
  <c r="BI14" i="2" s="1"/>
  <c r="M17" i="6" s="1"/>
  <c r="AV65" i="2"/>
  <c r="AU69" i="2"/>
  <c r="AU70" i="2"/>
  <c r="AU73" i="2"/>
  <c r="AU80" i="2"/>
  <c r="AU83" i="2"/>
  <c r="AV86" i="2"/>
  <c r="AV77" i="2"/>
  <c r="AV79" i="2"/>
  <c r="AV81" i="2"/>
  <c r="AV83" i="2"/>
  <c r="AV14" i="2"/>
  <c r="AV16" i="2"/>
  <c r="AV18" i="2"/>
  <c r="AV20" i="2"/>
  <c r="AV22" i="2"/>
  <c r="AV24" i="2"/>
  <c r="AV26" i="2"/>
  <c r="AV28" i="2"/>
  <c r="AV30" i="2"/>
  <c r="AV32" i="2"/>
  <c r="AV34" i="2"/>
  <c r="AV36" i="2"/>
  <c r="AV38" i="2"/>
  <c r="AV40" i="2"/>
  <c r="AV42" i="2"/>
  <c r="AV44" i="2"/>
  <c r="BI44" i="2" s="1"/>
  <c r="M47" i="6" s="1"/>
  <c r="AV46" i="2"/>
  <c r="AV48" i="2"/>
  <c r="AV52" i="2"/>
  <c r="AV54" i="2"/>
  <c r="BI54" i="2" s="1"/>
  <c r="M57" i="6" s="1"/>
  <c r="AV50" i="2"/>
  <c r="AQ105" i="2"/>
  <c r="AU60" i="2"/>
  <c r="AU62" i="2"/>
  <c r="AU64" i="2"/>
  <c r="AU65" i="2"/>
  <c r="AV70" i="2"/>
  <c r="AV71" i="2"/>
  <c r="BI22" i="2" s="1"/>
  <c r="M25" i="6" s="1"/>
  <c r="AR105" i="2"/>
  <c r="BE56" i="2" s="1"/>
  <c r="AV60" i="2"/>
  <c r="AV62" i="2"/>
  <c r="AU68" i="2"/>
  <c r="AV69" i="2"/>
  <c r="AV73" i="2"/>
  <c r="AV75" i="2"/>
  <c r="AU82" i="2"/>
  <c r="AV85" i="2"/>
  <c r="AV90" i="2"/>
  <c r="AU92" i="2"/>
  <c r="AU95" i="2"/>
  <c r="AU96" i="2"/>
  <c r="AU97" i="2"/>
  <c r="AU99" i="2"/>
  <c r="AU100" i="2"/>
  <c r="AU102" i="2"/>
  <c r="AU104" i="2"/>
  <c r="AO105" i="2"/>
  <c r="BB56" i="2" s="1"/>
  <c r="AS105" i="2"/>
  <c r="BF56" i="2" s="1"/>
  <c r="AU72" i="2"/>
  <c r="AU74" i="2"/>
  <c r="AU77" i="2"/>
  <c r="AV82" i="2"/>
  <c r="AX36" i="6" s="1"/>
  <c r="AU89" i="2"/>
  <c r="AU91" i="2"/>
  <c r="AV94" i="2"/>
  <c r="AV96" i="2"/>
  <c r="AV98" i="2"/>
  <c r="AX52" i="6" s="1"/>
  <c r="AV100" i="2"/>
  <c r="AV102" i="2"/>
  <c r="BG56" i="2"/>
  <c r="AU7" i="4"/>
  <c r="AU8" i="4" s="1"/>
  <c r="AU16" i="4" s="1"/>
  <c r="BD56" i="2"/>
  <c r="AR7" i="4"/>
  <c r="AR8" i="4" s="1"/>
  <c r="AS12" i="6" s="1"/>
  <c r="AP7" i="4"/>
  <c r="AP8" i="4" s="1"/>
  <c r="AP16" i="4" s="1"/>
  <c r="AP105" i="2"/>
  <c r="AN7" i="4"/>
  <c r="AN8" i="4" s="1"/>
  <c r="AN16" i="4" s="1"/>
  <c r="AU59" i="2"/>
  <c r="AO7" i="4"/>
  <c r="AO8" i="4" s="1"/>
  <c r="AO16" i="4" s="1"/>
  <c r="AM7" i="4"/>
  <c r="AM8" i="4" s="1"/>
  <c r="AR13" i="6"/>
  <c r="AV13" i="6"/>
  <c r="AR15" i="6"/>
  <c r="AV15" i="6"/>
  <c r="AL7" i="4"/>
  <c r="AL8" i="4" s="1"/>
  <c r="AM12" i="6" s="1"/>
  <c r="AX16" i="6"/>
  <c r="BI13" i="2"/>
  <c r="M16" i="6" s="1"/>
  <c r="AX26" i="6"/>
  <c r="BI23" i="2"/>
  <c r="M26" i="6" s="1"/>
  <c r="BI16" i="2"/>
  <c r="M19" i="6" s="1"/>
  <c r="AX19" i="6"/>
  <c r="BI18" i="2"/>
  <c r="M21" i="6" s="1"/>
  <c r="AX21" i="6"/>
  <c r="BI24" i="2"/>
  <c r="M27" i="6" s="1"/>
  <c r="AX27" i="6"/>
  <c r="BI26" i="2"/>
  <c r="M29" i="6" s="1"/>
  <c r="AX29" i="6"/>
  <c r="BI30" i="2"/>
  <c r="M33" i="6" s="1"/>
  <c r="AX33" i="6"/>
  <c r="BI32" i="2"/>
  <c r="M35" i="6" s="1"/>
  <c r="AX35" i="6"/>
  <c r="BI34" i="2"/>
  <c r="M37" i="6" s="1"/>
  <c r="AX37" i="6"/>
  <c r="BI38" i="2"/>
  <c r="M41" i="6" s="1"/>
  <c r="AX41" i="6"/>
  <c r="BI40" i="2"/>
  <c r="M43" i="6" s="1"/>
  <c r="AX43" i="6"/>
  <c r="BI42" i="2"/>
  <c r="M45" i="6" s="1"/>
  <c r="AX45" i="6"/>
  <c r="BI46" i="2"/>
  <c r="M49" i="6" s="1"/>
  <c r="AX49" i="6"/>
  <c r="BI48" i="2"/>
  <c r="M51" i="6" s="1"/>
  <c r="AX51" i="6"/>
  <c r="BI52" i="2"/>
  <c r="M55" i="6" s="1"/>
  <c r="AX55" i="6"/>
  <c r="BI50" i="2"/>
  <c r="M53" i="6" s="1"/>
  <c r="AX53" i="6"/>
  <c r="AX20" i="6"/>
  <c r="BI17" i="2"/>
  <c r="M20" i="6" s="1"/>
  <c r="AX24" i="6"/>
  <c r="BI21" i="2"/>
  <c r="M24" i="6" s="1"/>
  <c r="AX28" i="6"/>
  <c r="BI25" i="2"/>
  <c r="M28" i="6" s="1"/>
  <c r="AX30" i="6"/>
  <c r="BI27" i="2"/>
  <c r="M30" i="6" s="1"/>
  <c r="AX32" i="6"/>
  <c r="BI29" i="2"/>
  <c r="M32" i="6" s="1"/>
  <c r="AX40" i="6"/>
  <c r="BI37" i="2"/>
  <c r="M40" i="6" s="1"/>
  <c r="AX42" i="6"/>
  <c r="BI39" i="2"/>
  <c r="M42" i="6" s="1"/>
  <c r="AX44" i="6"/>
  <c r="BI41" i="2"/>
  <c r="M44" i="6" s="1"/>
  <c r="AX46" i="6"/>
  <c r="BI43" i="2"/>
  <c r="M46" i="6" s="1"/>
  <c r="AX48" i="6"/>
  <c r="BI45" i="2"/>
  <c r="M48" i="6" s="1"/>
  <c r="AX50" i="6"/>
  <c r="BI47" i="2"/>
  <c r="M50" i="6" s="1"/>
  <c r="AX54" i="6"/>
  <c r="BI51" i="2"/>
  <c r="M54" i="6" s="1"/>
  <c r="AX56" i="6"/>
  <c r="BI53" i="2"/>
  <c r="M56" i="6" s="1"/>
  <c r="AX58" i="6"/>
  <c r="BI55" i="2"/>
  <c r="M58" i="6" s="1"/>
  <c r="AT13" i="6"/>
  <c r="BE10" i="2"/>
  <c r="I13" i="6" s="1"/>
  <c r="AV11" i="2"/>
  <c r="AT14" i="6"/>
  <c r="BE11" i="2"/>
  <c r="I14" i="6" s="1"/>
  <c r="AV12" i="2"/>
  <c r="AT15" i="6"/>
  <c r="BE12" i="2"/>
  <c r="I15" i="6" s="1"/>
  <c r="AT16" i="6"/>
  <c r="BE13" i="2"/>
  <c r="I16" i="6" s="1"/>
  <c r="AT17" i="6"/>
  <c r="BE14" i="2"/>
  <c r="I17" i="6" s="1"/>
  <c r="AT18" i="6"/>
  <c r="BE15" i="2"/>
  <c r="I18" i="6" s="1"/>
  <c r="AT19" i="6"/>
  <c r="BE16" i="2"/>
  <c r="I19" i="6" s="1"/>
  <c r="AT20" i="6"/>
  <c r="BE17" i="2"/>
  <c r="I20" i="6" s="1"/>
  <c r="AT21" i="6"/>
  <c r="BE18" i="2"/>
  <c r="I21" i="6" s="1"/>
  <c r="AT22" i="6"/>
  <c r="BE19" i="2"/>
  <c r="I22" i="6" s="1"/>
  <c r="AT23" i="6"/>
  <c r="BE20" i="2"/>
  <c r="I23" i="6" s="1"/>
  <c r="AT24" i="6"/>
  <c r="BE21" i="2"/>
  <c r="I24" i="6" s="1"/>
  <c r="AT25" i="6"/>
  <c r="BE22" i="2"/>
  <c r="I25" i="6" s="1"/>
  <c r="AT26" i="6"/>
  <c r="BE23" i="2"/>
  <c r="I26" i="6" s="1"/>
  <c r="AT27" i="6"/>
  <c r="BE24" i="2"/>
  <c r="I27" i="6" s="1"/>
  <c r="AT28" i="6"/>
  <c r="BE25" i="2"/>
  <c r="I28" i="6" s="1"/>
  <c r="AT29" i="6"/>
  <c r="BE26" i="2"/>
  <c r="I29" i="6" s="1"/>
  <c r="AT30" i="6"/>
  <c r="BE27" i="2"/>
  <c r="I30" i="6" s="1"/>
  <c r="AT31" i="6"/>
  <c r="BE28" i="2"/>
  <c r="I31" i="6" s="1"/>
  <c r="AT32" i="6"/>
  <c r="BE29" i="2"/>
  <c r="I32" i="6" s="1"/>
  <c r="AT33" i="6"/>
  <c r="BE30" i="2"/>
  <c r="I33" i="6" s="1"/>
  <c r="AT34" i="6"/>
  <c r="BE31" i="2"/>
  <c r="I34" i="6" s="1"/>
  <c r="AT35" i="6"/>
  <c r="BE32" i="2"/>
  <c r="I35" i="6" s="1"/>
  <c r="AT36" i="6"/>
  <c r="BE33" i="2"/>
  <c r="I36" i="6" s="1"/>
  <c r="AT37" i="6"/>
  <c r="BE34" i="2"/>
  <c r="I37" i="6" s="1"/>
  <c r="AT38" i="6"/>
  <c r="BE35" i="2"/>
  <c r="I38" i="6" s="1"/>
  <c r="AT39" i="6"/>
  <c r="BE36" i="2"/>
  <c r="I39" i="6" s="1"/>
  <c r="AT40" i="6"/>
  <c r="AI40" i="6" s="1"/>
  <c r="V40" i="6" s="1"/>
  <c r="BE37" i="2"/>
  <c r="I40" i="6" s="1"/>
  <c r="AT41" i="6"/>
  <c r="BE38" i="2"/>
  <c r="I41" i="6" s="1"/>
  <c r="AT42" i="6"/>
  <c r="BE39" i="2"/>
  <c r="I42" i="6" s="1"/>
  <c r="AT43" i="6"/>
  <c r="BE40" i="2"/>
  <c r="I43" i="6" s="1"/>
  <c r="AT44" i="6"/>
  <c r="AI44" i="6" s="1"/>
  <c r="V44" i="6" s="1"/>
  <c r="BE41" i="2"/>
  <c r="I44" i="6" s="1"/>
  <c r="AT45" i="6"/>
  <c r="BE42" i="2"/>
  <c r="I45" i="6" s="1"/>
  <c r="AT46" i="6"/>
  <c r="BE43" i="2"/>
  <c r="I46" i="6" s="1"/>
  <c r="AT47" i="6"/>
  <c r="BE44" i="2"/>
  <c r="I47" i="6" s="1"/>
  <c r="AT48" i="6"/>
  <c r="AI48" i="6" s="1"/>
  <c r="V48" i="6" s="1"/>
  <c r="BE45" i="2"/>
  <c r="I48" i="6" s="1"/>
  <c r="AT49" i="6"/>
  <c r="BE46" i="2"/>
  <c r="I49" i="6" s="1"/>
  <c r="AT50" i="6"/>
  <c r="BE47" i="2"/>
  <c r="I50" i="6" s="1"/>
  <c r="AT51" i="6"/>
  <c r="BE48" i="2"/>
  <c r="I51" i="6" s="1"/>
  <c r="AT54" i="6"/>
  <c r="AI54" i="6" s="1"/>
  <c r="V54" i="6" s="1"/>
  <c r="BE51" i="2"/>
  <c r="I54" i="6" s="1"/>
  <c r="AT55" i="6"/>
  <c r="BE52" i="2"/>
  <c r="I55" i="6" s="1"/>
  <c r="AT56" i="6"/>
  <c r="BE53" i="2"/>
  <c r="I56" i="6" s="1"/>
  <c r="AT57" i="6"/>
  <c r="BE54" i="2"/>
  <c r="I57" i="6" s="1"/>
  <c r="AT58" i="6"/>
  <c r="AI58" i="6" s="1"/>
  <c r="V58" i="6" s="1"/>
  <c r="BE55" i="2"/>
  <c r="I58" i="6" s="1"/>
  <c r="AT53" i="6"/>
  <c r="BE50" i="2"/>
  <c r="I53" i="6" s="1"/>
  <c r="AT52" i="6"/>
  <c r="BE49" i="2"/>
  <c r="I52" i="6" s="1"/>
  <c r="BC10" i="2"/>
  <c r="G13" i="6" s="1"/>
  <c r="BC11" i="2"/>
  <c r="G14" i="6" s="1"/>
  <c r="BC12" i="2"/>
  <c r="G15" i="6" s="1"/>
  <c r="AQ16" i="6"/>
  <c r="BB13" i="2"/>
  <c r="F16" i="6" s="1"/>
  <c r="AU16" i="6"/>
  <c r="BF13" i="2"/>
  <c r="J16" i="6" s="1"/>
  <c r="AQ17" i="6"/>
  <c r="BB14" i="2"/>
  <c r="F17" i="6" s="1"/>
  <c r="AU17" i="6"/>
  <c r="BF14" i="2"/>
  <c r="J17" i="6" s="1"/>
  <c r="AQ18" i="6"/>
  <c r="BB15" i="2"/>
  <c r="F18" i="6" s="1"/>
  <c r="AU18" i="6"/>
  <c r="BF15" i="2"/>
  <c r="J18" i="6" s="1"/>
  <c r="AQ19" i="6"/>
  <c r="BB16" i="2"/>
  <c r="F19" i="6" s="1"/>
  <c r="AU19" i="6"/>
  <c r="BF16" i="2"/>
  <c r="J19" i="6" s="1"/>
  <c r="AQ20" i="6"/>
  <c r="BB17" i="2"/>
  <c r="F20" i="6" s="1"/>
  <c r="AU20" i="6"/>
  <c r="BF17" i="2"/>
  <c r="J20" i="6" s="1"/>
  <c r="AQ21" i="6"/>
  <c r="BB18" i="2"/>
  <c r="F21" i="6" s="1"/>
  <c r="AU21" i="6"/>
  <c r="BF18" i="2"/>
  <c r="J21" i="6" s="1"/>
  <c r="AQ22" i="6"/>
  <c r="BB19" i="2"/>
  <c r="F22" i="6" s="1"/>
  <c r="AU22" i="6"/>
  <c r="BF19" i="2"/>
  <c r="J22" i="6" s="1"/>
  <c r="AQ23" i="6"/>
  <c r="BB20" i="2"/>
  <c r="F23" i="6" s="1"/>
  <c r="AU23" i="6"/>
  <c r="BF20" i="2"/>
  <c r="J23" i="6" s="1"/>
  <c r="AQ24" i="6"/>
  <c r="BB21" i="2"/>
  <c r="F24" i="6" s="1"/>
  <c r="AU24" i="6"/>
  <c r="BF21" i="2"/>
  <c r="J24" i="6" s="1"/>
  <c r="AQ25" i="6"/>
  <c r="BB22" i="2"/>
  <c r="F25" i="6" s="1"/>
  <c r="AU25" i="6"/>
  <c r="BF22" i="2"/>
  <c r="J25" i="6" s="1"/>
  <c r="AQ26" i="6"/>
  <c r="BB23" i="2"/>
  <c r="F26" i="6" s="1"/>
  <c r="AU26" i="6"/>
  <c r="BF23" i="2"/>
  <c r="J26" i="6" s="1"/>
  <c r="AQ27" i="6"/>
  <c r="BB24" i="2"/>
  <c r="F27" i="6" s="1"/>
  <c r="AU27" i="6"/>
  <c r="BF24" i="2"/>
  <c r="J27" i="6" s="1"/>
  <c r="AQ28" i="6"/>
  <c r="BB25" i="2"/>
  <c r="F28" i="6" s="1"/>
  <c r="AU28" i="6"/>
  <c r="BF25" i="2"/>
  <c r="J28" i="6" s="1"/>
  <c r="AQ29" i="6"/>
  <c r="BB26" i="2"/>
  <c r="F29" i="6" s="1"/>
  <c r="AU29" i="6"/>
  <c r="BF26" i="2"/>
  <c r="J29" i="6" s="1"/>
  <c r="AQ30" i="6"/>
  <c r="BB27" i="2"/>
  <c r="F30" i="6" s="1"/>
  <c r="AU30" i="6"/>
  <c r="BF27" i="2"/>
  <c r="J30" i="6" s="1"/>
  <c r="AQ31" i="6"/>
  <c r="BB28" i="2"/>
  <c r="F31" i="6" s="1"/>
  <c r="AU31" i="6"/>
  <c r="BF28" i="2"/>
  <c r="J31" i="6" s="1"/>
  <c r="AQ32" i="6"/>
  <c r="BB29" i="2"/>
  <c r="F32" i="6" s="1"/>
  <c r="AU32" i="6"/>
  <c r="BF29" i="2"/>
  <c r="J32" i="6" s="1"/>
  <c r="AQ33" i="6"/>
  <c r="BB30" i="2"/>
  <c r="F33" i="6" s="1"/>
  <c r="AU33" i="6"/>
  <c r="BF30" i="2"/>
  <c r="J33" i="6" s="1"/>
  <c r="AQ34" i="6"/>
  <c r="BB31" i="2"/>
  <c r="F34" i="6" s="1"/>
  <c r="AU34" i="6"/>
  <c r="BF31" i="2"/>
  <c r="J34" i="6" s="1"/>
  <c r="AQ35" i="6"/>
  <c r="BB32" i="2"/>
  <c r="F35" i="6" s="1"/>
  <c r="AU35" i="6"/>
  <c r="BF32" i="2"/>
  <c r="J35" i="6" s="1"/>
  <c r="AQ36" i="6"/>
  <c r="BB33" i="2"/>
  <c r="F36" i="6" s="1"/>
  <c r="AU36" i="6"/>
  <c r="BF33" i="2"/>
  <c r="J36" i="6" s="1"/>
  <c r="AQ37" i="6"/>
  <c r="BB34" i="2"/>
  <c r="F37" i="6" s="1"/>
  <c r="AU37" i="6"/>
  <c r="BF34" i="2"/>
  <c r="J37" i="6" s="1"/>
  <c r="AQ38" i="6"/>
  <c r="BB35" i="2"/>
  <c r="AU38" i="6"/>
  <c r="BF35" i="2"/>
  <c r="AQ39" i="6"/>
  <c r="BB36" i="2"/>
  <c r="F39" i="6" s="1"/>
  <c r="AU39" i="6"/>
  <c r="BF36" i="2"/>
  <c r="J39" i="6" s="1"/>
  <c r="AQ40" i="6"/>
  <c r="BB37" i="2"/>
  <c r="F40" i="6" s="1"/>
  <c r="AU40" i="6"/>
  <c r="BF37" i="2"/>
  <c r="J40" i="6" s="1"/>
  <c r="AQ41" i="6"/>
  <c r="BB38" i="2"/>
  <c r="F41" i="6" s="1"/>
  <c r="AU41" i="6"/>
  <c r="BF38" i="2"/>
  <c r="J41" i="6" s="1"/>
  <c r="AQ42" i="6"/>
  <c r="BB39" i="2"/>
  <c r="F42" i="6" s="1"/>
  <c r="AU42" i="6"/>
  <c r="BF39" i="2"/>
  <c r="J42" i="6" s="1"/>
  <c r="AQ43" i="6"/>
  <c r="BB40" i="2"/>
  <c r="F43" i="6" s="1"/>
  <c r="AU43" i="6"/>
  <c r="BF40" i="2"/>
  <c r="J43" i="6" s="1"/>
  <c r="AQ44" i="6"/>
  <c r="BB41" i="2"/>
  <c r="F44" i="6" s="1"/>
  <c r="AU44" i="6"/>
  <c r="BF41" i="2"/>
  <c r="J44" i="6" s="1"/>
  <c r="AQ45" i="6"/>
  <c r="BB42" i="2"/>
  <c r="F45" i="6" s="1"/>
  <c r="AU45" i="6"/>
  <c r="BF42" i="2"/>
  <c r="J45" i="6" s="1"/>
  <c r="AQ46" i="6"/>
  <c r="BB43" i="2"/>
  <c r="F46" i="6" s="1"/>
  <c r="AU46" i="6"/>
  <c r="BF43" i="2"/>
  <c r="J46" i="6" s="1"/>
  <c r="AQ47" i="6"/>
  <c r="BB44" i="2"/>
  <c r="F47" i="6" s="1"/>
  <c r="AU47" i="6"/>
  <c r="BF44" i="2"/>
  <c r="J47" i="6" s="1"/>
  <c r="AQ48" i="6"/>
  <c r="BB45" i="2"/>
  <c r="F48" i="6" s="1"/>
  <c r="AU48" i="6"/>
  <c r="BF45" i="2"/>
  <c r="J48" i="6" s="1"/>
  <c r="AQ49" i="6"/>
  <c r="BB46" i="2"/>
  <c r="F49" i="6" s="1"/>
  <c r="AU49" i="6"/>
  <c r="BF46" i="2"/>
  <c r="J49" i="6" s="1"/>
  <c r="AQ50" i="6"/>
  <c r="BB47" i="2"/>
  <c r="F50" i="6" s="1"/>
  <c r="AU50" i="6"/>
  <c r="BF47" i="2"/>
  <c r="J50" i="6" s="1"/>
  <c r="AQ51" i="6"/>
  <c r="BB48" i="2"/>
  <c r="F51" i="6" s="1"/>
  <c r="AU51" i="6"/>
  <c r="BF48" i="2"/>
  <c r="J51" i="6" s="1"/>
  <c r="AQ54" i="6"/>
  <c r="BB51" i="2"/>
  <c r="F54" i="6" s="1"/>
  <c r="AU54" i="6"/>
  <c r="BF51" i="2"/>
  <c r="J54" i="6" s="1"/>
  <c r="AQ55" i="6"/>
  <c r="BB52" i="2"/>
  <c r="F55" i="6" s="1"/>
  <c r="AU55" i="6"/>
  <c r="BF52" i="2"/>
  <c r="J55" i="6" s="1"/>
  <c r="AQ56" i="6"/>
  <c r="BB53" i="2"/>
  <c r="F56" i="6" s="1"/>
  <c r="AU56" i="6"/>
  <c r="BF53" i="2"/>
  <c r="J56" i="6" s="1"/>
  <c r="AQ57" i="6"/>
  <c r="BB54" i="2"/>
  <c r="F57" i="6" s="1"/>
  <c r="AU57" i="6"/>
  <c r="BF54" i="2"/>
  <c r="J57" i="6" s="1"/>
  <c r="AQ58" i="6"/>
  <c r="BB55" i="2"/>
  <c r="F58" i="6" s="1"/>
  <c r="AU58" i="6"/>
  <c r="BF55" i="2"/>
  <c r="J58" i="6" s="1"/>
  <c r="AQ53" i="6"/>
  <c r="BB50" i="2"/>
  <c r="F53" i="6" s="1"/>
  <c r="AU53" i="6"/>
  <c r="BF50" i="2"/>
  <c r="J53" i="6" s="1"/>
  <c r="AQ52" i="6"/>
  <c r="BB49" i="2"/>
  <c r="F52" i="6" s="1"/>
  <c r="AU52" i="6"/>
  <c r="BF49" i="2"/>
  <c r="J52" i="6" s="1"/>
  <c r="BF10" i="2"/>
  <c r="J13" i="6" s="1"/>
  <c r="BF11" i="2"/>
  <c r="J14" i="6" s="1"/>
  <c r="BF12" i="2"/>
  <c r="J15" i="6" s="1"/>
  <c r="AR16" i="6"/>
  <c r="BC13" i="2"/>
  <c r="G16" i="6" s="1"/>
  <c r="AV16" i="6"/>
  <c r="AK16" i="6" s="1"/>
  <c r="X16" i="6" s="1"/>
  <c r="BG13" i="2"/>
  <c r="K16" i="6" s="1"/>
  <c r="AR17" i="6"/>
  <c r="BC14" i="2"/>
  <c r="G17" i="6" s="1"/>
  <c r="AV17" i="6"/>
  <c r="BG14" i="2"/>
  <c r="K17" i="6" s="1"/>
  <c r="AR18" i="6"/>
  <c r="BC15" i="2"/>
  <c r="G18" i="6" s="1"/>
  <c r="AV18" i="6"/>
  <c r="BG15" i="2"/>
  <c r="K18" i="6" s="1"/>
  <c r="AR19" i="6"/>
  <c r="BC16" i="2"/>
  <c r="G19" i="6" s="1"/>
  <c r="AV19" i="6"/>
  <c r="BG16" i="2"/>
  <c r="K19" i="6" s="1"/>
  <c r="AR20" i="6"/>
  <c r="BC17" i="2"/>
  <c r="G20" i="6" s="1"/>
  <c r="AV20" i="6"/>
  <c r="BG17" i="2"/>
  <c r="K20" i="6" s="1"/>
  <c r="AR21" i="6"/>
  <c r="BC18" i="2"/>
  <c r="G21" i="6" s="1"/>
  <c r="AV21" i="6"/>
  <c r="BG18" i="2"/>
  <c r="K21" i="6" s="1"/>
  <c r="AR22" i="6"/>
  <c r="BC19" i="2"/>
  <c r="G22" i="6" s="1"/>
  <c r="AV22" i="6"/>
  <c r="BG19" i="2"/>
  <c r="K22" i="6" s="1"/>
  <c r="AR23" i="6"/>
  <c r="BC20" i="2"/>
  <c r="G23" i="6" s="1"/>
  <c r="AV23" i="6"/>
  <c r="BG20" i="2"/>
  <c r="K23" i="6" s="1"/>
  <c r="AR24" i="6"/>
  <c r="BC21" i="2"/>
  <c r="G24" i="6" s="1"/>
  <c r="AV24" i="6"/>
  <c r="AK24" i="6" s="1"/>
  <c r="X24" i="6" s="1"/>
  <c r="BG21" i="2"/>
  <c r="K24" i="6" s="1"/>
  <c r="AR25" i="6"/>
  <c r="BC22" i="2"/>
  <c r="G25" i="6" s="1"/>
  <c r="AV25" i="6"/>
  <c r="BG22" i="2"/>
  <c r="K25" i="6" s="1"/>
  <c r="AR26" i="6"/>
  <c r="BC23" i="2"/>
  <c r="G26" i="6" s="1"/>
  <c r="AV26" i="6"/>
  <c r="BG23" i="2"/>
  <c r="K26" i="6" s="1"/>
  <c r="AR27" i="6"/>
  <c r="BC24" i="2"/>
  <c r="G27" i="6" s="1"/>
  <c r="AV27" i="6"/>
  <c r="BG24" i="2"/>
  <c r="K27" i="6" s="1"/>
  <c r="AR28" i="6"/>
  <c r="BC25" i="2"/>
  <c r="G28" i="6" s="1"/>
  <c r="AV28" i="6"/>
  <c r="BG25" i="2"/>
  <c r="K28" i="6" s="1"/>
  <c r="AR29" i="6"/>
  <c r="BC26" i="2"/>
  <c r="G29" i="6" s="1"/>
  <c r="AV29" i="6"/>
  <c r="BG26" i="2"/>
  <c r="K29" i="6" s="1"/>
  <c r="AR30" i="6"/>
  <c r="BC27" i="2"/>
  <c r="G30" i="6" s="1"/>
  <c r="AV30" i="6"/>
  <c r="AK30" i="6" s="1"/>
  <c r="X30" i="6" s="1"/>
  <c r="BG27" i="2"/>
  <c r="K30" i="6" s="1"/>
  <c r="AR31" i="6"/>
  <c r="BC28" i="2"/>
  <c r="G31" i="6" s="1"/>
  <c r="AV31" i="6"/>
  <c r="BG28" i="2"/>
  <c r="K31" i="6" s="1"/>
  <c r="AR32" i="6"/>
  <c r="BC29" i="2"/>
  <c r="G32" i="6" s="1"/>
  <c r="AV32" i="6"/>
  <c r="BG29" i="2"/>
  <c r="K32" i="6" s="1"/>
  <c r="AR33" i="6"/>
  <c r="BC30" i="2"/>
  <c r="G33" i="6" s="1"/>
  <c r="AV33" i="6"/>
  <c r="BG30" i="2"/>
  <c r="K33" i="6" s="1"/>
  <c r="AR34" i="6"/>
  <c r="BC31" i="2"/>
  <c r="G34" i="6" s="1"/>
  <c r="AV34" i="6"/>
  <c r="BG31" i="2"/>
  <c r="K34" i="6" s="1"/>
  <c r="AR35" i="6"/>
  <c r="BC32" i="2"/>
  <c r="G35" i="6" s="1"/>
  <c r="AV35" i="6"/>
  <c r="BG32" i="2"/>
  <c r="K35" i="6" s="1"/>
  <c r="AR36" i="6"/>
  <c r="BC33" i="2"/>
  <c r="G36" i="6" s="1"/>
  <c r="AV36" i="6"/>
  <c r="BG33" i="2"/>
  <c r="K36" i="6" s="1"/>
  <c r="AR37" i="6"/>
  <c r="BC34" i="2"/>
  <c r="G37" i="6" s="1"/>
  <c r="AV37" i="6"/>
  <c r="BG34" i="2"/>
  <c r="K37" i="6" s="1"/>
  <c r="AR38" i="6"/>
  <c r="BC35" i="2"/>
  <c r="G38" i="6" s="1"/>
  <c r="AV38" i="6"/>
  <c r="BG35" i="2"/>
  <c r="K38" i="6" s="1"/>
  <c r="AR39" i="6"/>
  <c r="BC36" i="2"/>
  <c r="G39" i="6" s="1"/>
  <c r="AV39" i="6"/>
  <c r="BG36" i="2"/>
  <c r="K39" i="6" s="1"/>
  <c r="AR40" i="6"/>
  <c r="AG40" i="6" s="1"/>
  <c r="T40" i="6" s="1"/>
  <c r="BC37" i="2"/>
  <c r="G40" i="6" s="1"/>
  <c r="AV40" i="6"/>
  <c r="AK40" i="6" s="1"/>
  <c r="X40" i="6" s="1"/>
  <c r="BG37" i="2"/>
  <c r="K40" i="6" s="1"/>
  <c r="AR41" i="6"/>
  <c r="BC38" i="2"/>
  <c r="G41" i="6" s="1"/>
  <c r="AV41" i="6"/>
  <c r="BG38" i="2"/>
  <c r="K41" i="6" s="1"/>
  <c r="AR42" i="6"/>
  <c r="BC39" i="2"/>
  <c r="G42" i="6" s="1"/>
  <c r="AV42" i="6"/>
  <c r="BG39" i="2"/>
  <c r="K42" i="6" s="1"/>
  <c r="AR43" i="6"/>
  <c r="BC40" i="2"/>
  <c r="G43" i="6" s="1"/>
  <c r="AV43" i="6"/>
  <c r="BG40" i="2"/>
  <c r="K43" i="6" s="1"/>
  <c r="AR44" i="6"/>
  <c r="AG44" i="6" s="1"/>
  <c r="T44" i="6" s="1"/>
  <c r="BC41" i="2"/>
  <c r="G44" i="6" s="1"/>
  <c r="AV44" i="6"/>
  <c r="AK44" i="6" s="1"/>
  <c r="X44" i="6" s="1"/>
  <c r="BG41" i="2"/>
  <c r="K44" i="6" s="1"/>
  <c r="AR45" i="6"/>
  <c r="BC42" i="2"/>
  <c r="G45" i="6" s="1"/>
  <c r="AV45" i="6"/>
  <c r="BG42" i="2"/>
  <c r="K45" i="6" s="1"/>
  <c r="AR46" i="6"/>
  <c r="BC43" i="2"/>
  <c r="G46" i="6" s="1"/>
  <c r="AV46" i="6"/>
  <c r="BG43" i="2"/>
  <c r="K46" i="6" s="1"/>
  <c r="AR47" i="6"/>
  <c r="BC44" i="2"/>
  <c r="G47" i="6" s="1"/>
  <c r="AV47" i="6"/>
  <c r="BG44" i="2"/>
  <c r="K47" i="6" s="1"/>
  <c r="AR48" i="6"/>
  <c r="AG48" i="6" s="1"/>
  <c r="T48" i="6" s="1"/>
  <c r="BC45" i="2"/>
  <c r="G48" i="6" s="1"/>
  <c r="AV48" i="6"/>
  <c r="AK48" i="6" s="1"/>
  <c r="X48" i="6" s="1"/>
  <c r="BG45" i="2"/>
  <c r="K48" i="6" s="1"/>
  <c r="AR49" i="6"/>
  <c r="BC46" i="2"/>
  <c r="G49" i="6" s="1"/>
  <c r="AV49" i="6"/>
  <c r="BG46" i="2"/>
  <c r="K49" i="6" s="1"/>
  <c r="AR50" i="6"/>
  <c r="BC47" i="2"/>
  <c r="G50" i="6" s="1"/>
  <c r="AV50" i="6"/>
  <c r="BG47" i="2"/>
  <c r="K50" i="6" s="1"/>
  <c r="AR51" i="6"/>
  <c r="BC48" i="2"/>
  <c r="G51" i="6" s="1"/>
  <c r="AV51" i="6"/>
  <c r="BG48" i="2"/>
  <c r="K51" i="6" s="1"/>
  <c r="AR54" i="6"/>
  <c r="AG54" i="6" s="1"/>
  <c r="T54" i="6" s="1"/>
  <c r="BC51" i="2"/>
  <c r="G54" i="6" s="1"/>
  <c r="AV54" i="6"/>
  <c r="AK54" i="6" s="1"/>
  <c r="X54" i="6" s="1"/>
  <c r="BG51" i="2"/>
  <c r="K54" i="6" s="1"/>
  <c r="AR55" i="6"/>
  <c r="BC52" i="2"/>
  <c r="G55" i="6" s="1"/>
  <c r="AV55" i="6"/>
  <c r="BG52" i="2"/>
  <c r="K55" i="6" s="1"/>
  <c r="AR56" i="6"/>
  <c r="BC53" i="2"/>
  <c r="G56" i="6" s="1"/>
  <c r="AV56" i="6"/>
  <c r="BG53" i="2"/>
  <c r="K56" i="6" s="1"/>
  <c r="AR57" i="6"/>
  <c r="BC54" i="2"/>
  <c r="G57" i="6" s="1"/>
  <c r="AV57" i="6"/>
  <c r="BG54" i="2"/>
  <c r="K57" i="6" s="1"/>
  <c r="AR58" i="6"/>
  <c r="AG58" i="6" s="1"/>
  <c r="T58" i="6" s="1"/>
  <c r="BC55" i="2"/>
  <c r="G58" i="6" s="1"/>
  <c r="AV58" i="6"/>
  <c r="AK58" i="6" s="1"/>
  <c r="X58" i="6" s="1"/>
  <c r="BG55" i="2"/>
  <c r="K58" i="6" s="1"/>
  <c r="AR53" i="6"/>
  <c r="BC50" i="2"/>
  <c r="G53" i="6" s="1"/>
  <c r="AV53" i="6"/>
  <c r="BG50" i="2"/>
  <c r="K53" i="6" s="1"/>
  <c r="AR52" i="6"/>
  <c r="BC49" i="2"/>
  <c r="G52" i="6" s="1"/>
  <c r="AV52" i="6"/>
  <c r="BG49" i="2"/>
  <c r="K52" i="6" s="1"/>
  <c r="BG10" i="2"/>
  <c r="K13" i="6" s="1"/>
  <c r="BG11" i="2"/>
  <c r="K14" i="6" s="1"/>
  <c r="BG12" i="2"/>
  <c r="K15" i="6" s="1"/>
  <c r="AS13" i="6"/>
  <c r="BD10" i="2"/>
  <c r="H13" i="6" s="1"/>
  <c r="AU11" i="2"/>
  <c r="AS14" i="6"/>
  <c r="BD11" i="2"/>
  <c r="H14" i="6" s="1"/>
  <c r="AU12" i="2"/>
  <c r="AS15" i="6"/>
  <c r="BD12" i="2"/>
  <c r="H15" i="6" s="1"/>
  <c r="AU13" i="2"/>
  <c r="AS16" i="6"/>
  <c r="BD13" i="2"/>
  <c r="H16" i="6" s="1"/>
  <c r="AU14" i="2"/>
  <c r="AS17" i="6"/>
  <c r="BD14" i="2"/>
  <c r="H17" i="6" s="1"/>
  <c r="AU15" i="2"/>
  <c r="AS18" i="6"/>
  <c r="BD15" i="2"/>
  <c r="H18" i="6" s="1"/>
  <c r="AU16" i="2"/>
  <c r="AS19" i="6"/>
  <c r="BD16" i="2"/>
  <c r="H19" i="6" s="1"/>
  <c r="AU17" i="2"/>
  <c r="AS20" i="6"/>
  <c r="BD17" i="2"/>
  <c r="H20" i="6" s="1"/>
  <c r="AU18" i="2"/>
  <c r="AS21" i="6"/>
  <c r="BD18" i="2"/>
  <c r="H21" i="6" s="1"/>
  <c r="AU19" i="2"/>
  <c r="AS22" i="6"/>
  <c r="BD19" i="2"/>
  <c r="H22" i="6" s="1"/>
  <c r="AU20" i="2"/>
  <c r="AS23" i="6"/>
  <c r="BD20" i="2"/>
  <c r="H23" i="6" s="1"/>
  <c r="AU21" i="2"/>
  <c r="AS24" i="6"/>
  <c r="BD21" i="2"/>
  <c r="H24" i="6" s="1"/>
  <c r="AU22" i="2"/>
  <c r="AS25" i="6"/>
  <c r="BD22" i="2"/>
  <c r="H25" i="6" s="1"/>
  <c r="AU23" i="2"/>
  <c r="AS26" i="6"/>
  <c r="BD23" i="2"/>
  <c r="H26" i="6" s="1"/>
  <c r="AU24" i="2"/>
  <c r="AS27" i="6"/>
  <c r="BD24" i="2"/>
  <c r="H27" i="6" s="1"/>
  <c r="AU25" i="2"/>
  <c r="AS28" i="6"/>
  <c r="BD25" i="2"/>
  <c r="H28" i="6" s="1"/>
  <c r="AU26" i="2"/>
  <c r="AS29" i="6"/>
  <c r="BD26" i="2"/>
  <c r="H29" i="6" s="1"/>
  <c r="AU27" i="2"/>
  <c r="AS30" i="6"/>
  <c r="BD27" i="2"/>
  <c r="H30" i="6" s="1"/>
  <c r="AU28" i="2"/>
  <c r="AS31" i="6"/>
  <c r="BD28" i="2"/>
  <c r="H31" i="6" s="1"/>
  <c r="AU29" i="2"/>
  <c r="AS32" i="6"/>
  <c r="BD29" i="2"/>
  <c r="H32" i="6" s="1"/>
  <c r="AU30" i="2"/>
  <c r="AS33" i="6"/>
  <c r="BD30" i="2"/>
  <c r="H33" i="6" s="1"/>
  <c r="AU31" i="2"/>
  <c r="AS34" i="6"/>
  <c r="BD31" i="2"/>
  <c r="H34" i="6" s="1"/>
  <c r="AU32" i="2"/>
  <c r="AS35" i="6"/>
  <c r="BD32" i="2"/>
  <c r="H35" i="6" s="1"/>
  <c r="AU33" i="2"/>
  <c r="AS36" i="6"/>
  <c r="BD33" i="2"/>
  <c r="H36" i="6" s="1"/>
  <c r="AU34" i="2"/>
  <c r="AS37" i="6"/>
  <c r="BD34" i="2"/>
  <c r="H37" i="6" s="1"/>
  <c r="AU35" i="2"/>
  <c r="AS38" i="6"/>
  <c r="BD35" i="2"/>
  <c r="AU36" i="2"/>
  <c r="AS39" i="6"/>
  <c r="BD36" i="2"/>
  <c r="H39" i="6" s="1"/>
  <c r="AU37" i="2"/>
  <c r="AS40" i="6"/>
  <c r="BD37" i="2"/>
  <c r="H40" i="6" s="1"/>
  <c r="AU38" i="2"/>
  <c r="AS41" i="6"/>
  <c r="BD38" i="2"/>
  <c r="H41" i="6" s="1"/>
  <c r="AU39" i="2"/>
  <c r="AS42" i="6"/>
  <c r="BD39" i="2"/>
  <c r="H42" i="6" s="1"/>
  <c r="AU40" i="2"/>
  <c r="AS43" i="6"/>
  <c r="BD40" i="2"/>
  <c r="H43" i="6" s="1"/>
  <c r="AU41" i="2"/>
  <c r="AS44" i="6"/>
  <c r="BD41" i="2"/>
  <c r="H44" i="6" s="1"/>
  <c r="AU42" i="2"/>
  <c r="AS45" i="6"/>
  <c r="BD42" i="2"/>
  <c r="H45" i="6" s="1"/>
  <c r="AU43" i="2"/>
  <c r="AS46" i="6"/>
  <c r="BD43" i="2"/>
  <c r="H46" i="6" s="1"/>
  <c r="AU44" i="2"/>
  <c r="AS47" i="6"/>
  <c r="BD44" i="2"/>
  <c r="H47" i="6" s="1"/>
  <c r="AU45" i="2"/>
  <c r="AS48" i="6"/>
  <c r="BD45" i="2"/>
  <c r="H48" i="6" s="1"/>
  <c r="AU46" i="2"/>
  <c r="AS49" i="6"/>
  <c r="BD46" i="2"/>
  <c r="H49" i="6" s="1"/>
  <c r="AU47" i="2"/>
  <c r="AS50" i="6"/>
  <c r="BD47" i="2"/>
  <c r="H50" i="6" s="1"/>
  <c r="AU48" i="2"/>
  <c r="AS51" i="6"/>
  <c r="BD48" i="2"/>
  <c r="H51" i="6" s="1"/>
  <c r="AU51" i="2"/>
  <c r="AS54" i="6"/>
  <c r="BD51" i="2"/>
  <c r="H54" i="6" s="1"/>
  <c r="AU52" i="2"/>
  <c r="AS55" i="6"/>
  <c r="BD52" i="2"/>
  <c r="H55" i="6" s="1"/>
  <c r="AU53" i="2"/>
  <c r="AS56" i="6"/>
  <c r="BD53" i="2"/>
  <c r="H56" i="6" s="1"/>
  <c r="AU54" i="2"/>
  <c r="AS57" i="6"/>
  <c r="BD54" i="2"/>
  <c r="H57" i="6" s="1"/>
  <c r="AU55" i="2"/>
  <c r="AS58" i="6"/>
  <c r="BD55" i="2"/>
  <c r="H58" i="6" s="1"/>
  <c r="AU50" i="2"/>
  <c r="AS53" i="6"/>
  <c r="BD50" i="2"/>
  <c r="H53" i="6" s="1"/>
  <c r="AU49" i="2"/>
  <c r="AS52" i="6"/>
  <c r="BD49" i="2"/>
  <c r="H52" i="6" s="1"/>
  <c r="BB10" i="2"/>
  <c r="F13" i="6" s="1"/>
  <c r="BB11" i="2"/>
  <c r="F14" i="6" s="1"/>
  <c r="BB12" i="2"/>
  <c r="F15" i="6" s="1"/>
  <c r="AZ9" i="1"/>
  <c r="G13" i="5" s="1"/>
  <c r="BD11" i="1"/>
  <c r="K15" i="5" s="1"/>
  <c r="BD15" i="1"/>
  <c r="K19" i="5" s="1"/>
  <c r="BD19" i="1"/>
  <c r="K23" i="5" s="1"/>
  <c r="AV22" i="1"/>
  <c r="C26" i="5" s="1"/>
  <c r="AZ24" i="1"/>
  <c r="G28" i="5" s="1"/>
  <c r="BD26" i="1"/>
  <c r="K30" i="5" s="1"/>
  <c r="AV30" i="1"/>
  <c r="C34" i="5" s="1"/>
  <c r="AZ32" i="1"/>
  <c r="G36" i="5" s="1"/>
  <c r="BD34" i="1"/>
  <c r="K38" i="5" s="1"/>
  <c r="AV38" i="1"/>
  <c r="C42" i="5" s="1"/>
  <c r="AZ40" i="1"/>
  <c r="G44" i="5" s="1"/>
  <c r="BD42" i="1"/>
  <c r="K46" i="5" s="1"/>
  <c r="AV46" i="1"/>
  <c r="C50" i="5" s="1"/>
  <c r="AV10" i="1"/>
  <c r="C14" i="5" s="1"/>
  <c r="AV12" i="1"/>
  <c r="C16" i="5" s="1"/>
  <c r="AV14" i="1"/>
  <c r="C18" i="5" s="1"/>
  <c r="AV16" i="1"/>
  <c r="C20" i="5" s="1"/>
  <c r="AV18" i="1"/>
  <c r="C22" i="5" s="1"/>
  <c r="AV20" i="1"/>
  <c r="C24" i="5" s="1"/>
  <c r="AZ22" i="1"/>
  <c r="G26" i="5" s="1"/>
  <c r="BD24" i="1"/>
  <c r="K28" i="5" s="1"/>
  <c r="AV28" i="1"/>
  <c r="C32" i="5" s="1"/>
  <c r="AZ30" i="1"/>
  <c r="G34" i="5" s="1"/>
  <c r="BD32" i="1"/>
  <c r="K36" i="5" s="1"/>
  <c r="AV36" i="1"/>
  <c r="C40" i="5" s="1"/>
  <c r="AZ38" i="1"/>
  <c r="G42" i="5" s="1"/>
  <c r="BD40" i="1"/>
  <c r="K44" i="5" s="1"/>
  <c r="AV44" i="1"/>
  <c r="C48" i="5" s="1"/>
  <c r="AZ46" i="1"/>
  <c r="G50" i="5" s="1"/>
  <c r="AZ10" i="1"/>
  <c r="G14" i="5" s="1"/>
  <c r="AZ12" i="1"/>
  <c r="G16" i="5" s="1"/>
  <c r="AZ14" i="1"/>
  <c r="G18" i="5" s="1"/>
  <c r="AZ16" i="1"/>
  <c r="G20" i="5" s="1"/>
  <c r="AZ18" i="1"/>
  <c r="G22" i="5" s="1"/>
  <c r="AZ20" i="1"/>
  <c r="G24" i="5" s="1"/>
  <c r="BD22" i="1"/>
  <c r="K26" i="5" s="1"/>
  <c r="AV26" i="1"/>
  <c r="C30" i="5" s="1"/>
  <c r="AZ28" i="1"/>
  <c r="G32" i="5" s="1"/>
  <c r="BD30" i="1"/>
  <c r="K34" i="5" s="1"/>
  <c r="AV34" i="1"/>
  <c r="C38" i="5" s="1"/>
  <c r="AZ36" i="1"/>
  <c r="G40" i="5" s="1"/>
  <c r="BD38" i="1"/>
  <c r="K42" i="5" s="1"/>
  <c r="AV42" i="1"/>
  <c r="C46" i="5" s="1"/>
  <c r="AZ44" i="1"/>
  <c r="G48" i="5" s="1"/>
  <c r="BD46" i="1"/>
  <c r="K50" i="5" s="1"/>
  <c r="AR16" i="1"/>
  <c r="AV9" i="1"/>
  <c r="C13" i="5" s="1"/>
  <c r="BD10" i="1"/>
  <c r="K14" i="5" s="1"/>
  <c r="BD12" i="1"/>
  <c r="K16" i="5" s="1"/>
  <c r="BD14" i="1"/>
  <c r="K18" i="5" s="1"/>
  <c r="BD16" i="1"/>
  <c r="K20" i="5" s="1"/>
  <c r="BD18" i="1"/>
  <c r="K22" i="5" s="1"/>
  <c r="BD20" i="1"/>
  <c r="K24" i="5" s="1"/>
  <c r="AV24" i="1"/>
  <c r="C28" i="5" s="1"/>
  <c r="AZ26" i="1"/>
  <c r="G30" i="5" s="1"/>
  <c r="BD28" i="1"/>
  <c r="K32" i="5" s="1"/>
  <c r="AV32" i="1"/>
  <c r="C36" i="5" s="1"/>
  <c r="AZ34" i="1"/>
  <c r="G38" i="5" s="1"/>
  <c r="BD36" i="1"/>
  <c r="K40" i="5" s="1"/>
  <c r="AV40" i="1"/>
  <c r="C44" i="5" s="1"/>
  <c r="AZ42" i="1"/>
  <c r="G46" i="5" s="1"/>
  <c r="BD44" i="1"/>
  <c r="K48" i="5" s="1"/>
  <c r="BF32" i="1"/>
  <c r="M36" i="5" s="1"/>
  <c r="AX36" i="5"/>
  <c r="AO13" i="5"/>
  <c r="AW9" i="1"/>
  <c r="D13" i="5" s="1"/>
  <c r="AR9" i="1"/>
  <c r="BF40" i="1"/>
  <c r="M44" i="5" s="1"/>
  <c r="AX44" i="5"/>
  <c r="AZ13" i="1"/>
  <c r="G17" i="5" s="1"/>
  <c r="AZ17" i="1"/>
  <c r="G21" i="5" s="1"/>
  <c r="BE16" i="1"/>
  <c r="L20" i="5" s="1"/>
  <c r="AW20" i="5"/>
  <c r="AS10" i="1"/>
  <c r="AP14" i="5"/>
  <c r="AX10" i="1"/>
  <c r="E14" i="5" s="1"/>
  <c r="AN15" i="5"/>
  <c r="AS11" i="1"/>
  <c r="AT16" i="5"/>
  <c r="BB12" i="1"/>
  <c r="I16" i="5" s="1"/>
  <c r="AS14" i="1"/>
  <c r="AP18" i="5"/>
  <c r="AX14" i="1"/>
  <c r="E18" i="5" s="1"/>
  <c r="AN19" i="5"/>
  <c r="AS15" i="1"/>
  <c r="AT20" i="5"/>
  <c r="BB16" i="1"/>
  <c r="I20" i="5" s="1"/>
  <c r="AS18" i="1"/>
  <c r="AP22" i="5"/>
  <c r="AX18" i="1"/>
  <c r="E22" i="5" s="1"/>
  <c r="AT22" i="5"/>
  <c r="BB18" i="1"/>
  <c r="I22" i="5" s="1"/>
  <c r="AP24" i="5"/>
  <c r="AX20" i="1"/>
  <c r="E24" i="5" s="1"/>
  <c r="AS20" i="1"/>
  <c r="AS21" i="1"/>
  <c r="AN25" i="5"/>
  <c r="AV21" i="1"/>
  <c r="C25" i="5" s="1"/>
  <c r="AV25" i="5"/>
  <c r="BD21" i="1"/>
  <c r="K25" i="5" s="1"/>
  <c r="AT26" i="5"/>
  <c r="BB22" i="1"/>
  <c r="I26" i="5" s="1"/>
  <c r="AR27" i="5"/>
  <c r="AZ23" i="1"/>
  <c r="G27" i="5" s="1"/>
  <c r="AP28" i="5"/>
  <c r="AX24" i="1"/>
  <c r="E28" i="5" s="1"/>
  <c r="AS25" i="1"/>
  <c r="AN29" i="5"/>
  <c r="AV25" i="1"/>
  <c r="C29" i="5" s="1"/>
  <c r="AV29" i="5"/>
  <c r="BD25" i="1"/>
  <c r="K29" i="5" s="1"/>
  <c r="AT30" i="5"/>
  <c r="BB26" i="1"/>
  <c r="I30" i="5" s="1"/>
  <c r="AR31" i="5"/>
  <c r="AZ27" i="1"/>
  <c r="G31" i="5" s="1"/>
  <c r="AP32" i="5"/>
  <c r="AS28" i="1"/>
  <c r="AX28" i="1"/>
  <c r="E32" i="5" s="1"/>
  <c r="AS29" i="1"/>
  <c r="AN33" i="5"/>
  <c r="AV29" i="1"/>
  <c r="C33" i="5" s="1"/>
  <c r="AV33" i="5"/>
  <c r="BD29" i="1"/>
  <c r="K33" i="5" s="1"/>
  <c r="AT34" i="5"/>
  <c r="BB30" i="1"/>
  <c r="I34" i="5" s="1"/>
  <c r="AR35" i="5"/>
  <c r="AZ31" i="1"/>
  <c r="G35" i="5" s="1"/>
  <c r="AP36" i="5"/>
  <c r="AX32" i="1"/>
  <c r="E36" i="5" s="1"/>
  <c r="AS33" i="1"/>
  <c r="AN37" i="5"/>
  <c r="AV33" i="1"/>
  <c r="C37" i="5" s="1"/>
  <c r="AR37" i="5"/>
  <c r="AZ33" i="1"/>
  <c r="G37" i="5" s="1"/>
  <c r="AS34" i="1"/>
  <c r="AP38" i="5"/>
  <c r="AX34" i="1"/>
  <c r="E38" i="5" s="1"/>
  <c r="AN39" i="5"/>
  <c r="AV35" i="1"/>
  <c r="C39" i="5" s="1"/>
  <c r="AS35" i="1"/>
  <c r="AV39" i="5"/>
  <c r="BD35" i="1"/>
  <c r="K39" i="5" s="1"/>
  <c r="AT40" i="5"/>
  <c r="BB36" i="1"/>
  <c r="I40" i="5" s="1"/>
  <c r="AR41" i="5"/>
  <c r="AZ37" i="1"/>
  <c r="G41" i="5" s="1"/>
  <c r="AV41" i="5"/>
  <c r="BD37" i="1"/>
  <c r="K41" i="5" s="1"/>
  <c r="AS38" i="1"/>
  <c r="AP42" i="5"/>
  <c r="AX38" i="1"/>
  <c r="E42" i="5" s="1"/>
  <c r="AT42" i="5"/>
  <c r="BB38" i="1"/>
  <c r="I42" i="5" s="1"/>
  <c r="AR43" i="5"/>
  <c r="AZ39" i="1"/>
  <c r="G43" i="5" s="1"/>
  <c r="AV43" i="5"/>
  <c r="BD39" i="1"/>
  <c r="K43" i="5" s="1"/>
  <c r="AP44" i="5"/>
  <c r="AX40" i="1"/>
  <c r="E44" i="5" s="1"/>
  <c r="AT44" i="5"/>
  <c r="BB40" i="1"/>
  <c r="I44" i="5" s="1"/>
  <c r="AS41" i="1"/>
  <c r="AN45" i="5"/>
  <c r="AV41" i="1"/>
  <c r="C45" i="5" s="1"/>
  <c r="AR45" i="5"/>
  <c r="AZ41" i="1"/>
  <c r="G45" i="5" s="1"/>
  <c r="AV45" i="5"/>
  <c r="BD41" i="1"/>
  <c r="K45" i="5" s="1"/>
  <c r="AS42" i="1"/>
  <c r="AP46" i="5"/>
  <c r="AX42" i="1"/>
  <c r="E46" i="5" s="1"/>
  <c r="AT46" i="5"/>
  <c r="BB42" i="1"/>
  <c r="I46" i="5" s="1"/>
  <c r="AN47" i="5"/>
  <c r="AS43" i="1"/>
  <c r="AV43" i="1"/>
  <c r="C47" i="5" s="1"/>
  <c r="AR47" i="5"/>
  <c r="AZ43" i="1"/>
  <c r="G47" i="5" s="1"/>
  <c r="AV47" i="5"/>
  <c r="BD43" i="1"/>
  <c r="K47" i="5" s="1"/>
  <c r="AP48" i="5"/>
  <c r="AS44" i="1"/>
  <c r="AX44" i="1"/>
  <c r="E48" i="5" s="1"/>
  <c r="AT48" i="5"/>
  <c r="BB44" i="1"/>
  <c r="I48" i="5" s="1"/>
  <c r="AS45" i="1"/>
  <c r="AN49" i="5"/>
  <c r="AV45" i="1"/>
  <c r="C49" i="5" s="1"/>
  <c r="AR49" i="5"/>
  <c r="AZ45" i="1"/>
  <c r="G49" i="5" s="1"/>
  <c r="AV49" i="5"/>
  <c r="BD45" i="1"/>
  <c r="K49" i="5" s="1"/>
  <c r="AS46" i="1"/>
  <c r="AP50" i="5"/>
  <c r="AX46" i="1"/>
  <c r="E50" i="5" s="1"/>
  <c r="AT50" i="5"/>
  <c r="BB46" i="1"/>
  <c r="I50" i="5" s="1"/>
  <c r="BD9" i="1"/>
  <c r="K13" i="5" s="1"/>
  <c r="AV11" i="1"/>
  <c r="C15" i="5" s="1"/>
  <c r="BD13" i="1"/>
  <c r="K17" i="5" s="1"/>
  <c r="AV15" i="1"/>
  <c r="C19" i="5" s="1"/>
  <c r="BD17" i="1"/>
  <c r="K21" i="5" s="1"/>
  <c r="BF16" i="1"/>
  <c r="M20" i="5" s="1"/>
  <c r="AX20" i="5"/>
  <c r="BE32" i="1"/>
  <c r="L36" i="5" s="1"/>
  <c r="AW36" i="5"/>
  <c r="AH36" i="5" s="1"/>
  <c r="U36" i="5" s="1"/>
  <c r="AT14" i="5"/>
  <c r="BB10" i="1"/>
  <c r="I14" i="5" s="1"/>
  <c r="AP16" i="5"/>
  <c r="AS12" i="1"/>
  <c r="AX12" i="1"/>
  <c r="E16" i="5" s="1"/>
  <c r="AS13" i="1"/>
  <c r="AN17" i="5"/>
  <c r="AT18" i="5"/>
  <c r="BB14" i="1"/>
  <c r="I18" i="5" s="1"/>
  <c r="AP20" i="5"/>
  <c r="AX16" i="1"/>
  <c r="E20" i="5" s="1"/>
  <c r="AS17" i="1"/>
  <c r="AN21" i="5"/>
  <c r="AN23" i="5"/>
  <c r="AS19" i="1"/>
  <c r="AT24" i="5"/>
  <c r="BB20" i="1"/>
  <c r="I24" i="5" s="1"/>
  <c r="AR25" i="5"/>
  <c r="AZ21" i="1"/>
  <c r="G25" i="5" s="1"/>
  <c r="AS22" i="1"/>
  <c r="AP26" i="5"/>
  <c r="AX22" i="1"/>
  <c r="E26" i="5" s="1"/>
  <c r="AN27" i="5"/>
  <c r="AS23" i="1"/>
  <c r="AV23" i="1"/>
  <c r="C27" i="5" s="1"/>
  <c r="AV27" i="5"/>
  <c r="BD23" i="1"/>
  <c r="K27" i="5" s="1"/>
  <c r="AT28" i="5"/>
  <c r="BB24" i="1"/>
  <c r="I28" i="5" s="1"/>
  <c r="AR29" i="5"/>
  <c r="AZ25" i="1"/>
  <c r="G29" i="5" s="1"/>
  <c r="AS26" i="1"/>
  <c r="AP30" i="5"/>
  <c r="AX26" i="1"/>
  <c r="E30" i="5" s="1"/>
  <c r="AN31" i="5"/>
  <c r="AV27" i="1"/>
  <c r="C31" i="5" s="1"/>
  <c r="AS27" i="1"/>
  <c r="AV31" i="5"/>
  <c r="BD27" i="1"/>
  <c r="K31" i="5" s="1"/>
  <c r="AT32" i="5"/>
  <c r="BB28" i="1"/>
  <c r="I32" i="5" s="1"/>
  <c r="AR33" i="5"/>
  <c r="AZ29" i="1"/>
  <c r="G33" i="5" s="1"/>
  <c r="AS30" i="1"/>
  <c r="AP34" i="5"/>
  <c r="AX30" i="1"/>
  <c r="E34" i="5" s="1"/>
  <c r="AN35" i="5"/>
  <c r="AS31" i="1"/>
  <c r="AV31" i="1"/>
  <c r="C35" i="5" s="1"/>
  <c r="AV35" i="5"/>
  <c r="BD31" i="1"/>
  <c r="K35" i="5" s="1"/>
  <c r="AT36" i="5"/>
  <c r="AI36" i="5" s="1"/>
  <c r="V36" i="5" s="1"/>
  <c r="BB32" i="1"/>
  <c r="I36" i="5" s="1"/>
  <c r="AV37" i="5"/>
  <c r="BD33" i="1"/>
  <c r="K37" i="5" s="1"/>
  <c r="AT38" i="5"/>
  <c r="BB34" i="1"/>
  <c r="I38" i="5" s="1"/>
  <c r="AR39" i="5"/>
  <c r="AZ35" i="1"/>
  <c r="G39" i="5" s="1"/>
  <c r="AP40" i="5"/>
  <c r="AX36" i="1"/>
  <c r="E40" i="5" s="1"/>
  <c r="AS36" i="1"/>
  <c r="AS37" i="1"/>
  <c r="AN41" i="5"/>
  <c r="AV37" i="1"/>
  <c r="C41" i="5" s="1"/>
  <c r="AN43" i="5"/>
  <c r="AS39" i="1"/>
  <c r="AV39" i="1"/>
  <c r="C43" i="5" s="1"/>
  <c r="AS24" i="1"/>
  <c r="AZ11" i="1"/>
  <c r="G15" i="5" s="1"/>
  <c r="AZ15" i="1"/>
  <c r="G19" i="5" s="1"/>
  <c r="AZ19" i="1"/>
  <c r="G23" i="5" s="1"/>
  <c r="AW24" i="5"/>
  <c r="AW28" i="5"/>
  <c r="AW32" i="5"/>
  <c r="AW40" i="5"/>
  <c r="AD40" i="5" s="1"/>
  <c r="Q40" i="5" s="1"/>
  <c r="AW44" i="5"/>
  <c r="AW48" i="5"/>
  <c r="BA9" i="1"/>
  <c r="H13" i="5" s="1"/>
  <c r="BA10" i="1"/>
  <c r="H14" i="5" s="1"/>
  <c r="AW11" i="1"/>
  <c r="D15" i="5" s="1"/>
  <c r="BA11" i="1"/>
  <c r="H15" i="5" s="1"/>
  <c r="AW12" i="1"/>
  <c r="D16" i="5" s="1"/>
  <c r="BA12" i="1"/>
  <c r="H16" i="5" s="1"/>
  <c r="AW13" i="1"/>
  <c r="D17" i="5" s="1"/>
  <c r="BA13" i="1"/>
  <c r="H17" i="5" s="1"/>
  <c r="BA14" i="1"/>
  <c r="H18" i="5" s="1"/>
  <c r="AW15" i="1"/>
  <c r="D19" i="5" s="1"/>
  <c r="BA15" i="1"/>
  <c r="H19" i="5" s="1"/>
  <c r="AW16" i="1"/>
  <c r="D20" i="5" s="1"/>
  <c r="BA16" i="1"/>
  <c r="H20" i="5" s="1"/>
  <c r="AW17" i="1"/>
  <c r="D21" i="5" s="1"/>
  <c r="BA17" i="1"/>
  <c r="H21" i="5" s="1"/>
  <c r="BA18" i="1"/>
  <c r="H22" i="5" s="1"/>
  <c r="AW19" i="1"/>
  <c r="D23" i="5" s="1"/>
  <c r="BA19" i="1"/>
  <c r="H23" i="5" s="1"/>
  <c r="AW20" i="1"/>
  <c r="D24" i="5" s="1"/>
  <c r="BA20" i="1"/>
  <c r="H24" i="5" s="1"/>
  <c r="AW21" i="1"/>
  <c r="D25" i="5" s="1"/>
  <c r="BA21" i="1"/>
  <c r="H25" i="5" s="1"/>
  <c r="BA22" i="1"/>
  <c r="H26" i="5" s="1"/>
  <c r="AW23" i="1"/>
  <c r="D27" i="5" s="1"/>
  <c r="BA23" i="1"/>
  <c r="H27" i="5" s="1"/>
  <c r="AW24" i="1"/>
  <c r="D28" i="5" s="1"/>
  <c r="BA24" i="1"/>
  <c r="H28" i="5" s="1"/>
  <c r="AW25" i="1"/>
  <c r="D29" i="5" s="1"/>
  <c r="BA25" i="1"/>
  <c r="H29" i="5" s="1"/>
  <c r="BA26" i="1"/>
  <c r="H30" i="5" s="1"/>
  <c r="AW27" i="1"/>
  <c r="D31" i="5" s="1"/>
  <c r="BA27" i="1"/>
  <c r="H31" i="5" s="1"/>
  <c r="AW28" i="1"/>
  <c r="D32" i="5" s="1"/>
  <c r="BA28" i="1"/>
  <c r="H32" i="5" s="1"/>
  <c r="AW29" i="1"/>
  <c r="D33" i="5" s="1"/>
  <c r="BA29" i="1"/>
  <c r="H33" i="5" s="1"/>
  <c r="BA30" i="1"/>
  <c r="H34" i="5" s="1"/>
  <c r="AW31" i="1"/>
  <c r="D35" i="5" s="1"/>
  <c r="BA31" i="1"/>
  <c r="H35" i="5" s="1"/>
  <c r="AW32" i="1"/>
  <c r="D36" i="5" s="1"/>
  <c r="BA32" i="1"/>
  <c r="H36" i="5" s="1"/>
  <c r="AW33" i="1"/>
  <c r="D37" i="5" s="1"/>
  <c r="BA33" i="1"/>
  <c r="H37" i="5" s="1"/>
  <c r="BA34" i="1"/>
  <c r="H38" i="5" s="1"/>
  <c r="AW35" i="1"/>
  <c r="D39" i="5" s="1"/>
  <c r="BA35" i="1"/>
  <c r="H39" i="5" s="1"/>
  <c r="AW36" i="1"/>
  <c r="D40" i="5" s="1"/>
  <c r="BA36" i="1"/>
  <c r="H40" i="5" s="1"/>
  <c r="AW37" i="1"/>
  <c r="D41" i="5" s="1"/>
  <c r="BA37" i="1"/>
  <c r="H41" i="5" s="1"/>
  <c r="BA38" i="1"/>
  <c r="H42" i="5" s="1"/>
  <c r="AW39" i="1"/>
  <c r="D43" i="5" s="1"/>
  <c r="BA39" i="1"/>
  <c r="H43" i="5" s="1"/>
  <c r="AW40" i="1"/>
  <c r="D44" i="5" s="1"/>
  <c r="BA40" i="1"/>
  <c r="H44" i="5" s="1"/>
  <c r="AW41" i="1"/>
  <c r="D45" i="5" s="1"/>
  <c r="BA41" i="1"/>
  <c r="H45" i="5" s="1"/>
  <c r="BA42" i="1"/>
  <c r="H46" i="5" s="1"/>
  <c r="AW43" i="1"/>
  <c r="D47" i="5" s="1"/>
  <c r="BA43" i="1"/>
  <c r="H47" i="5" s="1"/>
  <c r="AW44" i="1"/>
  <c r="D48" i="5" s="1"/>
  <c r="BA44" i="1"/>
  <c r="H48" i="5" s="1"/>
  <c r="AW45" i="1"/>
  <c r="D49" i="5" s="1"/>
  <c r="BA45" i="1"/>
  <c r="H49" i="5" s="1"/>
  <c r="BA46" i="1"/>
  <c r="H50" i="5" s="1"/>
  <c r="AX9" i="1"/>
  <c r="E13" i="5" s="1"/>
  <c r="BB9" i="1"/>
  <c r="I13" i="5" s="1"/>
  <c r="AX11" i="1"/>
  <c r="E15" i="5" s="1"/>
  <c r="BB11" i="1"/>
  <c r="I15" i="5" s="1"/>
  <c r="AX13" i="1"/>
  <c r="E17" i="5" s="1"/>
  <c r="BB13" i="1"/>
  <c r="I17" i="5" s="1"/>
  <c r="AX15" i="1"/>
  <c r="E19" i="5" s="1"/>
  <c r="BB15" i="1"/>
  <c r="I19" i="5" s="1"/>
  <c r="AX17" i="1"/>
  <c r="E21" i="5" s="1"/>
  <c r="BB17" i="1"/>
  <c r="I21" i="5" s="1"/>
  <c r="AX19" i="1"/>
  <c r="E23" i="5" s="1"/>
  <c r="BB19" i="1"/>
  <c r="I23" i="5" s="1"/>
  <c r="AX21" i="1"/>
  <c r="E25" i="5" s="1"/>
  <c r="BB21" i="1"/>
  <c r="I25" i="5" s="1"/>
  <c r="AX23" i="1"/>
  <c r="E27" i="5" s="1"/>
  <c r="BB23" i="1"/>
  <c r="I27" i="5" s="1"/>
  <c r="AX25" i="1"/>
  <c r="E29" i="5" s="1"/>
  <c r="BB25" i="1"/>
  <c r="I29" i="5" s="1"/>
  <c r="AX27" i="1"/>
  <c r="E31" i="5" s="1"/>
  <c r="BB27" i="1"/>
  <c r="I31" i="5" s="1"/>
  <c r="AX29" i="1"/>
  <c r="E33" i="5" s="1"/>
  <c r="BB29" i="1"/>
  <c r="I33" i="5" s="1"/>
  <c r="AX31" i="1"/>
  <c r="E35" i="5" s="1"/>
  <c r="BB31" i="1"/>
  <c r="I35" i="5" s="1"/>
  <c r="AX33" i="1"/>
  <c r="E37" i="5" s="1"/>
  <c r="BB33" i="1"/>
  <c r="I37" i="5" s="1"/>
  <c r="AX35" i="1"/>
  <c r="E39" i="5" s="1"/>
  <c r="BB35" i="1"/>
  <c r="I39" i="5" s="1"/>
  <c r="AX37" i="1"/>
  <c r="E41" i="5" s="1"/>
  <c r="BB37" i="1"/>
  <c r="I41" i="5" s="1"/>
  <c r="AX39" i="1"/>
  <c r="E43" i="5" s="1"/>
  <c r="BB39" i="1"/>
  <c r="I43" i="5" s="1"/>
  <c r="AX41" i="1"/>
  <c r="E45" i="5" s="1"/>
  <c r="BB41" i="1"/>
  <c r="I45" i="5" s="1"/>
  <c r="AX43" i="1"/>
  <c r="E47" i="5" s="1"/>
  <c r="BB43" i="1"/>
  <c r="I47" i="5" s="1"/>
  <c r="AX45" i="1"/>
  <c r="E49" i="5" s="1"/>
  <c r="BB45" i="1"/>
  <c r="I49" i="5" s="1"/>
  <c r="AR12" i="1"/>
  <c r="AR10" i="1"/>
  <c r="AO14" i="5"/>
  <c r="AR11" i="1"/>
  <c r="AM15" i="5"/>
  <c r="AR13" i="1"/>
  <c r="AM17" i="5"/>
  <c r="AR14" i="1"/>
  <c r="AO18" i="5"/>
  <c r="AR15" i="1"/>
  <c r="AM19" i="5"/>
  <c r="AR17" i="1"/>
  <c r="AM21" i="5"/>
  <c r="AR18" i="1"/>
  <c r="AO22" i="5"/>
  <c r="AR19" i="1"/>
  <c r="AM23" i="5"/>
  <c r="AR21" i="1"/>
  <c r="AM25" i="5"/>
  <c r="AR22" i="1"/>
  <c r="AO26" i="5"/>
  <c r="AR23" i="1"/>
  <c r="AM27" i="5"/>
  <c r="AR25" i="1"/>
  <c r="AM29" i="5"/>
  <c r="AR26" i="1"/>
  <c r="AO30" i="5"/>
  <c r="AR27" i="1"/>
  <c r="AM31" i="5"/>
  <c r="AR29" i="1"/>
  <c r="AM33" i="5"/>
  <c r="AR30" i="1"/>
  <c r="AO34" i="5"/>
  <c r="AR31" i="1"/>
  <c r="AM35" i="5"/>
  <c r="AR33" i="1"/>
  <c r="AM37" i="5"/>
  <c r="AR34" i="1"/>
  <c r="AO38" i="5"/>
  <c r="AR35" i="1"/>
  <c r="AM39" i="5"/>
  <c r="AR37" i="1"/>
  <c r="AM41" i="5"/>
  <c r="AR38" i="1"/>
  <c r="AO42" i="5"/>
  <c r="AR39" i="1"/>
  <c r="AM43" i="5"/>
  <c r="AR41" i="1"/>
  <c r="AM45" i="5"/>
  <c r="AR42" i="1"/>
  <c r="AO46" i="5"/>
  <c r="AR43" i="1"/>
  <c r="AM47" i="5"/>
  <c r="AR45" i="1"/>
  <c r="AM49" i="5"/>
  <c r="AR46" i="1"/>
  <c r="AO50" i="5"/>
  <c r="AU9" i="1"/>
  <c r="B13" i="5" s="1"/>
  <c r="AY9" i="1"/>
  <c r="F13" i="5" s="1"/>
  <c r="BC9" i="1"/>
  <c r="J13" i="5" s="1"/>
  <c r="AU10" i="1"/>
  <c r="B14" i="5" s="1"/>
  <c r="AY10" i="1"/>
  <c r="F14" i="5" s="1"/>
  <c r="BC10" i="1"/>
  <c r="J14" i="5" s="1"/>
  <c r="AU11" i="1"/>
  <c r="B15" i="5" s="1"/>
  <c r="AY11" i="1"/>
  <c r="F15" i="5" s="1"/>
  <c r="BC11" i="1"/>
  <c r="J15" i="5" s="1"/>
  <c r="AU12" i="1"/>
  <c r="B16" i="5" s="1"/>
  <c r="AY12" i="1"/>
  <c r="F16" i="5" s="1"/>
  <c r="BC12" i="1"/>
  <c r="J16" i="5" s="1"/>
  <c r="AU13" i="1"/>
  <c r="B17" i="5" s="1"/>
  <c r="AY13" i="1"/>
  <c r="F17" i="5" s="1"/>
  <c r="BC13" i="1"/>
  <c r="J17" i="5" s="1"/>
  <c r="AU14" i="1"/>
  <c r="B18" i="5" s="1"/>
  <c r="AY14" i="1"/>
  <c r="F18" i="5" s="1"/>
  <c r="BC14" i="1"/>
  <c r="J18" i="5" s="1"/>
  <c r="AU15" i="1"/>
  <c r="B19" i="5" s="1"/>
  <c r="AY15" i="1"/>
  <c r="F19" i="5" s="1"/>
  <c r="BC15" i="1"/>
  <c r="J19" i="5" s="1"/>
  <c r="AU16" i="1"/>
  <c r="B20" i="5" s="1"/>
  <c r="AY16" i="1"/>
  <c r="F20" i="5" s="1"/>
  <c r="BC16" i="1"/>
  <c r="J20" i="5" s="1"/>
  <c r="AU17" i="1"/>
  <c r="B21" i="5" s="1"/>
  <c r="AY17" i="1"/>
  <c r="F21" i="5" s="1"/>
  <c r="BC17" i="1"/>
  <c r="J21" i="5" s="1"/>
  <c r="AU18" i="1"/>
  <c r="B22" i="5" s="1"/>
  <c r="AY18" i="1"/>
  <c r="F22" i="5" s="1"/>
  <c r="BC18" i="1"/>
  <c r="J22" i="5" s="1"/>
  <c r="AU19" i="1"/>
  <c r="B23" i="5" s="1"/>
  <c r="AY19" i="1"/>
  <c r="F23" i="5" s="1"/>
  <c r="BC19" i="1"/>
  <c r="J23" i="5" s="1"/>
  <c r="AU20" i="1"/>
  <c r="B24" i="5" s="1"/>
  <c r="AY20" i="1"/>
  <c r="F24" i="5" s="1"/>
  <c r="BC20" i="1"/>
  <c r="J24" i="5" s="1"/>
  <c r="AU21" i="1"/>
  <c r="B25" i="5" s="1"/>
  <c r="AY21" i="1"/>
  <c r="F25" i="5" s="1"/>
  <c r="BC21" i="1"/>
  <c r="J25" i="5" s="1"/>
  <c r="AU22" i="1"/>
  <c r="B26" i="5" s="1"/>
  <c r="AY22" i="1"/>
  <c r="F26" i="5" s="1"/>
  <c r="BC22" i="1"/>
  <c r="J26" i="5" s="1"/>
  <c r="AU23" i="1"/>
  <c r="B27" i="5" s="1"/>
  <c r="AY23" i="1"/>
  <c r="F27" i="5" s="1"/>
  <c r="BC23" i="1"/>
  <c r="J27" i="5" s="1"/>
  <c r="AU24" i="1"/>
  <c r="B28" i="5" s="1"/>
  <c r="AY24" i="1"/>
  <c r="F28" i="5" s="1"/>
  <c r="BC24" i="1"/>
  <c r="J28" i="5" s="1"/>
  <c r="AU25" i="1"/>
  <c r="B29" i="5" s="1"/>
  <c r="AY25" i="1"/>
  <c r="F29" i="5" s="1"/>
  <c r="BC25" i="1"/>
  <c r="J29" i="5" s="1"/>
  <c r="AU26" i="1"/>
  <c r="B30" i="5" s="1"/>
  <c r="AY26" i="1"/>
  <c r="F30" i="5" s="1"/>
  <c r="BC26" i="1"/>
  <c r="J30" i="5" s="1"/>
  <c r="AU27" i="1"/>
  <c r="B31" i="5" s="1"/>
  <c r="AY27" i="1"/>
  <c r="F31" i="5" s="1"/>
  <c r="BC27" i="1"/>
  <c r="J31" i="5" s="1"/>
  <c r="AU28" i="1"/>
  <c r="B32" i="5" s="1"/>
  <c r="AY28" i="1"/>
  <c r="F32" i="5" s="1"/>
  <c r="BC28" i="1"/>
  <c r="J32" i="5" s="1"/>
  <c r="AU29" i="1"/>
  <c r="B33" i="5" s="1"/>
  <c r="AY29" i="1"/>
  <c r="F33" i="5" s="1"/>
  <c r="BC29" i="1"/>
  <c r="J33" i="5" s="1"/>
  <c r="AU30" i="1"/>
  <c r="B34" i="5" s="1"/>
  <c r="AY30" i="1"/>
  <c r="F34" i="5" s="1"/>
  <c r="BC30" i="1"/>
  <c r="J34" i="5" s="1"/>
  <c r="AU31" i="1"/>
  <c r="B35" i="5" s="1"/>
  <c r="AY31" i="1"/>
  <c r="F35" i="5" s="1"/>
  <c r="BC31" i="1"/>
  <c r="J35" i="5" s="1"/>
  <c r="AU32" i="1"/>
  <c r="B36" i="5" s="1"/>
  <c r="AY32" i="1"/>
  <c r="F36" i="5" s="1"/>
  <c r="BC32" i="1"/>
  <c r="J36" i="5" s="1"/>
  <c r="AU33" i="1"/>
  <c r="B37" i="5" s="1"/>
  <c r="AY33" i="1"/>
  <c r="F37" i="5" s="1"/>
  <c r="BC33" i="1"/>
  <c r="J37" i="5" s="1"/>
  <c r="AU34" i="1"/>
  <c r="B38" i="5" s="1"/>
  <c r="AY34" i="1"/>
  <c r="F38" i="5" s="1"/>
  <c r="BC34" i="1"/>
  <c r="J38" i="5" s="1"/>
  <c r="AU35" i="1"/>
  <c r="B39" i="5" s="1"/>
  <c r="AY35" i="1"/>
  <c r="F39" i="5" s="1"/>
  <c r="BC35" i="1"/>
  <c r="J39" i="5" s="1"/>
  <c r="AU36" i="1"/>
  <c r="B40" i="5" s="1"/>
  <c r="AY36" i="1"/>
  <c r="F40" i="5" s="1"/>
  <c r="BC36" i="1"/>
  <c r="J40" i="5" s="1"/>
  <c r="AU37" i="1"/>
  <c r="B41" i="5" s="1"/>
  <c r="AY37" i="1"/>
  <c r="F41" i="5" s="1"/>
  <c r="BC37" i="1"/>
  <c r="J41" i="5" s="1"/>
  <c r="AU38" i="1"/>
  <c r="B42" i="5" s="1"/>
  <c r="AY38" i="1"/>
  <c r="F42" i="5" s="1"/>
  <c r="BC38" i="1"/>
  <c r="J42" i="5" s="1"/>
  <c r="AU39" i="1"/>
  <c r="B43" i="5" s="1"/>
  <c r="AY39" i="1"/>
  <c r="F43" i="5" s="1"/>
  <c r="BC39" i="1"/>
  <c r="J43" i="5" s="1"/>
  <c r="AU40" i="1"/>
  <c r="B44" i="5" s="1"/>
  <c r="AY40" i="1"/>
  <c r="F44" i="5" s="1"/>
  <c r="BC40" i="1"/>
  <c r="J44" i="5" s="1"/>
  <c r="AU41" i="1"/>
  <c r="B45" i="5" s="1"/>
  <c r="AY41" i="1"/>
  <c r="F45" i="5" s="1"/>
  <c r="BC41" i="1"/>
  <c r="J45" i="5" s="1"/>
  <c r="AU42" i="1"/>
  <c r="B46" i="5" s="1"/>
  <c r="AY42" i="1"/>
  <c r="F46" i="5" s="1"/>
  <c r="BC42" i="1"/>
  <c r="J46" i="5" s="1"/>
  <c r="AU43" i="1"/>
  <c r="B47" i="5" s="1"/>
  <c r="AY43" i="1"/>
  <c r="F47" i="5" s="1"/>
  <c r="BC43" i="1"/>
  <c r="J47" i="5" s="1"/>
  <c r="AU44" i="1"/>
  <c r="B48" i="5" s="1"/>
  <c r="AY44" i="1"/>
  <c r="F48" i="5" s="1"/>
  <c r="BC44" i="1"/>
  <c r="J48" i="5" s="1"/>
  <c r="AU45" i="1"/>
  <c r="B49" i="5" s="1"/>
  <c r="AY45" i="1"/>
  <c r="F49" i="5" s="1"/>
  <c r="BC45" i="1"/>
  <c r="J49" i="5" s="1"/>
  <c r="AU46" i="1"/>
  <c r="B50" i="5" s="1"/>
  <c r="AY46" i="1"/>
  <c r="F50" i="5" s="1"/>
  <c r="BC46" i="1"/>
  <c r="J50" i="5" s="1"/>
  <c r="AV10" i="4"/>
  <c r="AV13" i="4"/>
  <c r="AO19" i="4"/>
  <c r="AL19" i="4"/>
  <c r="AQ19" i="4"/>
  <c r="AU19" i="4"/>
  <c r="AM19" i="4"/>
  <c r="AM16" i="4"/>
  <c r="AN12" i="6"/>
  <c r="AR19" i="4"/>
  <c r="AP19" i="4"/>
  <c r="AT19" i="4"/>
  <c r="AN19" i="4"/>
  <c r="AS19" i="4"/>
  <c r="AW11" i="4"/>
  <c r="AW17" i="4" s="1"/>
  <c r="AM17" i="4"/>
  <c r="AV11" i="4"/>
  <c r="AV17" i="4" s="1"/>
  <c r="AR17" i="4"/>
  <c r="AH16" i="3"/>
  <c r="AN12" i="5"/>
  <c r="AG20" i="3"/>
  <c r="AG17" i="3"/>
  <c r="AH20" i="3"/>
  <c r="AH17" i="3"/>
  <c r="AG16" i="3"/>
  <c r="AM12" i="5"/>
  <c r="AL16" i="3"/>
  <c r="AR12" i="5"/>
  <c r="AP16" i="3"/>
  <c r="AV12" i="5"/>
  <c r="AJ20" i="3"/>
  <c r="AJ17" i="3"/>
  <c r="AN20" i="3"/>
  <c r="AN17" i="3"/>
  <c r="AR10" i="3"/>
  <c r="AQ10" i="3"/>
  <c r="AI16" i="3"/>
  <c r="AO12" i="5"/>
  <c r="AM16" i="3"/>
  <c r="AS12" i="5"/>
  <c r="AK20" i="3"/>
  <c r="AK17" i="3"/>
  <c r="AO20" i="3"/>
  <c r="AO17" i="3"/>
  <c r="AR11" i="3"/>
  <c r="AJ16" i="3"/>
  <c r="AP12" i="5"/>
  <c r="AN16" i="3"/>
  <c r="AT12" i="5"/>
  <c r="AL20" i="3"/>
  <c r="AL17" i="3"/>
  <c r="AP20" i="3"/>
  <c r="AP17" i="3"/>
  <c r="AK16" i="3"/>
  <c r="AQ12" i="5"/>
  <c r="AO16" i="3"/>
  <c r="AU12" i="5"/>
  <c r="AQ11" i="3"/>
  <c r="AI20" i="3"/>
  <c r="AI17" i="3"/>
  <c r="AM20" i="3"/>
  <c r="AM17" i="3"/>
  <c r="AB20" i="5"/>
  <c r="O20" i="5" s="1"/>
  <c r="AD20" i="5"/>
  <c r="Q20" i="5" s="1"/>
  <c r="AH20" i="5"/>
  <c r="U20" i="5" s="1"/>
  <c r="AH24" i="5"/>
  <c r="U24" i="5" s="1"/>
  <c r="AD24" i="5"/>
  <c r="Q24" i="5" s="1"/>
  <c r="AJ28" i="5"/>
  <c r="W28" i="5" s="1"/>
  <c r="AD28" i="5"/>
  <c r="Q28" i="5" s="1"/>
  <c r="AB28" i="5"/>
  <c r="O28" i="5" s="1"/>
  <c r="AH28" i="5"/>
  <c r="U28" i="5" s="1"/>
  <c r="AH32" i="5"/>
  <c r="U32" i="5" s="1"/>
  <c r="AD32" i="5"/>
  <c r="Q32" i="5" s="1"/>
  <c r="AD36" i="5"/>
  <c r="Q36" i="5" s="1"/>
  <c r="AJ40" i="5"/>
  <c r="W40" i="5" s="1"/>
  <c r="AJ44" i="5"/>
  <c r="W44" i="5" s="1"/>
  <c r="AD44" i="5"/>
  <c r="Q44" i="5" s="1"/>
  <c r="AB44" i="5"/>
  <c r="O44" i="5" s="1"/>
  <c r="AH44" i="5"/>
  <c r="U44" i="5" s="1"/>
  <c r="AH48" i="5"/>
  <c r="U48" i="5" s="1"/>
  <c r="AD48" i="5"/>
  <c r="Q48" i="5" s="1"/>
  <c r="AF48" i="5"/>
  <c r="S48" i="5" s="1"/>
  <c r="AF24" i="5"/>
  <c r="S24" i="5" s="1"/>
  <c r="AB24" i="5"/>
  <c r="O24" i="5" s="1"/>
  <c r="AF20" i="5"/>
  <c r="S20" i="5" s="1"/>
  <c r="AC20" i="5"/>
  <c r="P20" i="5" s="1"/>
  <c r="AE20" i="5"/>
  <c r="R20" i="5" s="1"/>
  <c r="AC36" i="5"/>
  <c r="P36" i="5" s="1"/>
  <c r="AK36" i="5"/>
  <c r="X36" i="5" s="1"/>
  <c r="P44" i="5"/>
  <c r="O53" i="5" s="1"/>
  <c r="V44" i="5"/>
  <c r="U53" i="5" s="1"/>
  <c r="X44" i="5"/>
  <c r="W53" i="5" s="1"/>
  <c r="AF28" i="5"/>
  <c r="S28" i="5" s="1"/>
  <c r="AJ48" i="5"/>
  <c r="W48" i="5" s="1"/>
  <c r="AJ32" i="5"/>
  <c r="W32" i="5" s="1"/>
  <c r="T44" i="5"/>
  <c r="S53" i="5" s="1"/>
  <c r="AB48" i="5"/>
  <c r="O48" i="5" s="1"/>
  <c r="AE36" i="5"/>
  <c r="R36" i="5" s="1"/>
  <c r="AJ24" i="5"/>
  <c r="W24" i="5" s="1"/>
  <c r="AF44" i="5"/>
  <c r="S44" i="5" s="1"/>
  <c r="AG20" i="5"/>
  <c r="T20" i="5" s="1"/>
  <c r="AK20" i="5"/>
  <c r="X20" i="5" s="1"/>
  <c r="AJ20" i="5"/>
  <c r="W20" i="5" s="1"/>
  <c r="AG36" i="5"/>
  <c r="T36" i="5" s="1"/>
  <c r="AB32" i="5"/>
  <c r="O32" i="5" s="1"/>
  <c r="AF32" i="5"/>
  <c r="S32" i="5" s="1"/>
  <c r="AQ13" i="3"/>
  <c r="AR13" i="3"/>
  <c r="AR6" i="3"/>
  <c r="AQ6" i="3"/>
  <c r="AW10" i="4"/>
  <c r="AD37" i="4"/>
  <c r="K19" i="4"/>
  <c r="Z37" i="4"/>
  <c r="Z42" i="4" s="1"/>
  <c r="Z58" i="4" s="1"/>
  <c r="J37" i="4"/>
  <c r="J42" i="4" s="1"/>
  <c r="J58" i="4" s="1"/>
  <c r="U37" i="4"/>
  <c r="U42" i="4" s="1"/>
  <c r="U58" i="4" s="1"/>
  <c r="H37" i="4"/>
  <c r="H42" i="4" s="1"/>
  <c r="H58" i="4" s="1"/>
  <c r="M37" i="4"/>
  <c r="M42" i="4" s="1"/>
  <c r="M58" i="4" s="1"/>
  <c r="R37" i="4"/>
  <c r="V37" i="4"/>
  <c r="V42" i="4" s="1"/>
  <c r="V58" i="4" s="1"/>
  <c r="N37" i="4"/>
  <c r="N42" i="4" s="1"/>
  <c r="N58" i="4" s="1"/>
  <c r="W19" i="4"/>
  <c r="H57" i="3"/>
  <c r="X57" i="3"/>
  <c r="AC57" i="3"/>
  <c r="AD21" i="3"/>
  <c r="AB57" i="3"/>
  <c r="S57" i="3"/>
  <c r="AD18" i="3"/>
  <c r="L57" i="3"/>
  <c r="I57" i="3"/>
  <c r="O21" i="3"/>
  <c r="W57" i="3"/>
  <c r="J18" i="3"/>
  <c r="O18" i="3"/>
  <c r="T21" i="3"/>
  <c r="T18" i="3"/>
  <c r="J21" i="3"/>
  <c r="Y21" i="3"/>
  <c r="Y18" i="3"/>
  <c r="AE37" i="4"/>
  <c r="AE42" i="4" s="1"/>
  <c r="AE58" i="4" s="1"/>
  <c r="AI22" i="4"/>
  <c r="O58" i="4"/>
  <c r="F42" i="4"/>
  <c r="G22" i="4"/>
  <c r="G37" i="4" s="1"/>
  <c r="G42" i="4" s="1"/>
  <c r="G58" i="4" s="1"/>
  <c r="W22" i="4"/>
  <c r="AI19" i="4"/>
  <c r="AC22" i="4"/>
  <c r="K22" i="4"/>
  <c r="AA37" i="4"/>
  <c r="AA42" i="4" s="1"/>
  <c r="X37" i="4"/>
  <c r="AA58" i="4"/>
  <c r="R42" i="4"/>
  <c r="Y58" i="4"/>
  <c r="Q22" i="4"/>
  <c r="AD42" i="4"/>
  <c r="L37" i="4"/>
  <c r="I58" i="4"/>
  <c r="S58" i="4"/>
  <c r="AG58" i="4"/>
  <c r="K55" i="4"/>
  <c r="W55" i="4"/>
  <c r="AI55" i="4"/>
  <c r="Q19" i="4"/>
  <c r="AC19" i="4"/>
  <c r="Q55" i="4"/>
  <c r="AC55" i="4"/>
  <c r="AU76" i="2"/>
  <c r="AU71" i="2"/>
  <c r="AU75" i="2"/>
  <c r="AU81" i="2"/>
  <c r="AU93" i="2"/>
  <c r="AU84" i="2"/>
  <c r="AU88" i="2"/>
  <c r="AV64" i="2"/>
  <c r="AX18" i="6" s="1"/>
  <c r="AV68" i="2"/>
  <c r="AX22" i="6" s="1"/>
  <c r="AU78" i="2"/>
  <c r="AV80" i="2"/>
  <c r="AV84" i="2"/>
  <c r="AX38" i="6" s="1"/>
  <c r="AU10" i="2"/>
  <c r="AV10" i="2"/>
  <c r="A12" i="2"/>
  <c r="AS9" i="1"/>
  <c r="AO12" i="6" l="1"/>
  <c r="BI49" i="2"/>
  <c r="M52" i="6" s="1"/>
  <c r="AS7" i="4"/>
  <c r="AS8" i="4" s="1"/>
  <c r="AS16" i="4" s="1"/>
  <c r="AX39" i="6"/>
  <c r="AI39" i="6" s="1"/>
  <c r="V39" i="6" s="1"/>
  <c r="BI28" i="2"/>
  <c r="M31" i="6" s="1"/>
  <c r="AX23" i="6"/>
  <c r="AQ12" i="6"/>
  <c r="AX17" i="6"/>
  <c r="AK17" i="6" s="1"/>
  <c r="X17" i="6" s="1"/>
  <c r="AT7" i="4"/>
  <c r="AT8" i="4" s="1"/>
  <c r="AK56" i="6"/>
  <c r="X56" i="6" s="1"/>
  <c r="AK50" i="6"/>
  <c r="X50" i="6" s="1"/>
  <c r="AK46" i="6"/>
  <c r="X46" i="6" s="1"/>
  <c r="AK42" i="6"/>
  <c r="X42" i="6" s="1"/>
  <c r="AK32" i="6"/>
  <c r="X32" i="6" s="1"/>
  <c r="AK28" i="6"/>
  <c r="X28" i="6" s="1"/>
  <c r="AK26" i="6"/>
  <c r="X26" i="6" s="1"/>
  <c r="AK20" i="6"/>
  <c r="X20" i="6" s="1"/>
  <c r="AX31" i="6"/>
  <c r="AX57" i="6"/>
  <c r="AX47" i="6"/>
  <c r="AK47" i="6" s="1"/>
  <c r="X47" i="6" s="1"/>
  <c r="BI36" i="2"/>
  <c r="M39" i="6" s="1"/>
  <c r="BI20" i="2"/>
  <c r="M23" i="6" s="1"/>
  <c r="BI35" i="2"/>
  <c r="M38" i="6" s="1"/>
  <c r="AV12" i="6"/>
  <c r="AK57" i="6"/>
  <c r="X57" i="6" s="1"/>
  <c r="AK51" i="6"/>
  <c r="X51" i="6" s="1"/>
  <c r="AK38" i="6"/>
  <c r="X38" i="6" s="1"/>
  <c r="AK36" i="6"/>
  <c r="X36" i="6" s="1"/>
  <c r="AK31" i="6"/>
  <c r="X31" i="6" s="1"/>
  <c r="AK23" i="6"/>
  <c r="X23" i="6" s="1"/>
  <c r="AI57" i="6"/>
  <c r="V57" i="6" s="1"/>
  <c r="AI31" i="6"/>
  <c r="V31" i="6" s="1"/>
  <c r="AI23" i="6"/>
  <c r="V23" i="6" s="1"/>
  <c r="AT12" i="6"/>
  <c r="AP12" i="6"/>
  <c r="BI33" i="2"/>
  <c r="M36" i="6" s="1"/>
  <c r="AX25" i="6"/>
  <c r="BI19" i="2"/>
  <c r="M22" i="6" s="1"/>
  <c r="AV105" i="2"/>
  <c r="BI56" i="2" s="1"/>
  <c r="AK52" i="6"/>
  <c r="X52" i="6" s="1"/>
  <c r="AK43" i="6"/>
  <c r="X43" i="6" s="1"/>
  <c r="AK39" i="6"/>
  <c r="X39" i="6" s="1"/>
  <c r="AK35" i="6"/>
  <c r="X35" i="6" s="1"/>
  <c r="AK27" i="6"/>
  <c r="X27" i="6" s="1"/>
  <c r="AK22" i="6"/>
  <c r="X22" i="6" s="1"/>
  <c r="AK19" i="6"/>
  <c r="X19" i="6" s="1"/>
  <c r="AI51" i="6"/>
  <c r="V51" i="6" s="1"/>
  <c r="AI43" i="6"/>
  <c r="V43" i="6" s="1"/>
  <c r="AI35" i="6"/>
  <c r="V35" i="6" s="1"/>
  <c r="AI27" i="6"/>
  <c r="V27" i="6" s="1"/>
  <c r="AI19" i="6"/>
  <c r="V19" i="6" s="1"/>
  <c r="AG57" i="6"/>
  <c r="T57" i="6" s="1"/>
  <c r="AG51" i="6"/>
  <c r="T51" i="6" s="1"/>
  <c r="AG47" i="6"/>
  <c r="T47" i="6" s="1"/>
  <c r="AG43" i="6"/>
  <c r="T43" i="6" s="1"/>
  <c r="AG36" i="6"/>
  <c r="T36" i="6" s="1"/>
  <c r="AG35" i="6"/>
  <c r="T35" i="6" s="1"/>
  <c r="AG32" i="6"/>
  <c r="T32" i="6" s="1"/>
  <c r="AG31" i="6"/>
  <c r="T31" i="6" s="1"/>
  <c r="AG28" i="6"/>
  <c r="T28" i="6" s="1"/>
  <c r="AG27" i="6"/>
  <c r="T27" i="6" s="1"/>
  <c r="AG26" i="6"/>
  <c r="T26" i="6" s="1"/>
  <c r="AG23" i="6"/>
  <c r="T23" i="6" s="1"/>
  <c r="AG20" i="6"/>
  <c r="T20" i="6" s="1"/>
  <c r="AG19" i="6"/>
  <c r="T19" i="6" s="1"/>
  <c r="AI36" i="6"/>
  <c r="V36" i="6" s="1"/>
  <c r="AI32" i="6"/>
  <c r="V32" i="6" s="1"/>
  <c r="AI28" i="6"/>
  <c r="V28" i="6" s="1"/>
  <c r="AI26" i="6"/>
  <c r="V26" i="6" s="1"/>
  <c r="AI20" i="6"/>
  <c r="V20" i="6" s="1"/>
  <c r="AK55" i="6"/>
  <c r="X55" i="6" s="1"/>
  <c r="AK49" i="6"/>
  <c r="X49" i="6" s="1"/>
  <c r="AK45" i="6"/>
  <c r="X45" i="6" s="1"/>
  <c r="AK37" i="6"/>
  <c r="X37" i="6" s="1"/>
  <c r="AK25" i="6"/>
  <c r="X25" i="6" s="1"/>
  <c r="AK21" i="6"/>
  <c r="X21" i="6" s="1"/>
  <c r="AK18" i="6"/>
  <c r="X18" i="6" s="1"/>
  <c r="AI33" i="6"/>
  <c r="V33" i="6" s="1"/>
  <c r="AR16" i="4"/>
  <c r="AL16" i="4"/>
  <c r="AZ8" i="4" s="1"/>
  <c r="BI15" i="2"/>
  <c r="M18" i="6" s="1"/>
  <c r="AU105" i="2"/>
  <c r="BI31" i="2"/>
  <c r="M34" i="6" s="1"/>
  <c r="BC56" i="2"/>
  <c r="AQ7" i="4"/>
  <c r="AQ8" i="4" s="1"/>
  <c r="AK53" i="6"/>
  <c r="X53" i="6" s="1"/>
  <c r="AK41" i="6"/>
  <c r="X41" i="6" s="1"/>
  <c r="AK33" i="6"/>
  <c r="X33" i="6" s="1"/>
  <c r="AK29" i="6"/>
  <c r="X29" i="6" s="1"/>
  <c r="AI53" i="6"/>
  <c r="V53" i="6" s="1"/>
  <c r="AI55" i="6"/>
  <c r="V55" i="6" s="1"/>
  <c r="AI49" i="6"/>
  <c r="V49" i="6" s="1"/>
  <c r="AI45" i="6"/>
  <c r="V45" i="6" s="1"/>
  <c r="AI41" i="6"/>
  <c r="V41" i="6" s="1"/>
  <c r="AI37" i="6"/>
  <c r="V37" i="6" s="1"/>
  <c r="AI29" i="6"/>
  <c r="V29" i="6" s="1"/>
  <c r="AI25" i="6"/>
  <c r="V25" i="6" s="1"/>
  <c r="AI21" i="6"/>
  <c r="V21" i="6" s="1"/>
  <c r="AX34" i="6"/>
  <c r="AK34" i="6" s="1"/>
  <c r="X34" i="6" s="1"/>
  <c r="AG52" i="6"/>
  <c r="T52" i="6" s="1"/>
  <c r="AG53" i="6"/>
  <c r="T53" i="6" s="1"/>
  <c r="AG56" i="6"/>
  <c r="T56" i="6" s="1"/>
  <c r="AG55" i="6"/>
  <c r="T55" i="6" s="1"/>
  <c r="AG50" i="6"/>
  <c r="T50" i="6" s="1"/>
  <c r="AG49" i="6"/>
  <c r="T49" i="6" s="1"/>
  <c r="AG46" i="6"/>
  <c r="T46" i="6" s="1"/>
  <c r="AG45" i="6"/>
  <c r="T45" i="6" s="1"/>
  <c r="AG42" i="6"/>
  <c r="T42" i="6" s="1"/>
  <c r="AG41" i="6"/>
  <c r="T41" i="6" s="1"/>
  <c r="AG38" i="6"/>
  <c r="T38" i="6" s="1"/>
  <c r="AG37" i="6"/>
  <c r="T37" i="6" s="1"/>
  <c r="AG33" i="6"/>
  <c r="T33" i="6" s="1"/>
  <c r="AG30" i="6"/>
  <c r="T30" i="6" s="1"/>
  <c r="AG29" i="6"/>
  <c r="T29" i="6" s="1"/>
  <c r="AG25" i="6"/>
  <c r="T25" i="6" s="1"/>
  <c r="AG24" i="6"/>
  <c r="T24" i="6" s="1"/>
  <c r="AG22" i="6"/>
  <c r="T22" i="6" s="1"/>
  <c r="AG21" i="6"/>
  <c r="T21" i="6" s="1"/>
  <c r="AG18" i="6"/>
  <c r="T18" i="6" s="1"/>
  <c r="AG16" i="6"/>
  <c r="T16" i="6" s="1"/>
  <c r="AI52" i="6"/>
  <c r="V52" i="6" s="1"/>
  <c r="AI56" i="6"/>
  <c r="V56" i="6" s="1"/>
  <c r="AI50" i="6"/>
  <c r="V50" i="6" s="1"/>
  <c r="AI46" i="6"/>
  <c r="V46" i="6" s="1"/>
  <c r="AI42" i="6"/>
  <c r="V42" i="6" s="1"/>
  <c r="AI38" i="6"/>
  <c r="V38" i="6" s="1"/>
  <c r="AI30" i="6"/>
  <c r="V30" i="6" s="1"/>
  <c r="AI24" i="6"/>
  <c r="V24" i="6" s="1"/>
  <c r="AI22" i="6"/>
  <c r="V22" i="6" s="1"/>
  <c r="AI18" i="6"/>
  <c r="V18" i="6" s="1"/>
  <c r="AI16" i="6"/>
  <c r="V16" i="6" s="1"/>
  <c r="AW45" i="6"/>
  <c r="AJ45" i="6" s="1"/>
  <c r="W45" i="6" s="1"/>
  <c r="BH42" i="2"/>
  <c r="L45" i="6" s="1"/>
  <c r="AW13" i="6"/>
  <c r="AH13" i="6" s="1"/>
  <c r="U13" i="6" s="1"/>
  <c r="BH10" i="2"/>
  <c r="L13" i="6" s="1"/>
  <c r="AW52" i="6"/>
  <c r="BH49" i="2"/>
  <c r="L52" i="6" s="1"/>
  <c r="AW56" i="6"/>
  <c r="AJ56" i="6" s="1"/>
  <c r="W56" i="6" s="1"/>
  <c r="BH53" i="2"/>
  <c r="L56" i="6" s="1"/>
  <c r="AW50" i="6"/>
  <c r="AJ50" i="6" s="1"/>
  <c r="W50" i="6" s="1"/>
  <c r="BH47" i="2"/>
  <c r="L50" i="6" s="1"/>
  <c r="AW46" i="6"/>
  <c r="AJ46" i="6" s="1"/>
  <c r="W46" i="6" s="1"/>
  <c r="BH43" i="2"/>
  <c r="L46" i="6" s="1"/>
  <c r="AW42" i="6"/>
  <c r="BH39" i="2"/>
  <c r="L42" i="6" s="1"/>
  <c r="AW38" i="6"/>
  <c r="AH38" i="6" s="1"/>
  <c r="U38" i="6" s="1"/>
  <c r="BH35" i="2"/>
  <c r="AW34" i="6"/>
  <c r="AJ34" i="6" s="1"/>
  <c r="W34" i="6" s="1"/>
  <c r="BH31" i="2"/>
  <c r="L34" i="6" s="1"/>
  <c r="AW30" i="6"/>
  <c r="AH30" i="6" s="1"/>
  <c r="U30" i="6" s="1"/>
  <c r="BH27" i="2"/>
  <c r="L30" i="6" s="1"/>
  <c r="AW26" i="6"/>
  <c r="AJ26" i="6" s="1"/>
  <c r="W26" i="6" s="1"/>
  <c r="BH23" i="2"/>
  <c r="L26" i="6" s="1"/>
  <c r="AW22" i="6"/>
  <c r="AF22" i="6" s="1"/>
  <c r="S22" i="6" s="1"/>
  <c r="BH19" i="2"/>
  <c r="L22" i="6" s="1"/>
  <c r="AW18" i="6"/>
  <c r="AJ18" i="6" s="1"/>
  <c r="W18" i="6" s="1"/>
  <c r="BH15" i="2"/>
  <c r="L18" i="6" s="1"/>
  <c r="AW14" i="6"/>
  <c r="AH14" i="6" s="1"/>
  <c r="U14" i="6" s="1"/>
  <c r="BH11" i="2"/>
  <c r="L14" i="6" s="1"/>
  <c r="AJ52" i="6"/>
  <c r="W52" i="6" s="1"/>
  <c r="AJ42" i="6"/>
  <c r="W42" i="6" s="1"/>
  <c r="BI12" i="2"/>
  <c r="M15" i="6" s="1"/>
  <c r="AX15" i="6"/>
  <c r="AI15" i="6" s="1"/>
  <c r="V15" i="6" s="1"/>
  <c r="AC57" i="6"/>
  <c r="P57" i="6" s="1"/>
  <c r="AE57" i="6"/>
  <c r="R57" i="6" s="1"/>
  <c r="AC51" i="6"/>
  <c r="P51" i="6" s="1"/>
  <c r="AE51" i="6"/>
  <c r="R51" i="6" s="1"/>
  <c r="AE47" i="6"/>
  <c r="R47" i="6" s="1"/>
  <c r="AC43" i="6"/>
  <c r="P43" i="6" s="1"/>
  <c r="AE43" i="6"/>
  <c r="R43" i="6" s="1"/>
  <c r="AE39" i="6"/>
  <c r="R39" i="6" s="1"/>
  <c r="AE35" i="6"/>
  <c r="R35" i="6" s="1"/>
  <c r="AC35" i="6"/>
  <c r="P35" i="6" s="1"/>
  <c r="AE31" i="6"/>
  <c r="R31" i="6" s="1"/>
  <c r="AC31" i="6"/>
  <c r="P31" i="6" s="1"/>
  <c r="AE27" i="6"/>
  <c r="R27" i="6" s="1"/>
  <c r="AC27" i="6"/>
  <c r="P27" i="6" s="1"/>
  <c r="AE23" i="6"/>
  <c r="R23" i="6" s="1"/>
  <c r="AC23" i="6"/>
  <c r="P23" i="6" s="1"/>
  <c r="AE19" i="6"/>
  <c r="R19" i="6" s="1"/>
  <c r="AC19" i="6"/>
  <c r="P19" i="6" s="1"/>
  <c r="AW49" i="6"/>
  <c r="AF49" i="6" s="1"/>
  <c r="S49" i="6" s="1"/>
  <c r="BH46" i="2"/>
  <c r="L49" i="6" s="1"/>
  <c r="AW57" i="6"/>
  <c r="AH57" i="6" s="1"/>
  <c r="U57" i="6" s="1"/>
  <c r="BH54" i="2"/>
  <c r="L57" i="6" s="1"/>
  <c r="AW51" i="6"/>
  <c r="AF51" i="6" s="1"/>
  <c r="S51" i="6" s="1"/>
  <c r="BH48" i="2"/>
  <c r="L51" i="6" s="1"/>
  <c r="AW47" i="6"/>
  <c r="AJ47" i="6" s="1"/>
  <c r="W47" i="6" s="1"/>
  <c r="BH44" i="2"/>
  <c r="L47" i="6" s="1"/>
  <c r="AW43" i="6"/>
  <c r="AJ43" i="6" s="1"/>
  <c r="W43" i="6" s="1"/>
  <c r="BH40" i="2"/>
  <c r="L43" i="6" s="1"/>
  <c r="AW39" i="6"/>
  <c r="AH39" i="6" s="1"/>
  <c r="U39" i="6" s="1"/>
  <c r="BH36" i="2"/>
  <c r="L39" i="6" s="1"/>
  <c r="AW35" i="6"/>
  <c r="BH32" i="2"/>
  <c r="L35" i="6" s="1"/>
  <c r="AW31" i="6"/>
  <c r="AJ31" i="6" s="1"/>
  <c r="W31" i="6" s="1"/>
  <c r="BH28" i="2"/>
  <c r="L31" i="6" s="1"/>
  <c r="AW27" i="6"/>
  <c r="AJ27" i="6" s="1"/>
  <c r="W27" i="6" s="1"/>
  <c r="BH24" i="2"/>
  <c r="L27" i="6" s="1"/>
  <c r="AW23" i="6"/>
  <c r="AH23" i="6" s="1"/>
  <c r="U23" i="6" s="1"/>
  <c r="BH20" i="2"/>
  <c r="L23" i="6" s="1"/>
  <c r="AW19" i="6"/>
  <c r="BH16" i="2"/>
  <c r="L19" i="6" s="1"/>
  <c r="AW15" i="6"/>
  <c r="BH12" i="2"/>
  <c r="L15" i="6" s="1"/>
  <c r="AE58" i="6"/>
  <c r="R58" i="6" s="1"/>
  <c r="AC58" i="6"/>
  <c r="P58" i="6" s="1"/>
  <c r="AE54" i="6"/>
  <c r="R54" i="6" s="1"/>
  <c r="AC54" i="6"/>
  <c r="P54" i="6" s="1"/>
  <c r="AE48" i="6"/>
  <c r="R48" i="6" s="1"/>
  <c r="AC48" i="6"/>
  <c r="P48" i="6" s="1"/>
  <c r="AE44" i="6"/>
  <c r="R44" i="6" s="1"/>
  <c r="AC44" i="6"/>
  <c r="P44" i="6" s="1"/>
  <c r="AE40" i="6"/>
  <c r="R40" i="6" s="1"/>
  <c r="AC40" i="6"/>
  <c r="P40" i="6" s="1"/>
  <c r="AC36" i="6"/>
  <c r="P36" i="6" s="1"/>
  <c r="AE36" i="6"/>
  <c r="R36" i="6" s="1"/>
  <c r="AC32" i="6"/>
  <c r="P32" i="6" s="1"/>
  <c r="AE32" i="6"/>
  <c r="R32" i="6" s="1"/>
  <c r="AC28" i="6"/>
  <c r="P28" i="6" s="1"/>
  <c r="AE28" i="6"/>
  <c r="R28" i="6" s="1"/>
  <c r="AC20" i="6"/>
  <c r="P20" i="6" s="1"/>
  <c r="AE20" i="6"/>
  <c r="R20" i="6" s="1"/>
  <c r="AC26" i="6"/>
  <c r="P26" i="6" s="1"/>
  <c r="AE26" i="6"/>
  <c r="R26" i="6" s="1"/>
  <c r="AC18" i="6"/>
  <c r="P18" i="6" s="1"/>
  <c r="AE18" i="6"/>
  <c r="R18" i="6" s="1"/>
  <c r="BI10" i="2"/>
  <c r="M13" i="6" s="1"/>
  <c r="AX13" i="6"/>
  <c r="AW58" i="6"/>
  <c r="AH58" i="6" s="1"/>
  <c r="U58" i="6" s="1"/>
  <c r="BH55" i="2"/>
  <c r="L58" i="6" s="1"/>
  <c r="AW54" i="6"/>
  <c r="AJ54" i="6" s="1"/>
  <c r="W54" i="6" s="1"/>
  <c r="BH51" i="2"/>
  <c r="L54" i="6" s="1"/>
  <c r="AH49" i="6"/>
  <c r="U49" i="6" s="1"/>
  <c r="AW48" i="6"/>
  <c r="AH48" i="6" s="1"/>
  <c r="U48" i="6" s="1"/>
  <c r="BH45" i="2"/>
  <c r="L48" i="6" s="1"/>
  <c r="AH45" i="6"/>
  <c r="U45" i="6" s="1"/>
  <c r="AW44" i="6"/>
  <c r="AF44" i="6" s="1"/>
  <c r="S44" i="6" s="1"/>
  <c r="BH41" i="2"/>
  <c r="L44" i="6" s="1"/>
  <c r="AW40" i="6"/>
  <c r="AH40" i="6" s="1"/>
  <c r="U40" i="6" s="1"/>
  <c r="BH37" i="2"/>
  <c r="L40" i="6" s="1"/>
  <c r="AW36" i="6"/>
  <c r="AJ36" i="6" s="1"/>
  <c r="W36" i="6" s="1"/>
  <c r="BH33" i="2"/>
  <c r="L36" i="6" s="1"/>
  <c r="AW32" i="6"/>
  <c r="AH32" i="6" s="1"/>
  <c r="U32" i="6" s="1"/>
  <c r="BH29" i="2"/>
  <c r="L32" i="6" s="1"/>
  <c r="AW28" i="6"/>
  <c r="AF28" i="6" s="1"/>
  <c r="S28" i="6" s="1"/>
  <c r="BH25" i="2"/>
  <c r="L28" i="6" s="1"/>
  <c r="AW24" i="6"/>
  <c r="AH24" i="6" s="1"/>
  <c r="U24" i="6" s="1"/>
  <c r="BH21" i="2"/>
  <c r="L24" i="6" s="1"/>
  <c r="AW20" i="6"/>
  <c r="AJ20" i="6" s="1"/>
  <c r="W20" i="6" s="1"/>
  <c r="BH17" i="2"/>
  <c r="L20" i="6" s="1"/>
  <c r="AW16" i="6"/>
  <c r="AH16" i="6" s="1"/>
  <c r="U16" i="6" s="1"/>
  <c r="BH13" i="2"/>
  <c r="L16" i="6" s="1"/>
  <c r="AF52" i="6"/>
  <c r="S52" i="6" s="1"/>
  <c r="AF50" i="6"/>
  <c r="S50" i="6" s="1"/>
  <c r="AF47" i="6"/>
  <c r="S47" i="6" s="1"/>
  <c r="AF45" i="6"/>
  <c r="S45" i="6" s="1"/>
  <c r="AF42" i="6"/>
  <c r="S42" i="6" s="1"/>
  <c r="AF35" i="6"/>
  <c r="S35" i="6" s="1"/>
  <c r="AF34" i="6"/>
  <c r="S34" i="6" s="1"/>
  <c r="AF26" i="6"/>
  <c r="S26" i="6" s="1"/>
  <c r="AF19" i="6"/>
  <c r="S19" i="6" s="1"/>
  <c r="AF18" i="6"/>
  <c r="S18" i="6" s="1"/>
  <c r="AC53" i="6"/>
  <c r="P53" i="6" s="1"/>
  <c r="AE53" i="6"/>
  <c r="R53" i="6" s="1"/>
  <c r="AC55" i="6"/>
  <c r="P55" i="6" s="1"/>
  <c r="AE55" i="6"/>
  <c r="R55" i="6" s="1"/>
  <c r="AC49" i="6"/>
  <c r="P49" i="6" s="1"/>
  <c r="AE49" i="6"/>
  <c r="R49" i="6" s="1"/>
  <c r="AC45" i="6"/>
  <c r="P45" i="6" s="1"/>
  <c r="AE45" i="6"/>
  <c r="R45" i="6" s="1"/>
  <c r="AC41" i="6"/>
  <c r="P41" i="6" s="1"/>
  <c r="AE41" i="6"/>
  <c r="R41" i="6" s="1"/>
  <c r="AE37" i="6"/>
  <c r="R37" i="6" s="1"/>
  <c r="AC37" i="6"/>
  <c r="P37" i="6" s="1"/>
  <c r="AE33" i="6"/>
  <c r="R33" i="6" s="1"/>
  <c r="AC33" i="6"/>
  <c r="P33" i="6" s="1"/>
  <c r="AE29" i="6"/>
  <c r="R29" i="6" s="1"/>
  <c r="AC29" i="6"/>
  <c r="P29" i="6" s="1"/>
  <c r="AE25" i="6"/>
  <c r="R25" i="6" s="1"/>
  <c r="AC25" i="6"/>
  <c r="P25" i="6" s="1"/>
  <c r="AE21" i="6"/>
  <c r="R21" i="6" s="1"/>
  <c r="AC21" i="6"/>
  <c r="P21" i="6" s="1"/>
  <c r="AW53" i="6"/>
  <c r="BH50" i="2"/>
  <c r="L53" i="6" s="1"/>
  <c r="AW55" i="6"/>
  <c r="AJ55" i="6" s="1"/>
  <c r="W55" i="6" s="1"/>
  <c r="BH52" i="2"/>
  <c r="L55" i="6" s="1"/>
  <c r="AH50" i="6"/>
  <c r="U50" i="6" s="1"/>
  <c r="AH42" i="6"/>
  <c r="U42" i="6" s="1"/>
  <c r="AW41" i="6"/>
  <c r="BH38" i="2"/>
  <c r="L41" i="6" s="1"/>
  <c r="AW37" i="6"/>
  <c r="AJ37" i="6" s="1"/>
  <c r="W37" i="6" s="1"/>
  <c r="BH34" i="2"/>
  <c r="L37" i="6" s="1"/>
  <c r="AH34" i="6"/>
  <c r="U34" i="6" s="1"/>
  <c r="AW33" i="6"/>
  <c r="BH30" i="2"/>
  <c r="L33" i="6" s="1"/>
  <c r="AW29" i="6"/>
  <c r="BH26" i="2"/>
  <c r="L29" i="6" s="1"/>
  <c r="AH26" i="6"/>
  <c r="U26" i="6" s="1"/>
  <c r="AW25" i="6"/>
  <c r="BH22" i="2"/>
  <c r="L25" i="6" s="1"/>
  <c r="AW21" i="6"/>
  <c r="AJ21" i="6" s="1"/>
  <c r="W21" i="6" s="1"/>
  <c r="BH18" i="2"/>
  <c r="L21" i="6" s="1"/>
  <c r="AH18" i="6"/>
  <c r="U18" i="6" s="1"/>
  <c r="AW17" i="6"/>
  <c r="BH14" i="2"/>
  <c r="L17" i="6" s="1"/>
  <c r="AX14" i="6"/>
  <c r="BI11" i="2"/>
  <c r="M14" i="6" s="1"/>
  <c r="AE52" i="6"/>
  <c r="R52" i="6" s="1"/>
  <c r="AC52" i="6"/>
  <c r="P52" i="6" s="1"/>
  <c r="AE56" i="6"/>
  <c r="R56" i="6" s="1"/>
  <c r="AC56" i="6"/>
  <c r="P56" i="6" s="1"/>
  <c r="AE50" i="6"/>
  <c r="R50" i="6" s="1"/>
  <c r="AC50" i="6"/>
  <c r="P50" i="6" s="1"/>
  <c r="AE46" i="6"/>
  <c r="R46" i="6" s="1"/>
  <c r="AC46" i="6"/>
  <c r="P46" i="6" s="1"/>
  <c r="AE42" i="6"/>
  <c r="R42" i="6" s="1"/>
  <c r="AC42" i="6"/>
  <c r="P42" i="6" s="1"/>
  <c r="AC38" i="6"/>
  <c r="P38" i="6" s="1"/>
  <c r="AE38" i="6"/>
  <c r="R38" i="6" s="1"/>
  <c r="AC30" i="6"/>
  <c r="P30" i="6" s="1"/>
  <c r="AE30" i="6"/>
  <c r="R30" i="6" s="1"/>
  <c r="AC24" i="6"/>
  <c r="P24" i="6" s="1"/>
  <c r="AE24" i="6"/>
  <c r="R24" i="6" s="1"/>
  <c r="AC22" i="6"/>
  <c r="P22" i="6" s="1"/>
  <c r="AE22" i="6"/>
  <c r="R22" i="6" s="1"/>
  <c r="AC16" i="6"/>
  <c r="P16" i="6" s="1"/>
  <c r="AE16" i="6"/>
  <c r="R16" i="6" s="1"/>
  <c r="BF31" i="1"/>
  <c r="M35" i="5" s="1"/>
  <c r="AX35" i="5"/>
  <c r="BF23" i="1"/>
  <c r="M27" i="5" s="1"/>
  <c r="AX27" i="5"/>
  <c r="BF17" i="1"/>
  <c r="M21" i="5" s="1"/>
  <c r="AX21" i="5"/>
  <c r="BF12" i="1"/>
  <c r="M16" i="5" s="1"/>
  <c r="AX16" i="5"/>
  <c r="BF45" i="1"/>
  <c r="M49" i="5" s="1"/>
  <c r="AX49" i="5"/>
  <c r="BF44" i="1"/>
  <c r="M48" i="5" s="1"/>
  <c r="AX48" i="5"/>
  <c r="BF33" i="1"/>
  <c r="M37" i="5" s="1"/>
  <c r="AX37" i="5"/>
  <c r="BF11" i="1"/>
  <c r="M15" i="5" s="1"/>
  <c r="AX15" i="5"/>
  <c r="BF10" i="1"/>
  <c r="M14" i="5" s="1"/>
  <c r="AX14" i="5"/>
  <c r="AF36" i="5"/>
  <c r="S36" i="5" s="1"/>
  <c r="AH40" i="5"/>
  <c r="U40" i="5" s="1"/>
  <c r="AB36" i="5"/>
  <c r="O36" i="5" s="1"/>
  <c r="AW49" i="5"/>
  <c r="BE45" i="1"/>
  <c r="L49" i="5" s="1"/>
  <c r="BE42" i="1"/>
  <c r="L46" i="5" s="1"/>
  <c r="AW46" i="5"/>
  <c r="AW43" i="5"/>
  <c r="BE39" i="1"/>
  <c r="L43" i="5" s="1"/>
  <c r="AW41" i="5"/>
  <c r="BE37" i="1"/>
  <c r="L41" i="5" s="1"/>
  <c r="BE34" i="1"/>
  <c r="L38" i="5" s="1"/>
  <c r="AW38" i="5"/>
  <c r="AD38" i="5" s="1"/>
  <c r="Q38" i="5" s="1"/>
  <c r="AW35" i="5"/>
  <c r="AB35" i="5" s="1"/>
  <c r="O35" i="5" s="1"/>
  <c r="BE31" i="1"/>
  <c r="L35" i="5" s="1"/>
  <c r="AW33" i="5"/>
  <c r="AB33" i="5" s="1"/>
  <c r="O33" i="5" s="1"/>
  <c r="BE29" i="1"/>
  <c r="L33" i="5" s="1"/>
  <c r="BE26" i="1"/>
  <c r="L30" i="5" s="1"/>
  <c r="AW30" i="5"/>
  <c r="AW27" i="5"/>
  <c r="BE23" i="1"/>
  <c r="L27" i="5" s="1"/>
  <c r="AW25" i="5"/>
  <c r="AB25" i="5" s="1"/>
  <c r="BE21" i="1"/>
  <c r="L25" i="5" s="1"/>
  <c r="BE18" i="1"/>
  <c r="L22" i="5" s="1"/>
  <c r="AW22" i="5"/>
  <c r="AD22" i="5" s="1"/>
  <c r="Q22" i="5" s="1"/>
  <c r="AW19" i="5"/>
  <c r="BE15" i="1"/>
  <c r="L19" i="5" s="1"/>
  <c r="AW17" i="5"/>
  <c r="BE13" i="1"/>
  <c r="L17" i="5" s="1"/>
  <c r="BE10" i="1"/>
  <c r="L14" i="5" s="1"/>
  <c r="AW14" i="5"/>
  <c r="BF39" i="1"/>
  <c r="M43" i="5" s="1"/>
  <c r="AX43" i="5"/>
  <c r="BF37" i="1"/>
  <c r="M41" i="5" s="1"/>
  <c r="AX41" i="5"/>
  <c r="AC41" i="5" s="1"/>
  <c r="P41" i="5" s="1"/>
  <c r="BF19" i="1"/>
  <c r="M23" i="5" s="1"/>
  <c r="AX23" i="5"/>
  <c r="BF46" i="1"/>
  <c r="M50" i="5" s="1"/>
  <c r="AX50" i="5"/>
  <c r="AE50" i="5" s="1"/>
  <c r="R50" i="5" s="1"/>
  <c r="BF42" i="1"/>
  <c r="M46" i="5" s="1"/>
  <c r="AX46" i="5"/>
  <c r="BF38" i="1"/>
  <c r="M42" i="5" s="1"/>
  <c r="AX42" i="5"/>
  <c r="BF28" i="1"/>
  <c r="M32" i="5" s="1"/>
  <c r="AX32" i="5"/>
  <c r="AI32" i="5" s="1"/>
  <c r="V32" i="5" s="1"/>
  <c r="BF15" i="1"/>
  <c r="M19" i="5" s="1"/>
  <c r="AX19" i="5"/>
  <c r="BF14" i="1"/>
  <c r="M18" i="5" s="1"/>
  <c r="AX18" i="5"/>
  <c r="AI18" i="5" s="1"/>
  <c r="V18" i="5" s="1"/>
  <c r="R44" i="5"/>
  <c r="Q53" i="5" s="1"/>
  <c r="BF30" i="1"/>
  <c r="M34" i="5" s="1"/>
  <c r="AX34" i="5"/>
  <c r="AB40" i="5"/>
  <c r="O40" i="5" s="1"/>
  <c r="BE12" i="1"/>
  <c r="L16" i="5" s="1"/>
  <c r="AW16" i="5"/>
  <c r="BF36" i="1"/>
  <c r="M40" i="5" s="1"/>
  <c r="AX40" i="5"/>
  <c r="BF13" i="1"/>
  <c r="M17" i="5" s="1"/>
  <c r="AX17" i="5"/>
  <c r="AI20" i="5"/>
  <c r="V20" i="5" s="1"/>
  <c r="BF35" i="1"/>
  <c r="M39" i="5" s="1"/>
  <c r="AX39" i="5"/>
  <c r="BF21" i="1"/>
  <c r="M25" i="5" s="1"/>
  <c r="AX25" i="5"/>
  <c r="BF18" i="1"/>
  <c r="M22" i="5" s="1"/>
  <c r="AX22" i="5"/>
  <c r="BF26" i="1"/>
  <c r="M30" i="5" s="1"/>
  <c r="AX30" i="5"/>
  <c r="BF22" i="1"/>
  <c r="M26" i="5" s="1"/>
  <c r="AX26" i="5"/>
  <c r="BF41" i="1"/>
  <c r="M45" i="5" s="1"/>
  <c r="AX45" i="5"/>
  <c r="AF40" i="5"/>
  <c r="S40" i="5" s="1"/>
  <c r="BF9" i="1"/>
  <c r="M13" i="5" s="1"/>
  <c r="AX13" i="5"/>
  <c r="AJ36" i="5"/>
  <c r="W36" i="5" s="1"/>
  <c r="BE46" i="1"/>
  <c r="L50" i="5" s="1"/>
  <c r="AW50" i="5"/>
  <c r="AW47" i="5"/>
  <c r="BE43" i="1"/>
  <c r="L47" i="5" s="1"/>
  <c r="AW45" i="5"/>
  <c r="BE41" i="1"/>
  <c r="L45" i="5" s="1"/>
  <c r="BE38" i="1"/>
  <c r="L42" i="5" s="1"/>
  <c r="AW42" i="5"/>
  <c r="AW39" i="5"/>
  <c r="BE35" i="1"/>
  <c r="L39" i="5" s="1"/>
  <c r="AW37" i="5"/>
  <c r="BE33" i="1"/>
  <c r="L37" i="5" s="1"/>
  <c r="BE30" i="1"/>
  <c r="L34" i="5" s="1"/>
  <c r="AW34" i="5"/>
  <c r="AW31" i="5"/>
  <c r="BE27" i="1"/>
  <c r="L31" i="5" s="1"/>
  <c r="AW29" i="5"/>
  <c r="BE25" i="1"/>
  <c r="L29" i="5" s="1"/>
  <c r="BE22" i="1"/>
  <c r="L26" i="5" s="1"/>
  <c r="AW26" i="5"/>
  <c r="AW23" i="5"/>
  <c r="BE19" i="1"/>
  <c r="L23" i="5" s="1"/>
  <c r="AW21" i="5"/>
  <c r="BE17" i="1"/>
  <c r="L21" i="5" s="1"/>
  <c r="BE14" i="1"/>
  <c r="L18" i="5" s="1"/>
  <c r="AW18" i="5"/>
  <c r="AW15" i="5"/>
  <c r="BE11" i="1"/>
  <c r="L15" i="5" s="1"/>
  <c r="BF24" i="1"/>
  <c r="M28" i="5" s="1"/>
  <c r="AX28" i="5"/>
  <c r="AI28" i="5" s="1"/>
  <c r="V28" i="5" s="1"/>
  <c r="BF27" i="1"/>
  <c r="M31" i="5" s="1"/>
  <c r="AX31" i="5"/>
  <c r="AG31" i="5" s="1"/>
  <c r="T31" i="5" s="1"/>
  <c r="BF43" i="1"/>
  <c r="M47" i="5" s="1"/>
  <c r="AX47" i="5"/>
  <c r="BF34" i="1"/>
  <c r="M38" i="5" s="1"/>
  <c r="AX38" i="5"/>
  <c r="BF29" i="1"/>
  <c r="M33" i="5" s="1"/>
  <c r="AX33" i="5"/>
  <c r="BF25" i="1"/>
  <c r="M29" i="5" s="1"/>
  <c r="AX29" i="5"/>
  <c r="BF20" i="1"/>
  <c r="M24" i="5" s="1"/>
  <c r="AX24" i="5"/>
  <c r="AW13" i="5"/>
  <c r="BE9" i="1"/>
  <c r="L13" i="5" s="1"/>
  <c r="AI37" i="4"/>
  <c r="BC8" i="4"/>
  <c r="BC6" i="4"/>
  <c r="E12" i="6" s="1"/>
  <c r="BD8" i="4"/>
  <c r="BD6" i="4"/>
  <c r="F12" i="6" s="1"/>
  <c r="BF8" i="4"/>
  <c r="BF6" i="4"/>
  <c r="H12" i="6" s="1"/>
  <c r="AL22" i="4"/>
  <c r="AL23" i="4" s="1"/>
  <c r="BG8" i="4"/>
  <c r="BG6" i="4"/>
  <c r="I12" i="6" s="1"/>
  <c r="W37" i="4"/>
  <c r="AW19" i="4"/>
  <c r="BB8" i="4"/>
  <c r="BB6" i="4"/>
  <c r="D12" i="6" s="1"/>
  <c r="BA8" i="4"/>
  <c r="BA6" i="4"/>
  <c r="C12" i="6" s="1"/>
  <c r="BI8" i="4"/>
  <c r="BI6" i="4"/>
  <c r="K12" i="6" s="1"/>
  <c r="AV19" i="4"/>
  <c r="AU8" i="3"/>
  <c r="AU6" i="3"/>
  <c r="B12" i="5" s="1"/>
  <c r="AV8" i="3"/>
  <c r="AV6" i="3"/>
  <c r="C12" i="5" s="1"/>
  <c r="BC8" i="3"/>
  <c r="BC6" i="3"/>
  <c r="J12" i="5" s="1"/>
  <c r="BB8" i="3"/>
  <c r="BB6" i="3"/>
  <c r="I12" i="5" s="1"/>
  <c r="AQ16" i="3"/>
  <c r="AW12" i="5"/>
  <c r="AJ12" i="5" s="1"/>
  <c r="W12" i="5" s="1"/>
  <c r="AQ20" i="3"/>
  <c r="AG25" i="3" s="1"/>
  <c r="AG26" i="3" s="1"/>
  <c r="AQ17" i="3"/>
  <c r="AY8" i="3"/>
  <c r="AY6" i="3"/>
  <c r="F12" i="5" s="1"/>
  <c r="AX8" i="3"/>
  <c r="AX6" i="3"/>
  <c r="E12" i="5" s="1"/>
  <c r="AR20" i="3"/>
  <c r="AR17" i="3"/>
  <c r="AW8" i="3"/>
  <c r="AW6" i="3"/>
  <c r="D12" i="5" s="1"/>
  <c r="BD8" i="3"/>
  <c r="BD6" i="3"/>
  <c r="K12" i="5" s="1"/>
  <c r="BA8" i="3"/>
  <c r="BA6" i="3"/>
  <c r="H12" i="5" s="1"/>
  <c r="AR16" i="3"/>
  <c r="AX12" i="5"/>
  <c r="AZ8" i="3"/>
  <c r="AZ6" i="3"/>
  <c r="G12" i="5" s="1"/>
  <c r="K37" i="4"/>
  <c r="Z57" i="3"/>
  <c r="AD57" i="3" s="1"/>
  <c r="F57" i="3"/>
  <c r="J57" i="3" s="1"/>
  <c r="K57" i="3"/>
  <c r="O57" i="3" s="1"/>
  <c r="AI42" i="4"/>
  <c r="AD58" i="4"/>
  <c r="AI58" i="4" s="1"/>
  <c r="L42" i="4"/>
  <c r="Q37" i="4"/>
  <c r="X42" i="4"/>
  <c r="AC37" i="4"/>
  <c r="K42" i="4"/>
  <c r="F58" i="4"/>
  <c r="K58" i="4" s="1"/>
  <c r="W42" i="4"/>
  <c r="R58" i="4"/>
  <c r="W58" i="4" s="1"/>
  <c r="A121" i="2"/>
  <c r="A13" i="2"/>
  <c r="AI47" i="6" l="1"/>
  <c r="V47" i="6" s="1"/>
  <c r="AZ6" i="4"/>
  <c r="B12" i="6" s="1"/>
  <c r="AC17" i="6"/>
  <c r="P17" i="6" s="1"/>
  <c r="AC39" i="6"/>
  <c r="P39" i="6" s="1"/>
  <c r="AC47" i="6"/>
  <c r="P47" i="6" s="1"/>
  <c r="AI17" i="6"/>
  <c r="V17" i="6" s="1"/>
  <c r="AE34" i="6"/>
  <c r="R34" i="6" s="1"/>
  <c r="AE17" i="6"/>
  <c r="R17" i="6" s="1"/>
  <c r="AG39" i="6"/>
  <c r="T39" i="6" s="1"/>
  <c r="AC34" i="6"/>
  <c r="P34" i="6" s="1"/>
  <c r="AF48" i="6"/>
  <c r="S48" i="6" s="1"/>
  <c r="AI34" i="6"/>
  <c r="V34" i="6" s="1"/>
  <c r="AG17" i="6"/>
  <c r="T17" i="6" s="1"/>
  <c r="AU12" i="6"/>
  <c r="AT16" i="4"/>
  <c r="AF30" i="6"/>
  <c r="S30" i="6" s="1"/>
  <c r="AF56" i="6"/>
  <c r="S56" i="6" s="1"/>
  <c r="AF40" i="6"/>
  <c r="S40" i="6" s="1"/>
  <c r="AF57" i="6"/>
  <c r="S57" i="6" s="1"/>
  <c r="AF31" i="6"/>
  <c r="S31" i="6" s="1"/>
  <c r="AG34" i="6"/>
  <c r="T34" i="6" s="1"/>
  <c r="AF24" i="6"/>
  <c r="S24" i="6" s="1"/>
  <c r="AF32" i="6"/>
  <c r="S32" i="6" s="1"/>
  <c r="AJ38" i="6"/>
  <c r="W38" i="6" s="1"/>
  <c r="AW7" i="4"/>
  <c r="AW8" i="4" s="1"/>
  <c r="AF16" i="6"/>
  <c r="S16" i="6" s="1"/>
  <c r="AJ22" i="6"/>
  <c r="W22" i="6" s="1"/>
  <c r="BH56" i="2"/>
  <c r="AV7" i="4"/>
  <c r="AV8" i="4" s="1"/>
  <c r="AH22" i="6"/>
  <c r="U22" i="6" s="1"/>
  <c r="AH56" i="6"/>
  <c r="U56" i="6" s="1"/>
  <c r="AF36" i="6"/>
  <c r="S36" i="6" s="1"/>
  <c r="AF46" i="6"/>
  <c r="S46" i="6" s="1"/>
  <c r="AQ16" i="4"/>
  <c r="BE6" i="4" s="1"/>
  <c r="G12" i="6" s="1"/>
  <c r="AR12" i="6"/>
  <c r="AF27" i="6"/>
  <c r="S27" i="6" s="1"/>
  <c r="AF38" i="6"/>
  <c r="S38" i="6" s="1"/>
  <c r="AF43" i="6"/>
  <c r="S43" i="6" s="1"/>
  <c r="AF58" i="6"/>
  <c r="S58" i="6" s="1"/>
  <c r="AJ30" i="6"/>
  <c r="W30" i="6" s="1"/>
  <c r="AH46" i="6"/>
  <c r="U46" i="6" s="1"/>
  <c r="AF20" i="6"/>
  <c r="S20" i="6" s="1"/>
  <c r="BE8" i="4"/>
  <c r="AF23" i="6"/>
  <c r="S23" i="6" s="1"/>
  <c r="AF39" i="6"/>
  <c r="S39" i="6" s="1"/>
  <c r="AF54" i="6"/>
  <c r="S54" i="6" s="1"/>
  <c r="AC14" i="6"/>
  <c r="P14" i="6" s="1"/>
  <c r="AE14" i="6"/>
  <c r="R14" i="6" s="1"/>
  <c r="AG14" i="6"/>
  <c r="T14" i="6" s="1"/>
  <c r="AK14" i="6"/>
  <c r="X14" i="6" s="1"/>
  <c r="AB17" i="6"/>
  <c r="O17" i="6" s="1"/>
  <c r="AD17" i="6"/>
  <c r="Q17" i="6" s="1"/>
  <c r="AB33" i="6"/>
  <c r="O33" i="6" s="1"/>
  <c r="AD33" i="6"/>
  <c r="Q33" i="6" s="1"/>
  <c r="AH17" i="6"/>
  <c r="U17" i="6" s="1"/>
  <c r="AD28" i="6"/>
  <c r="Q28" i="6" s="1"/>
  <c r="AB28" i="6"/>
  <c r="O28" i="6" s="1"/>
  <c r="AH33" i="6"/>
  <c r="U33" i="6" s="1"/>
  <c r="AD44" i="6"/>
  <c r="Q44" i="6" s="1"/>
  <c r="AB44" i="6"/>
  <c r="O44" i="6" s="1"/>
  <c r="AB19" i="6"/>
  <c r="O19" i="6" s="1"/>
  <c r="AD19" i="6"/>
  <c r="Q19" i="6" s="1"/>
  <c r="AB35" i="6"/>
  <c r="O35" i="6" s="1"/>
  <c r="AD35" i="6"/>
  <c r="Q35" i="6" s="1"/>
  <c r="AB51" i="6"/>
  <c r="O51" i="6" s="1"/>
  <c r="AD51" i="6"/>
  <c r="Q51" i="6" s="1"/>
  <c r="AJ19" i="6"/>
  <c r="W19" i="6" s="1"/>
  <c r="AJ23" i="6"/>
  <c r="W23" i="6" s="1"/>
  <c r="AJ35" i="6"/>
  <c r="W35" i="6" s="1"/>
  <c r="AJ39" i="6"/>
  <c r="W39" i="6" s="1"/>
  <c r="AJ51" i="6"/>
  <c r="W51" i="6" s="1"/>
  <c r="AJ57" i="6"/>
  <c r="W57" i="6" s="1"/>
  <c r="AD18" i="6"/>
  <c r="Q18" i="6" s="1"/>
  <c r="AB18" i="6"/>
  <c r="O18" i="6" s="1"/>
  <c r="AD34" i="6"/>
  <c r="Q34" i="6" s="1"/>
  <c r="AB34" i="6"/>
  <c r="O34" i="6" s="1"/>
  <c r="AD50" i="6"/>
  <c r="Q50" i="6" s="1"/>
  <c r="AB50" i="6"/>
  <c r="O50" i="6" s="1"/>
  <c r="AB13" i="6"/>
  <c r="O13" i="6" s="1"/>
  <c r="AD13" i="6"/>
  <c r="Q13" i="6" s="1"/>
  <c r="AJ13" i="6"/>
  <c r="W13" i="6" s="1"/>
  <c r="AF13" i="6"/>
  <c r="S13" i="6" s="1"/>
  <c r="AB29" i="6"/>
  <c r="O29" i="6" s="1"/>
  <c r="AD29" i="6"/>
  <c r="Q29" i="6" s="1"/>
  <c r="AI14" i="6"/>
  <c r="V14" i="6" s="1"/>
  <c r="AD24" i="6"/>
  <c r="Q24" i="6" s="1"/>
  <c r="AB24" i="6"/>
  <c r="O24" i="6" s="1"/>
  <c r="AH29" i="6"/>
  <c r="U29" i="6" s="1"/>
  <c r="AD40" i="6"/>
  <c r="Q40" i="6" s="1"/>
  <c r="AB40" i="6"/>
  <c r="O40" i="6" s="1"/>
  <c r="AD58" i="6"/>
  <c r="Q58" i="6" s="1"/>
  <c r="AB58" i="6"/>
  <c r="O58" i="6" s="1"/>
  <c r="AB15" i="6"/>
  <c r="O15" i="6" s="1"/>
  <c r="AD15" i="6"/>
  <c r="Q15" i="6" s="1"/>
  <c r="AJ15" i="6"/>
  <c r="W15" i="6" s="1"/>
  <c r="AF15" i="6"/>
  <c r="S15" i="6" s="1"/>
  <c r="AH20" i="6"/>
  <c r="U20" i="6" s="1"/>
  <c r="AB31" i="6"/>
  <c r="O31" i="6" s="1"/>
  <c r="AD31" i="6"/>
  <c r="Q31" i="6" s="1"/>
  <c r="AH36" i="6"/>
  <c r="U36" i="6" s="1"/>
  <c r="AB47" i="6"/>
  <c r="O47" i="6" s="1"/>
  <c r="AD47" i="6"/>
  <c r="Q47" i="6" s="1"/>
  <c r="AH54" i="6"/>
  <c r="U54" i="6" s="1"/>
  <c r="AJ16" i="6"/>
  <c r="W16" i="6" s="1"/>
  <c r="AJ24" i="6"/>
  <c r="W24" i="6" s="1"/>
  <c r="AJ28" i="6"/>
  <c r="W28" i="6" s="1"/>
  <c r="AJ32" i="6"/>
  <c r="W32" i="6" s="1"/>
  <c r="AJ40" i="6"/>
  <c r="W40" i="6" s="1"/>
  <c r="AJ44" i="6"/>
  <c r="W44" i="6" s="1"/>
  <c r="AJ48" i="6"/>
  <c r="W48" i="6" s="1"/>
  <c r="AJ58" i="6"/>
  <c r="W58" i="6" s="1"/>
  <c r="AD14" i="6"/>
  <c r="Q14" i="6" s="1"/>
  <c r="AB14" i="6"/>
  <c r="O14" i="6" s="1"/>
  <c r="AF14" i="6"/>
  <c r="S14" i="6" s="1"/>
  <c r="AJ14" i="6"/>
  <c r="W14" i="6" s="1"/>
  <c r="AH19" i="6"/>
  <c r="U19" i="6" s="1"/>
  <c r="AD30" i="6"/>
  <c r="Q30" i="6" s="1"/>
  <c r="AB30" i="6"/>
  <c r="O30" i="6" s="1"/>
  <c r="AH35" i="6"/>
  <c r="U35" i="6" s="1"/>
  <c r="AD46" i="6"/>
  <c r="Q46" i="6" s="1"/>
  <c r="AB46" i="6"/>
  <c r="O46" i="6" s="1"/>
  <c r="AH51" i="6"/>
  <c r="U51" i="6" s="1"/>
  <c r="AB25" i="6"/>
  <c r="O25" i="6" s="1"/>
  <c r="AD25" i="6"/>
  <c r="Q25" i="6" s="1"/>
  <c r="AB41" i="6"/>
  <c r="O41" i="6" s="1"/>
  <c r="AD41" i="6"/>
  <c r="Q41" i="6" s="1"/>
  <c r="AB53" i="6"/>
  <c r="O53" i="6" s="1"/>
  <c r="AD53" i="6"/>
  <c r="Q53" i="6" s="1"/>
  <c r="AD20" i="6"/>
  <c r="Q20" i="6" s="1"/>
  <c r="AB20" i="6"/>
  <c r="O20" i="6" s="1"/>
  <c r="AH25" i="6"/>
  <c r="U25" i="6" s="1"/>
  <c r="AD36" i="6"/>
  <c r="Q36" i="6" s="1"/>
  <c r="AB36" i="6"/>
  <c r="O36" i="6" s="1"/>
  <c r="AH41" i="6"/>
  <c r="U41" i="6" s="1"/>
  <c r="AD54" i="6"/>
  <c r="Q54" i="6" s="1"/>
  <c r="AB54" i="6"/>
  <c r="O54" i="6" s="1"/>
  <c r="AH53" i="6"/>
  <c r="U53" i="6" s="1"/>
  <c r="AB27" i="6"/>
  <c r="O27" i="6" s="1"/>
  <c r="AD27" i="6"/>
  <c r="Q27" i="6" s="1"/>
  <c r="AB43" i="6"/>
  <c r="O43" i="6" s="1"/>
  <c r="AD43" i="6"/>
  <c r="Q43" i="6" s="1"/>
  <c r="AB49" i="6"/>
  <c r="O49" i="6" s="1"/>
  <c r="AD49" i="6"/>
  <c r="Q49" i="6" s="1"/>
  <c r="AJ17" i="6"/>
  <c r="W17" i="6" s="1"/>
  <c r="AJ25" i="6"/>
  <c r="W25" i="6" s="1"/>
  <c r="AJ29" i="6"/>
  <c r="W29" i="6" s="1"/>
  <c r="AJ33" i="6"/>
  <c r="W33" i="6" s="1"/>
  <c r="AJ41" i="6"/>
  <c r="W41" i="6" s="1"/>
  <c r="AJ49" i="6"/>
  <c r="W49" i="6" s="1"/>
  <c r="AJ53" i="6"/>
  <c r="W53" i="6" s="1"/>
  <c r="AH15" i="6"/>
  <c r="U15" i="6" s="1"/>
  <c r="AD26" i="6"/>
  <c r="Q26" i="6" s="1"/>
  <c r="AB26" i="6"/>
  <c r="O26" i="6" s="1"/>
  <c r="AH31" i="6"/>
  <c r="U31" i="6" s="1"/>
  <c r="AD42" i="6"/>
  <c r="Q42" i="6" s="1"/>
  <c r="AB42" i="6"/>
  <c r="O42" i="6" s="1"/>
  <c r="AH47" i="6"/>
  <c r="U47" i="6" s="1"/>
  <c r="AD52" i="6"/>
  <c r="Q52" i="6" s="1"/>
  <c r="AB52" i="6"/>
  <c r="O52" i="6" s="1"/>
  <c r="AB45" i="6"/>
  <c r="O45" i="6" s="1"/>
  <c r="AD45" i="6"/>
  <c r="Q45" i="6" s="1"/>
  <c r="AB21" i="6"/>
  <c r="O21" i="6" s="1"/>
  <c r="AD21" i="6"/>
  <c r="Q21" i="6" s="1"/>
  <c r="AB37" i="6"/>
  <c r="O37" i="6" s="1"/>
  <c r="AD37" i="6"/>
  <c r="Q37" i="6" s="1"/>
  <c r="AB55" i="6"/>
  <c r="O55" i="6" s="1"/>
  <c r="AD55" i="6"/>
  <c r="Q55" i="6" s="1"/>
  <c r="AF17" i="6"/>
  <c r="S17" i="6" s="1"/>
  <c r="AF21" i="6"/>
  <c r="S21" i="6" s="1"/>
  <c r="AF25" i="6"/>
  <c r="S25" i="6" s="1"/>
  <c r="AF29" i="6"/>
  <c r="S29" i="6" s="1"/>
  <c r="AF33" i="6"/>
  <c r="S33" i="6" s="1"/>
  <c r="AF37" i="6"/>
  <c r="S37" i="6" s="1"/>
  <c r="AF41" i="6"/>
  <c r="S41" i="6" s="1"/>
  <c r="AF55" i="6"/>
  <c r="S55" i="6" s="1"/>
  <c r="AF53" i="6"/>
  <c r="S53" i="6" s="1"/>
  <c r="AD16" i="6"/>
  <c r="Q16" i="6" s="1"/>
  <c r="AB16" i="6"/>
  <c r="O16" i="6" s="1"/>
  <c r="AH21" i="6"/>
  <c r="U21" i="6" s="1"/>
  <c r="AD32" i="6"/>
  <c r="Q32" i="6" s="1"/>
  <c r="AB32" i="6"/>
  <c r="O32" i="6" s="1"/>
  <c r="AH37" i="6"/>
  <c r="U37" i="6" s="1"/>
  <c r="AD48" i="6"/>
  <c r="Q48" i="6" s="1"/>
  <c r="AB48" i="6"/>
  <c r="O48" i="6" s="1"/>
  <c r="AH55" i="6"/>
  <c r="U55" i="6" s="1"/>
  <c r="AE13" i="6"/>
  <c r="R13" i="6" s="1"/>
  <c r="AC13" i="6"/>
  <c r="P13" i="6" s="1"/>
  <c r="AG13" i="6"/>
  <c r="T13" i="6" s="1"/>
  <c r="AK13" i="6"/>
  <c r="X13" i="6" s="1"/>
  <c r="AI13" i="6"/>
  <c r="V13" i="6" s="1"/>
  <c r="AB23" i="6"/>
  <c r="O23" i="6" s="1"/>
  <c r="AD23" i="6"/>
  <c r="Q23" i="6" s="1"/>
  <c r="AH28" i="6"/>
  <c r="U28" i="6" s="1"/>
  <c r="AB39" i="6"/>
  <c r="O39" i="6" s="1"/>
  <c r="AD39" i="6"/>
  <c r="Q39" i="6" s="1"/>
  <c r="AH44" i="6"/>
  <c r="U44" i="6" s="1"/>
  <c r="AB57" i="6"/>
  <c r="O57" i="6" s="1"/>
  <c r="AD57" i="6"/>
  <c r="Q57" i="6" s="1"/>
  <c r="AE15" i="6"/>
  <c r="R15" i="6" s="1"/>
  <c r="AC15" i="6"/>
  <c r="P15" i="6" s="1"/>
  <c r="AG15" i="6"/>
  <c r="T15" i="6" s="1"/>
  <c r="AK15" i="6"/>
  <c r="X15" i="6" s="1"/>
  <c r="AD22" i="6"/>
  <c r="Q22" i="6" s="1"/>
  <c r="AB22" i="6"/>
  <c r="O22" i="6" s="1"/>
  <c r="AH27" i="6"/>
  <c r="U27" i="6" s="1"/>
  <c r="AD38" i="6"/>
  <c r="Q38" i="6" s="1"/>
  <c r="AB38" i="6"/>
  <c r="O38" i="6" s="1"/>
  <c r="AH43" i="6"/>
  <c r="U43" i="6" s="1"/>
  <c r="AD56" i="6"/>
  <c r="Q56" i="6" s="1"/>
  <c r="AB56" i="6"/>
  <c r="O56" i="6" s="1"/>
  <c r="AH52" i="6"/>
  <c r="U52" i="6" s="1"/>
  <c r="AI38" i="5"/>
  <c r="V38" i="5" s="1"/>
  <c r="AG38" i="5"/>
  <c r="T38" i="5" s="1"/>
  <c r="AK38" i="5"/>
  <c r="X38" i="5" s="1"/>
  <c r="AC38" i="5"/>
  <c r="P38" i="5" s="1"/>
  <c r="AE38" i="5"/>
  <c r="R38" i="5" s="1"/>
  <c r="Y26" i="5"/>
  <c r="Z26" i="5" s="1"/>
  <c r="AJ26" i="5"/>
  <c r="AF26" i="5"/>
  <c r="AH26" i="5"/>
  <c r="AB26" i="5"/>
  <c r="O26" i="5" s="1"/>
  <c r="AD26" i="5"/>
  <c r="Q26" i="5" s="1"/>
  <c r="AK30" i="5"/>
  <c r="X30" i="5" s="1"/>
  <c r="AI30" i="5"/>
  <c r="V30" i="5" s="1"/>
  <c r="AG30" i="5"/>
  <c r="T30" i="5" s="1"/>
  <c r="AC30" i="5"/>
  <c r="P30" i="5" s="1"/>
  <c r="AE30" i="5"/>
  <c r="R30" i="5" s="1"/>
  <c r="AD17" i="5"/>
  <c r="Q17" i="5" s="1"/>
  <c r="AJ17" i="5"/>
  <c r="W17" i="5" s="1"/>
  <c r="AH17" i="5"/>
  <c r="U17" i="5" s="1"/>
  <c r="AB17" i="5"/>
  <c r="O17" i="5" s="1"/>
  <c r="AF17" i="5"/>
  <c r="S17" i="5" s="1"/>
  <c r="AB27" i="5"/>
  <c r="O27" i="5" s="1"/>
  <c r="AJ27" i="5"/>
  <c r="W27" i="5" s="1"/>
  <c r="AH27" i="5"/>
  <c r="U27" i="5" s="1"/>
  <c r="AD27" i="5"/>
  <c r="Q27" i="5" s="1"/>
  <c r="AF27" i="5"/>
  <c r="S27" i="5" s="1"/>
  <c r="AK14" i="5"/>
  <c r="X14" i="5" s="1"/>
  <c r="AE14" i="5"/>
  <c r="R14" i="5" s="1"/>
  <c r="AG14" i="5"/>
  <c r="T14" i="5" s="1"/>
  <c r="AC14" i="5"/>
  <c r="P14" i="5" s="1"/>
  <c r="AI14" i="5"/>
  <c r="V14" i="5" s="1"/>
  <c r="AE49" i="5"/>
  <c r="R49" i="5" s="1"/>
  <c r="AG49" i="5"/>
  <c r="T49" i="5" s="1"/>
  <c r="AC49" i="5"/>
  <c r="P49" i="5" s="1"/>
  <c r="AK49" i="5"/>
  <c r="X49" i="5" s="1"/>
  <c r="AI49" i="5"/>
  <c r="V49" i="5" s="1"/>
  <c r="AE21" i="5"/>
  <c r="R21" i="5" s="1"/>
  <c r="AI21" i="5"/>
  <c r="V21" i="5" s="1"/>
  <c r="AG21" i="5"/>
  <c r="T21" i="5" s="1"/>
  <c r="AC21" i="5"/>
  <c r="P21" i="5" s="1"/>
  <c r="AK21" i="5"/>
  <c r="X21" i="5" s="1"/>
  <c r="AJ13" i="5"/>
  <c r="W13" i="5" s="1"/>
  <c r="AH13" i="5"/>
  <c r="U13" i="5" s="1"/>
  <c r="AD13" i="5"/>
  <c r="Q13" i="5" s="1"/>
  <c r="AF13" i="5"/>
  <c r="S13" i="5" s="1"/>
  <c r="AB13" i="5"/>
  <c r="O13" i="5" s="1"/>
  <c r="AD15" i="5"/>
  <c r="Q15" i="5" s="1"/>
  <c r="AB15" i="5"/>
  <c r="O15" i="5" s="1"/>
  <c r="AJ15" i="5"/>
  <c r="W15" i="5" s="1"/>
  <c r="AH15" i="5"/>
  <c r="U15" i="5" s="1"/>
  <c r="AF15" i="5"/>
  <c r="S15" i="5" s="1"/>
  <c r="AH21" i="5"/>
  <c r="U21" i="5" s="1"/>
  <c r="AJ21" i="5"/>
  <c r="W21" i="5" s="1"/>
  <c r="AF21" i="5"/>
  <c r="S21" i="5" s="1"/>
  <c r="AB21" i="5"/>
  <c r="O21" i="5" s="1"/>
  <c r="AD21" i="5"/>
  <c r="Q21" i="5" s="1"/>
  <c r="AJ31" i="5"/>
  <c r="W31" i="5" s="1"/>
  <c r="AH31" i="5"/>
  <c r="U31" i="5" s="1"/>
  <c r="AF31" i="5"/>
  <c r="S31" i="5" s="1"/>
  <c r="AD31" i="5"/>
  <c r="Q31" i="5" s="1"/>
  <c r="AB31" i="5"/>
  <c r="O31" i="5" s="1"/>
  <c r="AD37" i="5"/>
  <c r="Q37" i="5" s="1"/>
  <c r="AF37" i="5"/>
  <c r="S37" i="5" s="1"/>
  <c r="AB37" i="5"/>
  <c r="O37" i="5" s="1"/>
  <c r="AJ37" i="5"/>
  <c r="W37" i="5" s="1"/>
  <c r="AH37" i="5"/>
  <c r="U37" i="5" s="1"/>
  <c r="AF47" i="5"/>
  <c r="S47" i="5" s="1"/>
  <c r="AH47" i="5"/>
  <c r="U47" i="5" s="1"/>
  <c r="AB47" i="5"/>
  <c r="O47" i="5" s="1"/>
  <c r="AD47" i="5"/>
  <c r="Q47" i="5" s="1"/>
  <c r="AJ47" i="5"/>
  <c r="W47" i="5" s="1"/>
  <c r="AC13" i="5"/>
  <c r="P13" i="5" s="1"/>
  <c r="AI13" i="5"/>
  <c r="V13" i="5" s="1"/>
  <c r="AE13" i="5"/>
  <c r="R13" i="5" s="1"/>
  <c r="AG13" i="5"/>
  <c r="T13" i="5" s="1"/>
  <c r="AK13" i="5"/>
  <c r="X13" i="5" s="1"/>
  <c r="AK17" i="5"/>
  <c r="X17" i="5" s="1"/>
  <c r="AG17" i="5"/>
  <c r="T17" i="5" s="1"/>
  <c r="AC17" i="5"/>
  <c r="P17" i="5" s="1"/>
  <c r="AE17" i="5"/>
  <c r="R17" i="5" s="1"/>
  <c r="AI17" i="5"/>
  <c r="V17" i="5" s="1"/>
  <c r="AF16" i="5"/>
  <c r="S16" i="5" s="1"/>
  <c r="AB16" i="5"/>
  <c r="O16" i="5" s="1"/>
  <c r="AH16" i="5"/>
  <c r="U16" i="5" s="1"/>
  <c r="AJ16" i="5"/>
  <c r="W16" i="5" s="1"/>
  <c r="AD16" i="5"/>
  <c r="Q16" i="5" s="1"/>
  <c r="AI19" i="5"/>
  <c r="V19" i="5" s="1"/>
  <c r="AG19" i="5"/>
  <c r="T19" i="5" s="1"/>
  <c r="AE19" i="5"/>
  <c r="R19" i="5" s="1"/>
  <c r="AC19" i="5"/>
  <c r="P19" i="5" s="1"/>
  <c r="AK19" i="5"/>
  <c r="X19" i="5" s="1"/>
  <c r="AK42" i="5"/>
  <c r="X42" i="5" s="1"/>
  <c r="AG42" i="5"/>
  <c r="T42" i="5" s="1"/>
  <c r="AC42" i="5"/>
  <c r="P42" i="5" s="1"/>
  <c r="AI42" i="5"/>
  <c r="V42" i="5" s="1"/>
  <c r="AG50" i="5"/>
  <c r="T50" i="5" s="1"/>
  <c r="AC50" i="5"/>
  <c r="P50" i="5" s="1"/>
  <c r="AK50" i="5"/>
  <c r="X50" i="5" s="1"/>
  <c r="AI50" i="5"/>
  <c r="V50" i="5" s="1"/>
  <c r="AI41" i="5"/>
  <c r="V41" i="5" s="1"/>
  <c r="AG41" i="5"/>
  <c r="T41" i="5" s="1"/>
  <c r="AE41" i="5"/>
  <c r="R41" i="5" s="1"/>
  <c r="AK41" i="5"/>
  <c r="X41" i="5" s="1"/>
  <c r="AJ14" i="5"/>
  <c r="W14" i="5" s="1"/>
  <c r="AH14" i="5"/>
  <c r="U14" i="5" s="1"/>
  <c r="AB14" i="5"/>
  <c r="O14" i="5" s="1"/>
  <c r="AF14" i="5"/>
  <c r="S14" i="5" s="1"/>
  <c r="AJ30" i="5"/>
  <c r="W30" i="5" s="1"/>
  <c r="AF30" i="5"/>
  <c r="S30" i="5" s="1"/>
  <c r="AB30" i="5"/>
  <c r="O30" i="5" s="1"/>
  <c r="AH30" i="5"/>
  <c r="U30" i="5" s="1"/>
  <c r="AD30" i="5"/>
  <c r="Q30" i="5" s="1"/>
  <c r="AB46" i="5"/>
  <c r="O46" i="5" s="1"/>
  <c r="AF46" i="5"/>
  <c r="S46" i="5" s="1"/>
  <c r="AH46" i="5"/>
  <c r="U46" i="5" s="1"/>
  <c r="AJ46" i="5"/>
  <c r="W46" i="5" s="1"/>
  <c r="AD14" i="5"/>
  <c r="Q14" i="5" s="1"/>
  <c r="AC29" i="5"/>
  <c r="P29" i="5" s="1"/>
  <c r="AE29" i="5"/>
  <c r="R29" i="5" s="1"/>
  <c r="AG29" i="5"/>
  <c r="T29" i="5" s="1"/>
  <c r="AK29" i="5"/>
  <c r="X29" i="5" s="1"/>
  <c r="AI29" i="5"/>
  <c r="V29" i="5" s="1"/>
  <c r="AF42" i="5"/>
  <c r="S42" i="5" s="1"/>
  <c r="AH42" i="5"/>
  <c r="U42" i="5" s="1"/>
  <c r="AJ42" i="5"/>
  <c r="W42" i="5" s="1"/>
  <c r="AB42" i="5"/>
  <c r="O42" i="5" s="1"/>
  <c r="AD42" i="5"/>
  <c r="Q42" i="5" s="1"/>
  <c r="AG45" i="5"/>
  <c r="T45" i="5" s="1"/>
  <c r="AE45" i="5"/>
  <c r="R45" i="5" s="1"/>
  <c r="AC45" i="5"/>
  <c r="P45" i="5" s="1"/>
  <c r="AK45" i="5"/>
  <c r="X45" i="5" s="1"/>
  <c r="AI45" i="5"/>
  <c r="V45" i="5" s="1"/>
  <c r="AG34" i="5"/>
  <c r="T34" i="5" s="1"/>
  <c r="AI34" i="5"/>
  <c r="V34" i="5" s="1"/>
  <c r="AE34" i="5"/>
  <c r="R34" i="5" s="1"/>
  <c r="AC34" i="5"/>
  <c r="P34" i="5" s="1"/>
  <c r="AK34" i="5"/>
  <c r="X34" i="5" s="1"/>
  <c r="AD49" i="5"/>
  <c r="Q49" i="5" s="1"/>
  <c r="AF49" i="5"/>
  <c r="S49" i="5" s="1"/>
  <c r="AJ49" i="5"/>
  <c r="W49" i="5" s="1"/>
  <c r="AH49" i="5"/>
  <c r="U49" i="5" s="1"/>
  <c r="AB49" i="5"/>
  <c r="O49" i="5" s="1"/>
  <c r="AK37" i="5"/>
  <c r="X37" i="5" s="1"/>
  <c r="AG37" i="5"/>
  <c r="T37" i="5" s="1"/>
  <c r="AC37" i="5"/>
  <c r="P37" i="5" s="1"/>
  <c r="AI37" i="5"/>
  <c r="V37" i="5" s="1"/>
  <c r="AE37" i="5"/>
  <c r="R37" i="5" s="1"/>
  <c r="AI35" i="5"/>
  <c r="V35" i="5" s="1"/>
  <c r="AG35" i="5"/>
  <c r="T35" i="5" s="1"/>
  <c r="AE35" i="5"/>
  <c r="R35" i="5" s="1"/>
  <c r="AK35" i="5"/>
  <c r="X35" i="5" s="1"/>
  <c r="AC35" i="5"/>
  <c r="P35" i="5" s="1"/>
  <c r="AE24" i="5"/>
  <c r="R24" i="5" s="1"/>
  <c r="AG24" i="5"/>
  <c r="T24" i="5" s="1"/>
  <c r="AC24" i="5"/>
  <c r="P24" i="5" s="1"/>
  <c r="AI24" i="5"/>
  <c r="V24" i="5" s="1"/>
  <c r="AK24" i="5"/>
  <c r="X24" i="5" s="1"/>
  <c r="AK33" i="5"/>
  <c r="X33" i="5" s="1"/>
  <c r="AG33" i="5"/>
  <c r="T33" i="5" s="1"/>
  <c r="AI33" i="5"/>
  <c r="V33" i="5" s="1"/>
  <c r="AC33" i="5"/>
  <c r="P33" i="5" s="1"/>
  <c r="AE33" i="5"/>
  <c r="R33" i="5" s="1"/>
  <c r="AK28" i="5"/>
  <c r="X28" i="5" s="1"/>
  <c r="AG28" i="5"/>
  <c r="T28" i="5" s="1"/>
  <c r="AC28" i="5"/>
  <c r="P28" i="5" s="1"/>
  <c r="AE28" i="5"/>
  <c r="R28" i="5" s="1"/>
  <c r="AJ18" i="5"/>
  <c r="W18" i="5" s="1"/>
  <c r="AH18" i="5"/>
  <c r="U18" i="5" s="1"/>
  <c r="AF18" i="5"/>
  <c r="S18" i="5" s="1"/>
  <c r="AB18" i="5"/>
  <c r="O18" i="5" s="1"/>
  <c r="AD18" i="5"/>
  <c r="Q18" i="5" s="1"/>
  <c r="AE26" i="5"/>
  <c r="AC26" i="5"/>
  <c r="P26" i="5" s="1"/>
  <c r="AK26" i="5"/>
  <c r="X26" i="5" s="1"/>
  <c r="AG26" i="5"/>
  <c r="T26" i="5" s="1"/>
  <c r="AI26" i="5"/>
  <c r="V26" i="5" s="1"/>
  <c r="AE39" i="5"/>
  <c r="R39" i="5" s="1"/>
  <c r="AI39" i="5"/>
  <c r="V39" i="5" s="1"/>
  <c r="AK39" i="5"/>
  <c r="X39" i="5" s="1"/>
  <c r="AG39" i="5"/>
  <c r="T39" i="5" s="1"/>
  <c r="AJ19" i="5"/>
  <c r="W19" i="5" s="1"/>
  <c r="AD19" i="5"/>
  <c r="Q19" i="5" s="1"/>
  <c r="AF19" i="5"/>
  <c r="S19" i="5" s="1"/>
  <c r="AH19" i="5"/>
  <c r="U19" i="5" s="1"/>
  <c r="AB19" i="5"/>
  <c r="O19" i="5" s="1"/>
  <c r="AD25" i="5"/>
  <c r="AF25" i="5"/>
  <c r="S25" i="5" s="1"/>
  <c r="AH25" i="5"/>
  <c r="AJ25" i="5"/>
  <c r="Y25" i="5"/>
  <c r="Z25" i="5" s="1"/>
  <c r="AD35" i="5"/>
  <c r="Q35" i="5" s="1"/>
  <c r="AH35" i="5"/>
  <c r="U35" i="5" s="1"/>
  <c r="AJ35" i="5"/>
  <c r="W35" i="5" s="1"/>
  <c r="AF35" i="5"/>
  <c r="S35" i="5" s="1"/>
  <c r="AD41" i="5"/>
  <c r="Q41" i="5" s="1"/>
  <c r="AJ41" i="5"/>
  <c r="W41" i="5" s="1"/>
  <c r="AF41" i="5"/>
  <c r="S41" i="5" s="1"/>
  <c r="AH41" i="5"/>
  <c r="U41" i="5" s="1"/>
  <c r="AG15" i="5"/>
  <c r="T15" i="5" s="1"/>
  <c r="AK15" i="5"/>
  <c r="X15" i="5" s="1"/>
  <c r="AE15" i="5"/>
  <c r="R15" i="5" s="1"/>
  <c r="AC15" i="5"/>
  <c r="P15" i="5" s="1"/>
  <c r="AI15" i="5"/>
  <c r="V15" i="5" s="1"/>
  <c r="AG48" i="5"/>
  <c r="T48" i="5" s="1"/>
  <c r="AK48" i="5"/>
  <c r="X48" i="5" s="1"/>
  <c r="AE48" i="5"/>
  <c r="R48" i="5" s="1"/>
  <c r="AC48" i="5"/>
  <c r="P48" i="5" s="1"/>
  <c r="AI48" i="5"/>
  <c r="V48" i="5" s="1"/>
  <c r="AK16" i="5"/>
  <c r="X16" i="5" s="1"/>
  <c r="AG16" i="5"/>
  <c r="T16" i="5" s="1"/>
  <c r="AI16" i="5"/>
  <c r="V16" i="5" s="1"/>
  <c r="AE16" i="5"/>
  <c r="R16" i="5" s="1"/>
  <c r="AC16" i="5"/>
  <c r="P16" i="5" s="1"/>
  <c r="AE27" i="5"/>
  <c r="R27" i="5" s="1"/>
  <c r="AI27" i="5"/>
  <c r="V27" i="5" s="1"/>
  <c r="AC27" i="5"/>
  <c r="P27" i="5" s="1"/>
  <c r="AG27" i="5"/>
  <c r="T27" i="5" s="1"/>
  <c r="AK27" i="5"/>
  <c r="X27" i="5" s="1"/>
  <c r="AD46" i="5"/>
  <c r="Q46" i="5" s="1"/>
  <c r="AI31" i="5"/>
  <c r="V31" i="5" s="1"/>
  <c r="AC31" i="5"/>
  <c r="P31" i="5" s="1"/>
  <c r="AK31" i="5"/>
  <c r="X31" i="5" s="1"/>
  <c r="AE31" i="5"/>
  <c r="R31" i="5" s="1"/>
  <c r="AI25" i="5"/>
  <c r="AC25" i="5"/>
  <c r="P25" i="5" s="1"/>
  <c r="AK25" i="5"/>
  <c r="X25" i="5" s="1"/>
  <c r="AG25" i="5"/>
  <c r="T25" i="5" s="1"/>
  <c r="AE25" i="5"/>
  <c r="R25" i="5" s="1"/>
  <c r="AH33" i="5"/>
  <c r="U33" i="5" s="1"/>
  <c r="AF33" i="5"/>
  <c r="S33" i="5" s="1"/>
  <c r="AJ33" i="5"/>
  <c r="W33" i="5" s="1"/>
  <c r="AD33" i="5"/>
  <c r="Q33" i="5" s="1"/>
  <c r="AC47" i="5"/>
  <c r="P47" i="5" s="1"/>
  <c r="AE47" i="5"/>
  <c r="R47" i="5" s="1"/>
  <c r="AK47" i="5"/>
  <c r="X47" i="5" s="1"/>
  <c r="AI47" i="5"/>
  <c r="V47" i="5" s="1"/>
  <c r="AG47" i="5"/>
  <c r="T47" i="5" s="1"/>
  <c r="AB34" i="5"/>
  <c r="O34" i="5" s="1"/>
  <c r="AJ34" i="5"/>
  <c r="W34" i="5" s="1"/>
  <c r="AD34" i="5"/>
  <c r="Q34" i="5" s="1"/>
  <c r="AF34" i="5"/>
  <c r="S34" i="5" s="1"/>
  <c r="AH34" i="5"/>
  <c r="U34" i="5" s="1"/>
  <c r="AB50" i="5"/>
  <c r="O50" i="5" s="1"/>
  <c r="AD50" i="5"/>
  <c r="Q50" i="5" s="1"/>
  <c r="AF50" i="5"/>
  <c r="S50" i="5" s="1"/>
  <c r="AJ50" i="5"/>
  <c r="W50" i="5" s="1"/>
  <c r="AH50" i="5"/>
  <c r="U50" i="5" s="1"/>
  <c r="AI22" i="5"/>
  <c r="V22" i="5" s="1"/>
  <c r="AC22" i="5"/>
  <c r="P22" i="5" s="1"/>
  <c r="AE22" i="5"/>
  <c r="R22" i="5" s="1"/>
  <c r="AG22" i="5"/>
  <c r="T22" i="5" s="1"/>
  <c r="AK22" i="5"/>
  <c r="X22" i="5" s="1"/>
  <c r="AD23" i="5"/>
  <c r="Q23" i="5" s="1"/>
  <c r="AF23" i="5"/>
  <c r="S23" i="5" s="1"/>
  <c r="AJ23" i="5"/>
  <c r="W23" i="5" s="1"/>
  <c r="AH23" i="5"/>
  <c r="U23" i="5" s="1"/>
  <c r="AB23" i="5"/>
  <c r="O23" i="5" s="1"/>
  <c r="AD29" i="5"/>
  <c r="Q29" i="5" s="1"/>
  <c r="AB29" i="5"/>
  <c r="O29" i="5" s="1"/>
  <c r="AJ29" i="5"/>
  <c r="W29" i="5" s="1"/>
  <c r="AH29" i="5"/>
  <c r="U29" i="5" s="1"/>
  <c r="AF29" i="5"/>
  <c r="S29" i="5" s="1"/>
  <c r="AD39" i="5"/>
  <c r="Q39" i="5" s="1"/>
  <c r="AB39" i="5"/>
  <c r="O39" i="5" s="1"/>
  <c r="AF39" i="5"/>
  <c r="S39" i="5" s="1"/>
  <c r="AH39" i="5"/>
  <c r="U39" i="5" s="1"/>
  <c r="AJ39" i="5"/>
  <c r="W39" i="5" s="1"/>
  <c r="AH45" i="5"/>
  <c r="U45" i="5" s="1"/>
  <c r="AF45" i="5"/>
  <c r="S45" i="5" s="1"/>
  <c r="AB45" i="5"/>
  <c r="O45" i="5" s="1"/>
  <c r="AD45" i="5"/>
  <c r="Q45" i="5" s="1"/>
  <c r="AJ45" i="5"/>
  <c r="W45" i="5" s="1"/>
  <c r="AC40" i="5"/>
  <c r="P40" i="5" s="1"/>
  <c r="AI40" i="5"/>
  <c r="V40" i="5" s="1"/>
  <c r="AK40" i="5"/>
  <c r="X40" i="5" s="1"/>
  <c r="AG40" i="5"/>
  <c r="T40" i="5" s="1"/>
  <c r="AG18" i="5"/>
  <c r="T18" i="5" s="1"/>
  <c r="AK18" i="5"/>
  <c r="X18" i="5" s="1"/>
  <c r="AC18" i="5"/>
  <c r="P18" i="5" s="1"/>
  <c r="AE18" i="5"/>
  <c r="R18" i="5" s="1"/>
  <c r="AG32" i="5"/>
  <c r="T32" i="5" s="1"/>
  <c r="AE32" i="5"/>
  <c r="R32" i="5" s="1"/>
  <c r="AC32" i="5"/>
  <c r="P32" i="5" s="1"/>
  <c r="AK32" i="5"/>
  <c r="X32" i="5" s="1"/>
  <c r="AI46" i="5"/>
  <c r="V46" i="5" s="1"/>
  <c r="AG46" i="5"/>
  <c r="T46" i="5" s="1"/>
  <c r="AC46" i="5"/>
  <c r="P46" i="5" s="1"/>
  <c r="AK46" i="5"/>
  <c r="X46" i="5" s="1"/>
  <c r="AG23" i="5"/>
  <c r="T23" i="5" s="1"/>
  <c r="AI23" i="5"/>
  <c r="V23" i="5" s="1"/>
  <c r="AK23" i="5"/>
  <c r="X23" i="5" s="1"/>
  <c r="AC23" i="5"/>
  <c r="P23" i="5" s="1"/>
  <c r="AE23" i="5"/>
  <c r="R23" i="5" s="1"/>
  <c r="AE43" i="5"/>
  <c r="R43" i="5" s="1"/>
  <c r="AG43" i="5"/>
  <c r="T43" i="5" s="1"/>
  <c r="AK43" i="5"/>
  <c r="X43" i="5" s="1"/>
  <c r="AI43" i="5"/>
  <c r="V43" i="5" s="1"/>
  <c r="AC43" i="5"/>
  <c r="P43" i="5" s="1"/>
  <c r="AF22" i="5"/>
  <c r="S22" i="5" s="1"/>
  <c r="AJ22" i="5"/>
  <c r="W22" i="5" s="1"/>
  <c r="AB22" i="5"/>
  <c r="O22" i="5" s="1"/>
  <c r="AH22" i="5"/>
  <c r="U22" i="5" s="1"/>
  <c r="AF38" i="5"/>
  <c r="S38" i="5" s="1"/>
  <c r="AB38" i="5"/>
  <c r="O38" i="5" s="1"/>
  <c r="AJ38" i="5"/>
  <c r="W38" i="5" s="1"/>
  <c r="AH38" i="5"/>
  <c r="U38" i="5" s="1"/>
  <c r="AE42" i="5"/>
  <c r="R42" i="5" s="1"/>
  <c r="AE40" i="5"/>
  <c r="R40" i="5" s="1"/>
  <c r="AC39" i="5"/>
  <c r="P39" i="5" s="1"/>
  <c r="AE46" i="5"/>
  <c r="R46" i="5" s="1"/>
  <c r="AB41" i="5"/>
  <c r="O41" i="5" s="1"/>
  <c r="AE12" i="5"/>
  <c r="R12" i="5" s="1"/>
  <c r="AC12" i="5"/>
  <c r="P12" i="5" s="1"/>
  <c r="AI12" i="5"/>
  <c r="V12" i="5" s="1"/>
  <c r="AG12" i="5"/>
  <c r="T12" i="5" s="1"/>
  <c r="AB12" i="5"/>
  <c r="O12" i="5" s="1"/>
  <c r="AF12" i="5"/>
  <c r="S12" i="5" s="1"/>
  <c r="AH12" i="5"/>
  <c r="U12" i="5" s="1"/>
  <c r="AD12" i="5"/>
  <c r="Q12" i="5" s="1"/>
  <c r="BF8" i="3"/>
  <c r="BF6" i="3"/>
  <c r="M12" i="5" s="1"/>
  <c r="BE8" i="3"/>
  <c r="BE6" i="3"/>
  <c r="L12" i="5" s="1"/>
  <c r="AK12" i="5"/>
  <c r="X12" i="5" s="1"/>
  <c r="U57" i="3"/>
  <c r="Y57" i="3" s="1"/>
  <c r="P57" i="3"/>
  <c r="T57" i="3" s="1"/>
  <c r="X58" i="4"/>
  <c r="AC58" i="4" s="1"/>
  <c r="AC42" i="4"/>
  <c r="L58" i="4"/>
  <c r="Q58" i="4" s="1"/>
  <c r="Q42" i="4"/>
  <c r="A14" i="2"/>
  <c r="A122" i="2"/>
  <c r="BH8" i="4" l="1"/>
  <c r="BH6" i="4"/>
  <c r="J12" i="6" s="1"/>
  <c r="AW16" i="4"/>
  <c r="BK6" i="4" s="1"/>
  <c r="M12" i="6" s="1"/>
  <c r="AX12" i="6"/>
  <c r="AG12" i="6" s="1"/>
  <c r="T12" i="6" s="1"/>
  <c r="AV16" i="4"/>
  <c r="BJ6" i="4" s="1"/>
  <c r="L12" i="6" s="1"/>
  <c r="AW12" i="6"/>
  <c r="J2" i="5"/>
  <c r="J6" i="5" s="1"/>
  <c r="W26" i="5"/>
  <c r="W25" i="5"/>
  <c r="U26" i="5"/>
  <c r="J3" i="5"/>
  <c r="J7" i="5" s="1"/>
  <c r="V25" i="5"/>
  <c r="I53" i="5" s="1"/>
  <c r="Q25" i="5"/>
  <c r="D2" i="5" s="1"/>
  <c r="R26" i="5"/>
  <c r="J53" i="5"/>
  <c r="G7" i="7" s="1"/>
  <c r="K53" i="5"/>
  <c r="G53" i="5"/>
  <c r="I2" i="5"/>
  <c r="I6" i="5" s="1"/>
  <c r="U25" i="5"/>
  <c r="H2" i="5" s="1"/>
  <c r="S26" i="5"/>
  <c r="F2" i="5" s="1"/>
  <c r="O25" i="5"/>
  <c r="M2" i="6"/>
  <c r="K2" i="5"/>
  <c r="K6" i="5" s="1"/>
  <c r="H53" i="5"/>
  <c r="H54" i="5" s="1"/>
  <c r="F9" i="7" s="1"/>
  <c r="G2" i="5"/>
  <c r="B2" i="5"/>
  <c r="E53" i="5"/>
  <c r="L53" i="5"/>
  <c r="L54" i="5" s="1"/>
  <c r="L2" i="5"/>
  <c r="C53" i="5"/>
  <c r="C2" i="5"/>
  <c r="M53" i="5"/>
  <c r="M54" i="5" s="1"/>
  <c r="M2" i="5"/>
  <c r="J8" i="5"/>
  <c r="G2" i="7" s="1"/>
  <c r="A123" i="2"/>
  <c r="A15" i="2"/>
  <c r="G11" i="7" l="1"/>
  <c r="K54" i="5"/>
  <c r="G10" i="7" s="1"/>
  <c r="I54" i="5"/>
  <c r="F10" i="7" s="1"/>
  <c r="U55" i="5"/>
  <c r="F11" i="7"/>
  <c r="E11" i="7"/>
  <c r="G2" i="6"/>
  <c r="G6" i="6" s="1"/>
  <c r="G61" i="6"/>
  <c r="E13" i="7" s="1"/>
  <c r="BK8" i="4"/>
  <c r="M61" i="6" s="1"/>
  <c r="M62" i="6" s="1"/>
  <c r="G3" i="6"/>
  <c r="G7" i="6" s="1"/>
  <c r="G8" i="6" s="1"/>
  <c r="E5" i="7" s="1"/>
  <c r="AK12" i="6"/>
  <c r="X12" i="6" s="1"/>
  <c r="AI12" i="6"/>
  <c r="V12" i="6" s="1"/>
  <c r="AE12" i="6"/>
  <c r="R12" i="6" s="1"/>
  <c r="AC12" i="6"/>
  <c r="P12" i="6" s="1"/>
  <c r="L2" i="6"/>
  <c r="AF12" i="6"/>
  <c r="S12" i="6" s="1"/>
  <c r="AD12" i="6"/>
  <c r="Q12" i="6" s="1"/>
  <c r="AH12" i="6"/>
  <c r="U12" i="6" s="1"/>
  <c r="AJ12" i="6"/>
  <c r="W12" i="6" s="1"/>
  <c r="AB12" i="6"/>
  <c r="O12" i="6" s="1"/>
  <c r="BJ8" i="4"/>
  <c r="L61" i="6" s="1"/>
  <c r="L62" i="6" s="1"/>
  <c r="G54" i="5"/>
  <c r="E10" i="7" s="1"/>
  <c r="I3" i="5"/>
  <c r="I7" i="5" s="1"/>
  <c r="I8" i="5" s="1"/>
  <c r="F4" i="7" s="1"/>
  <c r="J54" i="5"/>
  <c r="G9" i="7" s="1"/>
  <c r="D3" i="5"/>
  <c r="D7" i="5" s="1"/>
  <c r="D6" i="5"/>
  <c r="H3" i="5"/>
  <c r="H7" i="5" s="1"/>
  <c r="H6" i="5"/>
  <c r="F53" i="5"/>
  <c r="E7" i="7" s="1"/>
  <c r="E2" i="5"/>
  <c r="E6" i="5" s="1"/>
  <c r="D53" i="5"/>
  <c r="M3" i="6"/>
  <c r="M7" i="6" s="1"/>
  <c r="M6" i="6"/>
  <c r="F7" i="7"/>
  <c r="K3" i="5"/>
  <c r="K7" i="5" s="1"/>
  <c r="K8" i="5" s="1"/>
  <c r="G4" i="7" s="1"/>
  <c r="C3" i="5"/>
  <c r="C7" i="5" s="1"/>
  <c r="C6" i="5"/>
  <c r="E54" i="5"/>
  <c r="D10" i="7" s="1"/>
  <c r="D11" i="7"/>
  <c r="G3" i="5"/>
  <c r="G7" i="5" s="1"/>
  <c r="G6" i="5"/>
  <c r="F6" i="5"/>
  <c r="F3" i="5"/>
  <c r="F7" i="5" s="1"/>
  <c r="C11" i="7"/>
  <c r="C54" i="5"/>
  <c r="C10" i="7" s="1"/>
  <c r="B3" i="5"/>
  <c r="B7" i="5" s="1"/>
  <c r="B6" i="5"/>
  <c r="M3" i="5"/>
  <c r="M7" i="5" s="1"/>
  <c r="M6" i="5"/>
  <c r="L6" i="5"/>
  <c r="L3" i="5"/>
  <c r="L7" i="5" s="1"/>
  <c r="C7" i="7"/>
  <c r="B54" i="5"/>
  <c r="A124" i="2"/>
  <c r="A16" i="2"/>
  <c r="W55" i="5" l="1"/>
  <c r="S55" i="5"/>
  <c r="Q55" i="5"/>
  <c r="O55" i="5"/>
  <c r="C9" i="7"/>
  <c r="K57" i="5"/>
  <c r="G62" i="6"/>
  <c r="E12" i="7" s="1"/>
  <c r="M8" i="6"/>
  <c r="C2" i="6"/>
  <c r="C6" i="6" s="1"/>
  <c r="C61" i="6"/>
  <c r="E2" i="6"/>
  <c r="E6" i="6" s="1"/>
  <c r="E61" i="6"/>
  <c r="I61" i="6"/>
  <c r="F13" i="7" s="1"/>
  <c r="I2" i="6"/>
  <c r="I6" i="6" s="1"/>
  <c r="K61" i="6"/>
  <c r="G13" i="7" s="1"/>
  <c r="K2" i="6"/>
  <c r="K6" i="6" s="1"/>
  <c r="B2" i="6"/>
  <c r="B6" i="6" s="1"/>
  <c r="B61" i="6"/>
  <c r="F61" i="6"/>
  <c r="E8" i="7" s="1"/>
  <c r="F2" i="6"/>
  <c r="F6" i="6" s="1"/>
  <c r="J61" i="6"/>
  <c r="G8" i="7" s="1"/>
  <c r="J2" i="6"/>
  <c r="J6" i="6" s="1"/>
  <c r="H61" i="6"/>
  <c r="F8" i="7" s="1"/>
  <c r="H2" i="6"/>
  <c r="L6" i="6"/>
  <c r="L3" i="6"/>
  <c r="L7" i="6" s="1"/>
  <c r="D61" i="6"/>
  <c r="D8" i="7" s="1"/>
  <c r="D2" i="6"/>
  <c r="D8" i="5"/>
  <c r="D2" i="7" s="1"/>
  <c r="H8" i="5"/>
  <c r="F2" i="7" s="1"/>
  <c r="M8" i="5"/>
  <c r="G8" i="5"/>
  <c r="E4" i="7" s="1"/>
  <c r="C8" i="5"/>
  <c r="C4" i="7" s="1"/>
  <c r="F54" i="5"/>
  <c r="E9" i="7" s="1"/>
  <c r="E3" i="5"/>
  <c r="E7" i="5" s="1"/>
  <c r="E8" i="5" s="1"/>
  <c r="D4" i="7" s="1"/>
  <c r="D7" i="7"/>
  <c r="D54" i="5"/>
  <c r="D9" i="7" s="1"/>
  <c r="B8" i="5"/>
  <c r="C2" i="7" s="1"/>
  <c r="F8" i="5"/>
  <c r="E2" i="7" s="1"/>
  <c r="L8" i="5"/>
  <c r="A125" i="2"/>
  <c r="A17" i="2"/>
  <c r="J3" i="6" l="1"/>
  <c r="J7" i="6" s="1"/>
  <c r="J8" i="6" s="1"/>
  <c r="G3" i="7" s="1"/>
  <c r="I62" i="6"/>
  <c r="F12" i="7" s="1"/>
  <c r="K3" i="6"/>
  <c r="K7" i="6" s="1"/>
  <c r="F3" i="6"/>
  <c r="F7" i="6" s="1"/>
  <c r="F8" i="6" s="1"/>
  <c r="E3" i="7" s="1"/>
  <c r="B3" i="6"/>
  <c r="B7" i="6" s="1"/>
  <c r="B8" i="6" s="1"/>
  <c r="C3" i="7" s="1"/>
  <c r="C3" i="6"/>
  <c r="C7" i="6" s="1"/>
  <c r="K8" i="6"/>
  <c r="G5" i="7" s="1"/>
  <c r="I3" i="6"/>
  <c r="I7" i="6" s="1"/>
  <c r="I8" i="6" s="1"/>
  <c r="F5" i="7" s="1"/>
  <c r="E3" i="6"/>
  <c r="E7" i="6" s="1"/>
  <c r="E8" i="6" s="1"/>
  <c r="D5" i="7" s="1"/>
  <c r="C62" i="6"/>
  <c r="C12" i="7" s="1"/>
  <c r="C13" i="7"/>
  <c r="D62" i="6"/>
  <c r="D14" i="7" s="1"/>
  <c r="K62" i="6"/>
  <c r="G12" i="7" s="1"/>
  <c r="E62" i="6"/>
  <c r="D12" i="7" s="1"/>
  <c r="D13" i="7"/>
  <c r="C8" i="6"/>
  <c r="C5" i="7" s="1"/>
  <c r="D6" i="6"/>
  <c r="D3" i="6"/>
  <c r="D7" i="6" s="1"/>
  <c r="L8" i="6"/>
  <c r="F62" i="6"/>
  <c r="E14" i="7" s="1"/>
  <c r="C8" i="7"/>
  <c r="B62" i="6"/>
  <c r="C14" i="7" s="1"/>
  <c r="H62" i="6"/>
  <c r="F14" i="7" s="1"/>
  <c r="J62" i="6"/>
  <c r="G14" i="7" s="1"/>
  <c r="H6" i="6"/>
  <c r="H3" i="6"/>
  <c r="H7" i="6" s="1"/>
  <c r="A18" i="2"/>
  <c r="A126" i="2"/>
  <c r="H8" i="6" l="1"/>
  <c r="F3" i="7" s="1"/>
  <c r="D8" i="6"/>
  <c r="D3" i="7" s="1"/>
  <c r="A127" i="2"/>
  <c r="A19" i="2"/>
  <c r="A128" i="2" l="1"/>
  <c r="A20" i="2"/>
  <c r="A129" i="2" l="1"/>
  <c r="A21" i="2"/>
  <c r="A22" i="2" l="1"/>
  <c r="A130" i="2"/>
  <c r="A131" i="2" l="1"/>
  <c r="A23" i="2"/>
  <c r="A132" i="2" l="1"/>
  <c r="A24" i="2"/>
  <c r="A133" i="2" l="1"/>
  <c r="A25" i="2"/>
  <c r="A26" i="2" l="1"/>
  <c r="A134" i="2"/>
  <c r="A135" i="2" l="1"/>
  <c r="A27" i="2"/>
  <c r="A136" i="2" l="1"/>
  <c r="A28" i="2"/>
  <c r="A137" i="2" l="1"/>
  <c r="A29" i="2"/>
  <c r="A30" i="2" l="1"/>
  <c r="A138" i="2"/>
  <c r="A139" i="2" l="1"/>
  <c r="A31" i="2"/>
  <c r="A32" i="2" l="1"/>
  <c r="A140" i="2"/>
  <c r="A141" i="2" l="1"/>
  <c r="A33" i="2"/>
  <c r="A34" i="2" l="1"/>
  <c r="A142" i="2"/>
  <c r="A143" i="2" l="1"/>
  <c r="A35" i="2"/>
  <c r="A144" i="2" l="1"/>
  <c r="A36" i="2"/>
  <c r="A145" i="2" l="1"/>
  <c r="A37" i="2"/>
  <c r="A38" i="2" l="1"/>
  <c r="A146" i="2"/>
  <c r="A147" i="2" l="1"/>
  <c r="A39" i="2"/>
  <c r="A148" i="2" l="1"/>
  <c r="A40" i="2"/>
  <c r="A41" i="2" s="1"/>
  <c r="A42" i="2" s="1"/>
  <c r="A43" i="2" s="1"/>
  <c r="A44" i="2" s="1"/>
  <c r="A45" i="2" s="1"/>
  <c r="A46" i="2" s="1"/>
  <c r="A47" i="2" s="1"/>
  <c r="A48" i="2" s="1"/>
  <c r="A49" i="2" s="1"/>
  <c r="A50" i="2" s="1"/>
  <c r="A51" i="2" s="1"/>
  <c r="A52" i="2" s="1"/>
  <c r="A53" i="2" s="1"/>
  <c r="A54" i="2" s="1"/>
  <c r="A55" i="2" s="1"/>
  <c r="A56" i="2" s="1"/>
  <c r="A151" i="2" s="1"/>
</calcChain>
</file>

<file path=xl/sharedStrings.xml><?xml version="1.0" encoding="utf-8"?>
<sst xmlns="http://schemas.openxmlformats.org/spreadsheetml/2006/main" count="1375" uniqueCount="404">
  <si>
    <t>WS2 - Wholesale water capital and operating enhancement expenditure by purpose</t>
  </si>
  <si>
    <t>Wessex Water</t>
  </si>
  <si>
    <t>Item references</t>
  </si>
  <si>
    <t>2020-21</t>
  </si>
  <si>
    <t>2021-22</t>
  </si>
  <si>
    <t>2022-23</t>
  </si>
  <si>
    <t>2023-24</t>
  </si>
  <si>
    <t>2024-25</t>
  </si>
  <si>
    <t>Line description</t>
  </si>
  <si>
    <t>Item reference</t>
  </si>
  <si>
    <t>Units</t>
  </si>
  <si>
    <t>DPs</t>
  </si>
  <si>
    <t>Water resources</t>
  </si>
  <si>
    <t>Raw water distribution</t>
  </si>
  <si>
    <t>Water treatment</t>
  </si>
  <si>
    <t>Treated water distribution</t>
  </si>
  <si>
    <t>Total</t>
  </si>
  <si>
    <t>Price base</t>
  </si>
  <si>
    <t>2017-18 FYA (CPIH deflated)</t>
  </si>
  <si>
    <t>A</t>
  </si>
  <si>
    <t>Enhancement expenditure by purpose ~ capital</t>
  </si>
  <si>
    <t>WINEP / NEP ~ Making ecological improvements at abstractions (Habitats Directive, SSSI, NERC, BAPs)</t>
  </si>
  <si>
    <t>See item</t>
  </si>
  <si>
    <t>£m</t>
  </si>
  <si>
    <t>WINEP / NEP ~ Eels Regulations (measures at intakes)</t>
  </si>
  <si>
    <t>references</t>
  </si>
  <si>
    <t>WINEP / NEP ~ Invasive non-native species</t>
  </si>
  <si>
    <t>in columns</t>
  </si>
  <si>
    <t>Addressing low pressure</t>
  </si>
  <si>
    <t>BB to BJ</t>
  </si>
  <si>
    <t>Improving taste / odour / colour</t>
  </si>
  <si>
    <t>Meeting lead standards</t>
  </si>
  <si>
    <t>Supply side enhancements to the supply/demand balance (dry year critical / peak conditions)</t>
  </si>
  <si>
    <t>Supply side enhancements to the supply/demand balance (dry year annual average conditions)</t>
  </si>
  <si>
    <t>Demand side enhancements to the supply/demand balance (dry year critical / peak conditions)</t>
  </si>
  <si>
    <t>Demand side enhancements to the supply/demand balance (dry year annual average conditions)</t>
  </si>
  <si>
    <t>New developments</t>
  </si>
  <si>
    <t>New connections element of new development (CPs, meters)</t>
  </si>
  <si>
    <t>Investment to address raw water deterioration (THM, nitrates, Crypto, pesticides, others)</t>
  </si>
  <si>
    <t>Resilience</t>
  </si>
  <si>
    <t>SEMD</t>
  </si>
  <si>
    <t>Non-SEMD related security enhancement</t>
  </si>
  <si>
    <t>WINEP / NEP ~ Drinking Water Protected Areas (schemes)</t>
  </si>
  <si>
    <t>WINEP / NEP ~ Water Framework Directive measures</t>
  </si>
  <si>
    <t>WINEP / NEP ~ Investigations</t>
  </si>
  <si>
    <t>Improvements to river flows</t>
  </si>
  <si>
    <t>Metering (excluding cost of providing metering to new service connections) for meters requested by optants</t>
  </si>
  <si>
    <t>Metering (excluding cost of providing metering to new service connections) for meters introduced by companies</t>
  </si>
  <si>
    <t>Metering (excluding cost of providing metering to new service connections) for businesses</t>
  </si>
  <si>
    <t>Enhanced Supply Interruptions</t>
  </si>
  <si>
    <t>Enhanced Leakage</t>
  </si>
  <si>
    <t>Integrated Supply Grid</t>
  </si>
  <si>
    <t>NEP - CROW Act</t>
  </si>
  <si>
    <t>NEP - Flow Monitoring at Water Treatment Works</t>
  </si>
  <si>
    <t>NEP - Local priority</t>
  </si>
  <si>
    <t>NEP - WFD water resource investigations</t>
  </si>
  <si>
    <t>Capital expenditure purpose ~ WATER additional line 10 [Other categories]</t>
  </si>
  <si>
    <t>Capital expenditure purpose ~ WATER additional line 11 [Other categories]</t>
  </si>
  <si>
    <t>Capital expenditure purpose ~ WATER additional line 12 [Other categories]</t>
  </si>
  <si>
    <t>Capital expenditure purpose ~ WATER additional line 13 [Other categories]</t>
  </si>
  <si>
    <t>Capital expenditure purpose ~ WATER additional line 14 [Other categories]</t>
  </si>
  <si>
    <t>Capital expenditure purpose ~ WATER additional line 15 [Other categories]</t>
  </si>
  <si>
    <t xml:space="preserve">Total water enhancement capital expenditure </t>
  </si>
  <si>
    <t>B</t>
  </si>
  <si>
    <t>Enhancement expenditure by purpose ~ operating</t>
  </si>
  <si>
    <t>Operating expenditure purpose ~ WATER additional line 10 [Other categories]</t>
  </si>
  <si>
    <t>Operating expenditure purpose ~ WATER additional line 11 [Other categories]</t>
  </si>
  <si>
    <t>Operating expenditure purpose ~ WATER additional line 12 [Other categories]</t>
  </si>
  <si>
    <t>Operating expenditure purpose ~ WATER additional line 13 [Other categories]</t>
  </si>
  <si>
    <t>Operating expenditure purpose ~ WATER additional line 14 [Other categories]</t>
  </si>
  <si>
    <t>Operating expenditure purpose ~ WATER additional line 15 [Other categories]</t>
  </si>
  <si>
    <t xml:space="preserve">Total water enhancement operating expenditure </t>
  </si>
  <si>
    <t>KEY</t>
  </si>
  <si>
    <t>Input</t>
  </si>
  <si>
    <t>Copy</t>
  </si>
  <si>
    <t>Calculation</t>
  </si>
  <si>
    <t>Pre-populated</t>
  </si>
  <si>
    <t>WS2 guidance and line definitions</t>
  </si>
  <si>
    <t>This table identifies enhancement expenditure and reflects table 2 of the 2017 Cost Assessment submission.  One difference from table 2 is that this table does not collect historic data. References to AMP5 and AMP5 driver codes in the line definitions are therefore redundant but have been retained for simplicity. Where a quality enhancement scheme (or the proportionally allocated component of a quality enhancement scheme) has more than one cost driver, companies should allocate the expenditure attributable to the primary driver to the relevant line. Any net additional cost for delivering any further drivers should be included in the (different) relevant line.
Forecasts of capital expenditure for 2020-25 in this table should include the company’s proposed transition expenditure in 2019-20 to ensure consistency with the 2020-25 totex forecasts in other tables in the business plan. Forecasts of capital expenditure in 2019-20 in this table should exclude the company’s proposed transition expenditure as this is reported separately in table WS10.</t>
  </si>
  <si>
    <t>Line</t>
  </si>
  <si>
    <t>Definition</t>
  </si>
  <si>
    <t>Blocks A and B Enhancement capex and opex by purpose</t>
  </si>
  <si>
    <t>1 / 40</t>
  </si>
  <si>
    <t>Capital / operating expenditure to deliver projects required to deal with the environmental impact of water abstraction during the report year.</t>
  </si>
  <si>
    <t>2 / 41</t>
  </si>
  <si>
    <t>Capital / operating expenditure on quality enhancement schemes listed in the NEP (or WINEP) either to improve intakes to prevent the entrainment of fish, provide eel or fish passes or take alternative measures to meet the requirements of the Eels Regulations or carry out investigations required to confirm the level of entrainment and/or the appropriate technical solution. For AMP7 these are the outputs required by the Environment Agency (or Natural Resources Wales) under driver codes EE_IMP and EE_INV.</t>
  </si>
  <si>
    <t>3 / 42</t>
  </si>
  <si>
    <t>Capital / operating expenditure required to deal with invasive non-native species.</t>
  </si>
  <si>
    <t>4 / 43</t>
  </si>
  <si>
    <t>Capital / operating expenditure to reduce the number of properties with low pressure.</t>
  </si>
  <si>
    <t>5 / 44</t>
  </si>
  <si>
    <t xml:space="preserve">Capital / operating expenditure to deliver improvements to consumer acceptability of the drinking water (relating to colour, taste and odour)
</t>
  </si>
  <si>
    <t>6 / 45</t>
  </si>
  <si>
    <t>Capital / operating expenditure to meet lead standards. This includes expenditure to deal with the conditioning of water before entering distribution to reduce plumbosolvency, expenditure on replacing lead communication pipes owned by the company and any other lead related work including investigations.</t>
  </si>
  <si>
    <t>7 / 46</t>
  </si>
  <si>
    <t>Capital / operating expenditure to enhance the supply / demand balance. Includes expenditure associated with schemes to deliver supply side (resource and production options) enhancements to supply / demand capacity in dry year critical / peak conditions.</t>
  </si>
  <si>
    <t>8 / 47</t>
  </si>
  <si>
    <t>Capital / operating expenditure to enhance the supply/demand balance. Includes expenditure associated with schemes to deliver supply side (resource and production options) enhancements to supply demand capacity in dry year annual average conditions.</t>
  </si>
  <si>
    <t>9 / 48</t>
  </si>
  <si>
    <t>Capital / operating expenditure to enhance the supply/demand balance. Includes expenditure associated with schemes to deliver demand side (distribution and customer options) enhancements to supply / demand capacity in dry year critical / peak conditions.</t>
  </si>
  <si>
    <t>10 / 49</t>
  </si>
  <si>
    <t>Capital / operating expenditure to enhance the supply / demand balance. Includes expenditure associated with schemes to deliver demand side (distribution and customer options) enhancements to supply / demand capacity in dry year annual average conditions.</t>
  </si>
  <si>
    <t>11 / 50</t>
  </si>
  <si>
    <t>Capital / operating expenditure associated with the provision of local distribution infrastructure and non-infrastructure assets for water service to provide for new customers with no net deterioration of existing levels of service. The capital cost of connecting a new property (including the cost of a meter, communication pipe and boundary stop tap valve etc) should be recovered through the connection charge and should not be included in this line.</t>
  </si>
  <si>
    <t>12 / 51</t>
  </si>
  <si>
    <t>The capital / operating cost of connecting a new property (including the cost of a meter, communication pipe and boundary stop tap valve etc)</t>
  </si>
  <si>
    <t>13 / 52</t>
  </si>
  <si>
    <t>Capital / operating expenditure to address raw water deterioration.</t>
  </si>
  <si>
    <t>14 / 53</t>
  </si>
  <si>
    <t>Capital / operating expenditure to improve resilience. This relates to expenditure to manage the risk of giving consumers an appropriate level of service protection in the face of extreme events caused by hazards that are beyond their control. To include expenditure to meet new, more onerous requirements stemming from the National Flood Resilience Review. For AMP5 this is the capital / operating expenditure to deliver the outputs included in the supplementary report for improving resilience (e.g. under driver code ESL04).</t>
  </si>
  <si>
    <t>15 / 54</t>
  </si>
  <si>
    <t>Capital / operating expenditure on schemes to protect CNI and NI assets and on assessments of potential further improvements to comply with the Security and Emergency Measures Direction 1998 including associated Advice Notes, and including emergency response and resilience requirements.  For AMP5 this is the capital / operating expenditure to deliver the outputs included in the sewerage service quality enhancement schedule (Annex 4 - S) to comply with the SEMD (driver code SEMD).</t>
  </si>
  <si>
    <t>16 / 55</t>
  </si>
  <si>
    <t>Capital / operating expenditure on schemes driven by other (ie. non-SEMD) security requirements, for example to improve cyber security or to enhance the security of network and information systems.</t>
  </si>
  <si>
    <t>17 / 56</t>
  </si>
  <si>
    <t>Capital / operating expenditure on schemes to either avoid additional treatment or reduce current treatment (surface and groundwaters) in AMP7 and which is associated with Drinking Water Protected Areas under Article 7 of the Water Framework Directive.</t>
  </si>
  <si>
    <t>18 / 57</t>
  </si>
  <si>
    <t xml:space="preserve">Capital / operating expenditure on WFD-driven measures to improve, protect or ensure no deterioration in the status or potential of surface water or groundwater where the meassures arise from PR14 investigations or sustainable abstraction work. </t>
  </si>
  <si>
    <t>19 / 58</t>
  </si>
  <si>
    <t xml:space="preserve">Capital / operating expenditure on environmental investigations and options appraisals listed in the NEP (or WINEP) for AMP5, AMP6 or AMP7 except where line definitions require costs to be reported elsewhere in this table eg line 2. </t>
  </si>
  <si>
    <t>20 / 59</t>
  </si>
  <si>
    <t>Capital / operating expenditure relating to reducing abstraction licences (unless captured elsewhere in this table, principally in WS2 line 1 or 14).</t>
  </si>
  <si>
    <t>21 / 60</t>
  </si>
  <si>
    <t>Metering (excluding cost of providing metering to new service connections) for optants.</t>
  </si>
  <si>
    <t>22 / 61</t>
  </si>
  <si>
    <t>Metering (excluding cost of providing metering to new service connections) for meters introduced by companies (irrespective of whether these meters are used for charging).</t>
  </si>
  <si>
    <t>23 / 62</t>
  </si>
  <si>
    <t>Metering (excluding cost of providing metering to new service connections) for businesses and other non-household customers.</t>
  </si>
  <si>
    <t>24-38 / 63-77</t>
  </si>
  <si>
    <t>Other capital / operating expenditure by purpose [Company to insert other purposes as required and explain in commentary]. Regard should be had for the desirability of maintaining consistency with corresponding lines in previous data submissions when using these lines.</t>
  </si>
  <si>
    <t>39 / 78</t>
  </si>
  <si>
    <t>Total water enhancement capital / operating expenditure. Calculated as the sum of table WS2 lines 1 to 38 inclusive for capital expenditure and table WS2 lines 40 to 77 for operating expenditure.</t>
  </si>
  <si>
    <t>20-21</t>
  </si>
  <si>
    <t>21-22</t>
  </si>
  <si>
    <t>22-23</t>
  </si>
  <si>
    <t>23-24</t>
  </si>
  <si>
    <t>24-25</t>
  </si>
  <si>
    <t>AMP7 Total</t>
  </si>
  <si>
    <t>Water Network +</t>
  </si>
  <si>
    <t>Expenditure by price control</t>
  </si>
  <si>
    <t>PAYG rates</t>
  </si>
  <si>
    <t>WWS2 - Wholesale wastewater capital and operating expenditure by purpose</t>
  </si>
  <si>
    <t>Sewage collection</t>
  </si>
  <si>
    <t>Sewage treatment</t>
  </si>
  <si>
    <t>Sludge</t>
  </si>
  <si>
    <t>Sludge transport</t>
  </si>
  <si>
    <t>Sludge treatment</t>
  </si>
  <si>
    <t>Sludge disposal</t>
  </si>
  <si>
    <t>Enhancement expenditure by purpose - capital</t>
  </si>
  <si>
    <t>First time sewerage (s101A)</t>
  </si>
  <si>
    <t>Sludge enhancement (quality)</t>
  </si>
  <si>
    <t>Sludge enhancement (growth)</t>
  </si>
  <si>
    <t>WINEP / NEP ~ Conservation drivers</t>
  </si>
  <si>
    <t>BJ to BS</t>
  </si>
  <si>
    <t>WINEP / NEP ~ Eels Regulations (measures at outfalls)</t>
  </si>
  <si>
    <t>WINEP / NEP ~ Event Duration Monitoring at intermittent discharges</t>
  </si>
  <si>
    <t>WINEP / NEP ~ Flow monitoring at sewage treatment works</t>
  </si>
  <si>
    <t>NEP ~ Monitoring of pass forward flows at CSOs</t>
  </si>
  <si>
    <t>WINEP / NEP ~ Schemes to increase flow to full treatment</t>
  </si>
  <si>
    <t>WINEP / NEP ~ Storage schemes at STWs to increase storm tank capacity</t>
  </si>
  <si>
    <t>WINEP / NEP ~ Storage schemes in the network to reduce spill frequency at CSOs, etc</t>
  </si>
  <si>
    <t>WINEP / NEP ~ Chemicals removal schemes</t>
  </si>
  <si>
    <t>WINEP / NEP ~ Chemicals monitoring / investigations / options appraisals</t>
  </si>
  <si>
    <t>NEP ~ National phosphorus removal technology investigations</t>
  </si>
  <si>
    <t>WINEP / NEP ~ Groundwater schemes</t>
  </si>
  <si>
    <t>WINEP / NEP ~ Nutrients (N removal)</t>
  </si>
  <si>
    <t>WINEP / NEP ~ Nutrients (P removal at activated sludge STWs)</t>
  </si>
  <si>
    <t>WINEP / NEP ~ Nutrients (P removal at filter bed STWs)</t>
  </si>
  <si>
    <t>WINEP / NEP ~ Reduction of sanitary parameters</t>
  </si>
  <si>
    <t>WINEP / NEP ~ UV disinfection (or similar)</t>
  </si>
  <si>
    <t>NEP ~ Discharge relocation</t>
  </si>
  <si>
    <t>NEP ~ Flow 1 schemes</t>
  </si>
  <si>
    <t>Odour</t>
  </si>
  <si>
    <t>New development and growth</t>
  </si>
  <si>
    <t>Growth at sewage treatment works (excluding sludge treatment)</t>
  </si>
  <si>
    <t>Reduce flooding risk for properties</t>
  </si>
  <si>
    <t>Transferred private sewers and pumping stations</t>
  </si>
  <si>
    <t>North Bristol Strategic Sewers</t>
  </si>
  <si>
    <t>Partnership working</t>
  </si>
  <si>
    <t>Pollution Reduction Strategy</t>
  </si>
  <si>
    <t>WINEP / NEP ~ Catchment Nutrient Balancing</t>
  </si>
  <si>
    <t>Capital expenditure purpose ~ WASTEWATER additional line 6 [Other categories]</t>
  </si>
  <si>
    <t>Capital expenditure purpose ~ WASTEWATER additional line 7 [Other categories]</t>
  </si>
  <si>
    <t>Capital expenditure purpose ~ WASTEWATER additional line 8 [Other categories]</t>
  </si>
  <si>
    <t>Capital expenditure purpose ~ WASTEWATER additional line 9 [Other categories]</t>
  </si>
  <si>
    <t>Capital expenditure purpose ~ WASTEWATER additional line 10 [Other categories]</t>
  </si>
  <si>
    <t>Capital expenditure purpose ~ WASTEWATER additional line 11 [Other categories]</t>
  </si>
  <si>
    <t>Capital expenditure purpose ~ WASTEWATER additional line 12 [Other categories]</t>
  </si>
  <si>
    <t>Capital expenditure purpose ~ WASTEWATER additional line 13 [Other categories]</t>
  </si>
  <si>
    <t>Capital expenditure purpose ~ WASTEWATER additional line 14 [Other categories]</t>
  </si>
  <si>
    <t>Capital expenditure purpose ~ WASTEWATER additional line 15 [Other categories]</t>
  </si>
  <si>
    <t xml:space="preserve">Total wastewater enhancement capital expenditure </t>
  </si>
  <si>
    <t>Enhancement expenditure by purpose - operating</t>
  </si>
  <si>
    <t>Operating expenditure purpose ~ WASTEWATER additional line 6 [Other categories]</t>
  </si>
  <si>
    <t>Operating expenditure purpose ~ WASTEWATER additional line 7 [Other categories]</t>
  </si>
  <si>
    <t>Operating expenditure purpose ~ WASTEWATER additional line 8 [Other categories]</t>
  </si>
  <si>
    <t>Operating expenditure purpose ~ WASTEWATER additional line 9 [Other categories]</t>
  </si>
  <si>
    <t>Operating expenditure purpose ~ WASTEWATER additional line 10 [Other categories]</t>
  </si>
  <si>
    <t>Operating expenditure purpose ~ WASTEWATER additional line 11 [Other categories]</t>
  </si>
  <si>
    <t>Operating expenditure purpose ~ WASTEWATER additional line 12 [Other categories]</t>
  </si>
  <si>
    <t>Operating expenditure purpose ~ WASTEWATER additional line 13 [Other categories]</t>
  </si>
  <si>
    <t>Operating expenditure purpose ~ WASTEWATER additional line 14 [Other categories]</t>
  </si>
  <si>
    <t>Operating expenditure purpose ~ WASTEWATER additional line 15 [Other categories]</t>
  </si>
  <si>
    <t xml:space="preserve">Total wastewater enhancement operating expenditure </t>
  </si>
  <si>
    <t>Pre populated</t>
  </si>
  <si>
    <t>WWS2 guidance and line definitions</t>
  </si>
  <si>
    <r>
      <t xml:space="preserve">This table identifies enhancement expenditure and reflects </t>
    </r>
    <r>
      <rPr>
        <sz val="10"/>
        <color rgb="FF0078C9"/>
        <rFont val="Franklin Gothic Demi"/>
        <family val="2"/>
      </rPr>
      <t>table 9 of the 2017 Cost Assessment submission</t>
    </r>
    <r>
      <rPr>
        <sz val="10"/>
        <rFont val="Arial"/>
        <family val="2"/>
      </rPr>
      <t xml:space="preserve">. One difference from table 9 is that this table does not collect historic data. References to AMP5 and AMP5 driver codes in the line definitions are therefore redundant but have been retained for simplicity. Where a quality enhancement scheme (or the proportionally allocated component of a quality enhancement scheme) has more than one cost driver, companies should allocate the expenditure attributable to the primary driver to the relevant line. Any net additional cost for meeting the requirements of any further drivers should be included in the (different) relevant line. </t>
    </r>
    <r>
      <rPr>
        <b/>
        <sz val="10"/>
        <rFont val="Arial"/>
        <family val="2"/>
      </rPr>
      <t xml:space="preserve">The expenditure in this table must exclude that associated with a dummy price control (Thames Tideway) which should be entered separately in table </t>
    </r>
    <r>
      <rPr>
        <sz val="10"/>
        <color rgb="FF0078C9"/>
        <rFont val="Franklin Gothic Demi"/>
        <family val="2"/>
      </rPr>
      <t>Dmmy2</t>
    </r>
    <r>
      <rPr>
        <b/>
        <sz val="10"/>
        <rFont val="Arial"/>
        <family val="2"/>
      </rPr>
      <t xml:space="preserve">.
</t>
    </r>
    <r>
      <rPr>
        <sz val="10"/>
        <rFont val="Arial"/>
        <family val="2"/>
      </rPr>
      <t xml:space="preserve">Forecasts of capital expenditure for 2020-25 in this table should include the company’s proposed transition expenditure in 2019-20 to ensure consistency with the 2020-25 totex forecasts in other tables in the business plan. Forecasts of capital expenditure in 2019-20 in this table should exclude the company’s proposed transition expenditure as this is reported separately in </t>
    </r>
    <r>
      <rPr>
        <sz val="10"/>
        <color rgb="FF0078C9"/>
        <rFont val="Arial"/>
        <family val="2"/>
      </rPr>
      <t>table WWS10</t>
    </r>
    <r>
      <rPr>
        <sz val="10"/>
        <rFont val="Arial"/>
        <family val="2"/>
      </rPr>
      <t>.</t>
    </r>
  </si>
  <si>
    <t>Block A</t>
  </si>
  <si>
    <t>Capital / operating expenditure for new and additional sewage treatment and sewerage assets for first time sewerage schemes to meet the duty under s101A of the Water Industry Act 1991.</t>
  </si>
  <si>
    <t>Capital / operating expenditure on sludge treatment and disposal assets and associated biogas treatment for meeting new environmental obligations listed in the WINEP / NEP. This is for both infrastructure and non-infrastructure assets.</t>
  </si>
  <si>
    <t>Capital / operating expenditure on sludge treatment and disposal assets and associated biogas treatment for providing new capacity for growth. This is for both infrastructure and non-infrastructure assets.</t>
  </si>
  <si>
    <t>Capital / operating expenditure on the primary cost driver at quality enhancement schemes listed in the NEP (or WINEP) for AMP5, AMP6 or AMP7 where the objective of the primary driver is to meet the requirements of conservation drivers (the Habitats and Birds Directives, the CRoW Act, the NERC Act, the Marine and Coastal Access Act, invasive non-native species and the UK Biodiversity Action Plan) over and above that on schemes and investigations for which expenditure is required to be reported elsewhere in this table (principally WWS2 lines 16 to 20).</t>
  </si>
  <si>
    <t>Capital / operating expenditure on quality enhancement schemes listed in the NEP (or WINEP) either to improve outfalls to prevent the entrainment of fish, provide eel or fish passes or take alternative measures to meet the requirements of the Eels Regulations or carry out investigations required to confirm the level of entrainment and/or the appropriate technical solution. For AMP7 these are the outputs required by the Environment Agency (or Natural Resources Wales) under driver codes EE_IMP and EE_INV.</t>
  </si>
  <si>
    <t>Capital / operating expenditure on quality enhancement schemes listed in the NEP (or WINEP) for AMP5, AMP6 or AMP7 to provide event and duration monitoring of intermittent discharges.  For AMP5 this is the Capital / operating expenditure to deliver the outputs included in the sewerage service quality enhancement schedule (Annex 4 – S) driven by the revised EU Bathing Water or Shellfish Waters Directives (driver codes rB5 and S8 respectively). For AMP6 these are the outputs required by the Environment Agency (or Natural Resources Wales) under driver codes rB5, S8, EDM1, EDM2 and EDMW. For AMP7 these are the outputs required by the Environment Agency (or Natural Resources Wales) under driver codes U_MON1, U_MON2, U_MON3, U_EDMW, SW_MON and BW_MON.</t>
  </si>
  <si>
    <t>Capital / operating expenditure on quality enhancement schemes listed in the WINEP / NEP to provide flow monitoring at sewage treatment works (AMP6 driver code: Flow3, AMP7 driver codes: U_MON4, U_MON5).</t>
  </si>
  <si>
    <t>Capital / operating expenditure on quality enhancement schemes listed in the NEP for AMP6 to provide monitoring of pass forward flows at CSOs (driver code Flow4).</t>
  </si>
  <si>
    <t>Capital / operating expenditure on quality enhancement schemes listed in the WINEP / NEP to increase the flow the full treatment to 3PG+I+3E. Relevant Environment Agency driver code for AMP7 schemes is U_IMP5.</t>
  </si>
  <si>
    <t>Capital / operating expenditure on quality enhancement schemes listed in the WINEP / NEP to increase the storm tank capacity to 68 l/hd or to 2 hours retention at max flow into the tanks.</t>
  </si>
  <si>
    <t>Capital / operating expenditure on the primary cost driver of quality enhancement schemes listed in the NEP (or WINEP) for AMP5, AMP6 or AMP7 where the objective of the primary cost driver is to meet new or tightened spill frequency objectives at network assets, eg CSOs (whether or not there is an explicit spill frequency requirement) by the provision of new or additional storage volume.</t>
  </si>
  <si>
    <t>Capital / operating expenditure on improvements listed in the NEP (or WINEP) as part of the national 'Pathway to good measures for chemicals' programme or to prevent deterioration in chemical status or to achieve standstill limits for chemicals. (Relevant Environment Agency driver codes for AMP7: WFD_IMP_CHEM, WFD_NDLS, some WFD_ND and potentially L_IMP and LWFD_IMP).</t>
  </si>
  <si>
    <t>Capital / operating expenditure on monitoring, investigations, feasibility studies and improvements listed in the NEP (or WINEP) as part of the national Chemicals Investigation Programme (driver codes C1 - C3 in AMP5, C4 - C7 in AMP6 and WFD_INV_CHEM1-9 and WFD_MON_CHEM in AMP7).</t>
  </si>
  <si>
    <t>Capital / operating expenditure on monitoring, investigations, feasibility studies and improvements listed in the NEP as part of the national AMP6 Phosphorus removal technology investigations programme (driver codes P1 - Px).</t>
  </si>
  <si>
    <t>Capital / operating expenditure on the primary cost driver of quality enhancement schemes listed in the NEP (or WINEP) for AMP5, AMP6 or AMP7 where the objective of the primary cost driver is to meet one or more requirements of the EU Groundwater Directive.  For AMP5 this is the capital / operating expenditure to deliver the outputs included in the sewerage service quality enhancement schedule (Annex 4 – S) associated with driver codes G1, G2 and G3. (Expenditure associated with driver code G4 should be included in table WWS2 line 16). For AMP6 it is the capital / operating expenditure associated with driver code G1. For AMP7 the relevant Environment Agency driver codes are WFDGW_ND_GWQ and WFDGW_IMP_GWQ.</t>
  </si>
  <si>
    <t>Capital / operating expenditure on investigations listed in the NEP (or WINEP) for AMP5, AMP6 or AMP7 over and above that on investigations for which expenditure is required to be reported elsewhere in this table (principally WWS2 lines 13 and 14).</t>
  </si>
  <si>
    <t>Capital / operating expenditure on the primary cost driver of quality enhancement schemes listed in the NEP (or WINEP) for AMP5, AMP6 or AMP7 where the objective of the primary cost driver is to meet new or tightened consent conditions for nitrogen.</t>
  </si>
  <si>
    <t>Capital / operating expenditure on the primary cost driver of quality enhancement schemes listed in the NEP (or WINEP) for AMP5, AMP6 or AMP7 where the objective of the primary cost driver is to meet new or tightened consent conditions for phosphorus at an activated sludge STW.</t>
  </si>
  <si>
    <t>Capital / operating expenditure on the primary cost driver of quality enhancement schemes listed in the NEP (or WINEP) for AMP5, AMP6 or AMP7 where the objective of the primary cost driver is to meet new or tightened consent conditions for phosphorus at a biological filter STW.</t>
  </si>
  <si>
    <t>Capital / operating expenditure on the primary cost driver of quality enhancement schemes listed in the NEP (or WINEP) for AMP5, AMP6 or AMP7 where the objective of the primary cost driver is to meet new or tightened consent conditions for one or more of the sanitary parameters unless the objective is associated with a specific cost driver code for which there is a dedicated line elsewhere in this table (eg WFD_ND_GWQ (line 15/62) or Flow1 (line 23/70)). In such cases costs should be excluded from this line and entered in the line for the relevant cost driver code.</t>
  </si>
  <si>
    <t>Capital / operating expenditure on the primary cost driver at quality enhancement schemes listed in the NEP (or WINEP) for AMP5, AMP6 or AMP7 where the objective of the primary cost driver is to meet new or tightened consent conditions for microbiological parameters to meet the requirements of the EU Shellfish Waters or revised Bathing Water Directives. Such schemes will typically involve UV disinfection but may involve alternative technologies eg membrane filtration.</t>
  </si>
  <si>
    <t>Capital / operating expenditure on the primary cost driver at quality enhancement schemes listed in the NEP for AMP5 or AMP6 where the objective of the primary cost driver is to meet the requirements of the Habitats Directive or the CRoW Act (2000) by relocating the discharge to controlled waters.</t>
  </si>
  <si>
    <t>Capital / operating expenditure on the primary cost driver of quality enhancement schemes listed in the NEP for AMP5 where the objective of the primary driver is to ensure no deterioration in the current classification of the receiving waters as a result of increased volumes of discharge (historic) - (driver code Flow1)</t>
  </si>
  <si>
    <t>Capital / operating expenditure on schemes where the primary objective is to effect a step change improvement in odour control above base standards.</t>
  </si>
  <si>
    <t>Capital / operating expenditure associated with the provision of new development and growth in sewerage services.  Includes Capital / operating expenditure associated with the provision of local network assets for sewerage services to provide for new customers with no net deterioration of existing levels of service (new development) and Capital / operating expenditure associated with changes in sewage collected from new and existing customers whilst maintaining existing levels of service (growth). This should exclude Capital / operating expenditure for the purpose of reducing the risk to properties and external areas of flooding from sewers that should be reported in line 30, unless an increase in risk is clearly the result of new development.</t>
  </si>
  <si>
    <r>
      <t xml:space="preserve">Capital / operating expenditure associated with meeting or offsetting changes in demand from new and existing customers at sewage treatment works but excluding sludge treatment centres. Expenditure at sludge treatment centres should be reported in table </t>
    </r>
    <r>
      <rPr>
        <sz val="10"/>
        <color rgb="FF0078C9"/>
        <rFont val="Arial"/>
        <family val="2"/>
      </rPr>
      <t>WWS2 line 3</t>
    </r>
    <r>
      <rPr>
        <sz val="10"/>
        <color rgb="FF000000"/>
        <rFont val="Arial"/>
        <family val="2"/>
      </rPr>
      <t>.</t>
    </r>
  </si>
  <si>
    <t>Capital / operating expenditure to improve resilience. This relates to expenditure to manage the risk of failing to give consumers an appropriate level of service protection in the face of extreme events caused by hazards that are beyond their control. To include expenditure to meet new, more onerous requirements stemming from the National Flood Resilience Review. For AMP5 this is the Capital / operating expenditure to deliver the outputs included in the supplementary report for improving resilience (e.g. under driver code ESL6).</t>
  </si>
  <si>
    <t>Capital / operating expenditure to protect CNI and NI assets and on assessments of potential further improvements to comply with the Security and Emergency Measures Direction 1998 including associated Advice Notes, and including emergency response and resilience requirements.  For AMP5 this is the Capital / operating expenditure to deliver the outputs included in the sewerage service quality enhancement schedule (Annex 4 - S) to comply with the SEMD (driver code SEMD).</t>
  </si>
  <si>
    <t>Capital / operating expenditure on schemes driven by other (ie non-SEMD) security requirements, for example to improve cyber security or to enhance the security of network and information systems.</t>
  </si>
  <si>
    <r>
      <t xml:space="preserve">Capital / operating expenditure for the purpose of enhancing the public sewerage system to reduce the risk to properties and external areas of flooding from sewers. Exclude infrastructure renewals expenditure that should be reported in table </t>
    </r>
    <r>
      <rPr>
        <sz val="10"/>
        <color rgb="FF0078C9"/>
        <rFont val="Arial"/>
        <family val="2"/>
      </rPr>
      <t>WWS1 line 12</t>
    </r>
    <r>
      <rPr>
        <sz val="10"/>
        <color rgb="FF000000"/>
        <rFont val="Arial"/>
        <family val="2"/>
      </rPr>
      <t xml:space="preserve"> and expenditure associated with the provision of new sewers for new development and such other expenditure required in consequence of the new development that should be reported in table </t>
    </r>
    <r>
      <rPr>
        <sz val="10"/>
        <color theme="4" tint="-0.249977111117893"/>
        <rFont val="Arial"/>
        <family val="2"/>
      </rPr>
      <t>WWS2 line 25</t>
    </r>
    <r>
      <rPr>
        <sz val="10"/>
        <color rgb="FF000000"/>
        <rFont val="Arial"/>
        <family val="2"/>
      </rPr>
      <t>.</t>
    </r>
  </si>
  <si>
    <t>31 / 78</t>
  </si>
  <si>
    <t>Capital / operating expenditure on infrastructure and non-infrastructure assets falling within the scope of the transfer of private gravity sewers and lateral drains effected by schemes made by the Secretary of State / Welsh Ministers under the Water Industry (Schemes for Adoption of Private Sewers) Regulations 2011. Expenditure should be reported even if for accounting purposes companies may be treating it as maintenance (rather than enhancement).</t>
  </si>
  <si>
    <t>32 - 46 / 79 - 93</t>
  </si>
  <si>
    <r>
      <t xml:space="preserve">Total wastewater enhancement capital / operating expenditure. Calculated as the sum of table </t>
    </r>
    <r>
      <rPr>
        <sz val="10"/>
        <color rgb="FF0078C9"/>
        <rFont val="Arial"/>
        <family val="2"/>
      </rPr>
      <t>WWS2 lines 1 to 46</t>
    </r>
    <r>
      <rPr>
        <sz val="10"/>
        <color rgb="FF000000"/>
        <rFont val="Arial"/>
        <family val="2"/>
      </rPr>
      <t xml:space="preserve"> inclusive for capital expenditure and table </t>
    </r>
    <r>
      <rPr>
        <sz val="10"/>
        <color rgb="FF0078C9"/>
        <rFont val="Arial"/>
        <family val="2"/>
      </rPr>
      <t>WWS2 lines 48 to 93</t>
    </r>
    <r>
      <rPr>
        <sz val="10"/>
        <color rgb="FF000000"/>
        <rFont val="Arial"/>
        <family val="2"/>
      </rPr>
      <t xml:space="preserve"> for operating expenditure.</t>
    </r>
  </si>
  <si>
    <t>Waste network +</t>
  </si>
  <si>
    <t>Bio resoures</t>
  </si>
  <si>
    <t>WWS1 - Wholesale wastewater operating and capital expenditure by business unit</t>
  </si>
  <si>
    <t>For the 12 months ended 31 March 2021</t>
  </si>
  <si>
    <t>For the 12 months ended 31 March 2022</t>
  </si>
  <si>
    <t>For the 12 months ended 31 March 2023</t>
  </si>
  <si>
    <t>For the 12 months ended 31 March 2024</t>
  </si>
  <si>
    <t>For the 12 months ended 31 March 2025</t>
  </si>
  <si>
    <t>2017-18 FYA (CPIH adjusted)</t>
  </si>
  <si>
    <t>Operating expenditure</t>
  </si>
  <si>
    <t>Power</t>
  </si>
  <si>
    <t>Income treated as negative expenditure</t>
  </si>
  <si>
    <t>Service charges / Discharge Consents</t>
  </si>
  <si>
    <t>Bulk discharge</t>
  </si>
  <si>
    <t>Other operating expenditure</t>
  </si>
  <si>
    <t>~ Renewals expensed in year (Infrastructure)</t>
  </si>
  <si>
    <t>~ Renewals expensed in year (Non-Infrastructure)</t>
  </si>
  <si>
    <t>~ Other operating expenditure excluding renewals</t>
  </si>
  <si>
    <t>Local authority and Cumulo rates</t>
  </si>
  <si>
    <t>Total operating expenditure (excluding third party services)</t>
  </si>
  <si>
    <t>Third party services</t>
  </si>
  <si>
    <t>Total operating expenditure</t>
  </si>
  <si>
    <t>Capital expenditure</t>
  </si>
  <si>
    <t>Maintaining the long term capability of the assets ~ infra</t>
  </si>
  <si>
    <t>Maintaining the long term capability of the assets ~ non~infra</t>
  </si>
  <si>
    <t>Other capital expenditure ~ infra</t>
  </si>
  <si>
    <t>Other capital expenditure ~ non~infra</t>
  </si>
  <si>
    <t>Infrastructure network reinforcement</t>
  </si>
  <si>
    <t>Total gross capital expenditure excluding third party services</t>
  </si>
  <si>
    <t>Total gross capital expenditure</t>
  </si>
  <si>
    <t>C</t>
  </si>
  <si>
    <t>Totex</t>
  </si>
  <si>
    <t>Grants and contributions ~ operating expenditure</t>
  </si>
  <si>
    <t>Grants and contributions ~ capital expenditure</t>
  </si>
  <si>
    <t>D</t>
  </si>
  <si>
    <t>Cash expenditure</t>
  </si>
  <si>
    <t>Pension deficit recovery payments</t>
  </si>
  <si>
    <t>Other cash items</t>
  </si>
  <si>
    <t>Totex including cash items</t>
  </si>
  <si>
    <t>E</t>
  </si>
  <si>
    <t>Atypical expenditure</t>
  </si>
  <si>
    <t>Exceptional pension credit</t>
  </si>
  <si>
    <t>Item 2</t>
  </si>
  <si>
    <t>Item 3</t>
  </si>
  <si>
    <t>Item 4</t>
  </si>
  <si>
    <t>Item 5</t>
  </si>
  <si>
    <t>Item 6</t>
  </si>
  <si>
    <t>Item 7</t>
  </si>
  <si>
    <t>Item 8</t>
  </si>
  <si>
    <t>Item 9</t>
  </si>
  <si>
    <t>Item 10</t>
  </si>
  <si>
    <t>Total atypical expenditure</t>
  </si>
  <si>
    <t>F</t>
  </si>
  <si>
    <t xml:space="preserve">Total expenditure </t>
  </si>
  <si>
    <t>Total expenditure</t>
  </si>
  <si>
    <t>WWS1 guidance and line definitions</t>
  </si>
  <si>
    <r>
      <t xml:space="preserve">This table identifies totex by business unit and atypical expenditure and reflects </t>
    </r>
    <r>
      <rPr>
        <sz val="10"/>
        <color rgb="FF0078C9"/>
        <rFont val="Franklin Gothic Demi"/>
        <family val="2"/>
      </rPr>
      <t>table 8 of the 2017 Cost Assessment submission</t>
    </r>
    <r>
      <rPr>
        <sz val="10"/>
        <rFont val="Arial"/>
        <family val="2"/>
      </rPr>
      <t xml:space="preserve">. It is also closely associated with pro forma 4E and 4K in the APR (as per RAG4). </t>
    </r>
    <r>
      <rPr>
        <b/>
        <sz val="10"/>
        <rFont val="Arial"/>
        <family val="2"/>
      </rPr>
      <t xml:space="preserve">The expenditure in this table must exclude that associated with a dummy price control (Thames Tideway) which should be entered separately in </t>
    </r>
    <r>
      <rPr>
        <sz val="10"/>
        <color rgb="FF0078C9"/>
        <rFont val="Franklin Gothic Demi"/>
        <family val="2"/>
      </rPr>
      <t>Dmmy1</t>
    </r>
    <r>
      <rPr>
        <sz val="10"/>
        <rFont val="Arial"/>
        <family val="2"/>
      </rPr>
      <t>.
Forecasts of capital expenditure for 2020-25 in this table should include the company’s proposed transition expenditure in 2019-20 to ensure consistency with the 2020-25 totex forecasts in other tables in the business plan. Forecasts of capital expenditure in 2019-20 in this table should exclude the company’s proposed transition expenditure as this is reported separately in WWS10.</t>
    </r>
  </si>
  <si>
    <t>All energy costs, including the climate change levy and the carbon reduction commitment.  Any cost savings from power generated internally should be netted off these costs.</t>
  </si>
  <si>
    <t>Income received from sales which are external to the appointed business and which directly relate to the wastewater processes. It should be input as a negative number. 
This will include:
Electricity sales from sources such as CHP to external parties.
Electricity sales from back-up generators under the National Grid ‘STOR’.
Bio-methane gas sales to the National Grid. 
Renewables Obligation Certificates (ROCs) and payments made under the non-domestic RHI and Feed-in Tariff schemes. 
Sludge and sludge products such as cake, granules etc. to external parties.</t>
  </si>
  <si>
    <t>Total cost of service charges by the Environment Agency or Canal and River Trust for discharge permits.</t>
  </si>
  <si>
    <t>Total payments for bulk imports. If a supply is a shared supply and is jointly owned, the costs associated with it should not be reported here but in the appropriate cost line.</t>
  </si>
  <si>
    <t>Infrastructure Renewals which are expensed rather than capitalised in statutory accounts</t>
  </si>
  <si>
    <t>Non Infrastructure Renewals which are expensed rather than capitalised in statutory accounts</t>
  </si>
  <si>
    <t xml:space="preserve">Any other operating costs  </t>
  </si>
  <si>
    <t>The cost of local authority rates. This should include both the local authority rates and cumulo rates</t>
  </si>
  <si>
    <r>
      <t xml:space="preserve">Total operating costs excluding third party services. Calculated as the sum of </t>
    </r>
    <r>
      <rPr>
        <sz val="10"/>
        <color rgb="FF0078C9"/>
        <rFont val="Arial"/>
        <family val="2"/>
      </rPr>
      <t>WWS1 lines 1 to 8</t>
    </r>
    <r>
      <rPr>
        <sz val="10"/>
        <rFont val="Arial"/>
        <family val="2"/>
      </rPr>
      <t>.</t>
    </r>
  </si>
  <si>
    <t>Operating expenditure for providing third party services. See appendix 1 of RAG 4</t>
  </si>
  <si>
    <r>
      <t xml:space="preserve">Total operating expenditure for the wholesale business only within each business category. Calculated as the sum of </t>
    </r>
    <r>
      <rPr>
        <sz val="10"/>
        <color rgb="FF0078C9"/>
        <rFont val="Arial"/>
        <family val="2"/>
      </rPr>
      <t>WWS1 lines 9 and 10</t>
    </r>
    <r>
      <rPr>
        <sz val="10"/>
        <rFont val="Arial"/>
        <family val="2"/>
      </rPr>
      <t xml:space="preserve">. </t>
    </r>
  </si>
  <si>
    <t>Block B</t>
  </si>
  <si>
    <t>Capital expenditure on infrastructure assets excluding third party capex to maintain the long term capability of assets and to deliver base levels of service.   Where projects have drivers both of enhancement and capital maintenance, companies should apply a method of proportional allocation to allocate costs between enhancement and capital maintenance.</t>
  </si>
  <si>
    <t>Capital expenditure on non-infrastructure assets excluding third party capex to maintain the long term capability of assets and to deliver base levels of service.   Where projects  have drivers both of enhancement and capital maintenance, companies should apply a method of proportional allocation to allocate costs between enhancement and capital maintenance.</t>
  </si>
  <si>
    <r>
      <t xml:space="preserve">Any capital expenditure on infrastructure assets other than defined in </t>
    </r>
    <r>
      <rPr>
        <sz val="10"/>
        <color rgb="FF0078C9"/>
        <rFont val="Arial"/>
        <family val="2"/>
      </rPr>
      <t>WWS1 line 11</t>
    </r>
    <r>
      <rPr>
        <sz val="10"/>
        <rFont val="Arial"/>
        <family val="2"/>
      </rPr>
      <t xml:space="preserve"> excluding third party capex.</t>
    </r>
  </si>
  <si>
    <r>
      <t xml:space="preserve">Any capital expenditure on non-infrastructure assets other than defined in </t>
    </r>
    <r>
      <rPr>
        <sz val="10"/>
        <color rgb="FF0078C9"/>
        <rFont val="Arial"/>
        <family val="2"/>
      </rPr>
      <t>WWS1 line 12</t>
    </r>
    <r>
      <rPr>
        <sz val="10"/>
        <rFont val="Arial"/>
        <family val="2"/>
      </rPr>
      <t xml:space="preserve"> excluding third party capex.</t>
    </r>
  </si>
  <si>
    <t>Infrastructure network reinforcement  - a water or sewerage undertaker’s capital expenditure for the provision of new infrastructure network assets or enhanced capacity in existing infrastructure network assets such as water mains, tanks, service reservoirs, sewers and pumping stations, in consequence of new connections and/or new developments. This expenditure relates solely to network reinforcement works that are needed on a water or sewerage undertaker’s existing network assets beyond the nearest practicable point where the connection to the water or sewerage undertaker’s network has, or will been made. Capital expenditure in this line should be the same categories of expenditure that was used to calculate a water or sewerage undertaker's infrastructure charges.</t>
  </si>
  <si>
    <r>
      <t xml:space="preserve">Total gross capital expenditure excluding third party services. Calculated as the sum of </t>
    </r>
    <r>
      <rPr>
        <sz val="10"/>
        <color rgb="FF0078C9"/>
        <rFont val="Arial"/>
        <family val="2"/>
      </rPr>
      <t>WWS1 lines 12 to 16</t>
    </r>
    <r>
      <rPr>
        <sz val="10"/>
        <rFont val="Arial"/>
        <family val="2"/>
      </rPr>
      <t>.</t>
    </r>
  </si>
  <si>
    <t xml:space="preserve">Capital expenditure for providing third party services. </t>
  </si>
  <si>
    <r>
      <t xml:space="preserve">Total gross capital expenditure. Calculated as the sum of </t>
    </r>
    <r>
      <rPr>
        <sz val="10"/>
        <color rgb="FF0078C9"/>
        <rFont val="Arial"/>
        <family val="2"/>
      </rPr>
      <t>WWS1 lines 17 and 18</t>
    </r>
    <r>
      <rPr>
        <sz val="10"/>
        <rFont val="Arial"/>
        <family val="2"/>
      </rPr>
      <t>.</t>
    </r>
  </si>
  <si>
    <t>Block C</t>
  </si>
  <si>
    <t>Grants and contributions operating expenditure as reported in Table 4D/4E of RAG4. Input as a positive number.  The sum of lines 20 and 21 will be equal to table App 28 line 29 for years 2015-2025</t>
  </si>
  <si>
    <t>Grants and contributions capital expenditure as reported in Table 4D/4E of RAG4. Input as a positive number.  The sum of lines 20 and 21 will be equal to table App 28 line 29 for years 2015-2025</t>
  </si>
  <si>
    <r>
      <t xml:space="preserve">Totex. Calculated as the sum of </t>
    </r>
    <r>
      <rPr>
        <sz val="10"/>
        <color rgb="FF0078C9"/>
        <rFont val="Arial"/>
        <family val="2"/>
      </rPr>
      <t>WWS1 lines 11 and 19 minus the sum of lines 20 and 21</t>
    </r>
    <r>
      <rPr>
        <sz val="10"/>
        <rFont val="Arial"/>
        <family val="2"/>
      </rPr>
      <t>.</t>
    </r>
  </si>
  <si>
    <t>Block D</t>
  </si>
  <si>
    <t>Actual pension deficit recovery payments including costs capitalised and any group recharges for pension deficit costs.</t>
  </si>
  <si>
    <t>Other cash items not including in the accounting charge.</t>
  </si>
  <si>
    <r>
      <t xml:space="preserve">Totex including cash items. Calculated as the sum of </t>
    </r>
    <r>
      <rPr>
        <sz val="10"/>
        <color rgb="FF0078C9"/>
        <rFont val="Arial"/>
        <family val="2"/>
      </rPr>
      <t>WWS1 lines 22 to 24</t>
    </r>
    <r>
      <rPr>
        <sz val="10"/>
        <rFont val="Arial"/>
        <family val="2"/>
      </rPr>
      <t>.</t>
    </r>
  </si>
  <si>
    <t>Block E</t>
  </si>
  <si>
    <t>26-35</t>
  </si>
  <si>
    <t>Please specify atypical items in the lines below.  Atypical items are defined as unusual items outside ordinary activities.  This would include items such as office moves and one-off reorganisations.  For avoidance of doubt these items should not be included in lines 1-24 above</t>
  </si>
  <si>
    <r>
      <t xml:space="preserve">Total atypical expenditure. Calculated as the sum of </t>
    </r>
    <r>
      <rPr>
        <sz val="10"/>
        <color rgb="FF0078C9"/>
        <rFont val="Arial"/>
        <family val="2"/>
      </rPr>
      <t>WWS1 lines 26 to 35</t>
    </r>
    <r>
      <rPr>
        <sz val="10"/>
        <rFont val="Arial"/>
        <family val="2"/>
      </rPr>
      <t>.</t>
    </r>
  </si>
  <si>
    <t>Block F</t>
  </si>
  <si>
    <r>
      <t xml:space="preserve">Total expenditure. Calculated as the sum of </t>
    </r>
    <r>
      <rPr>
        <sz val="10"/>
        <color rgb="FF0078C9"/>
        <rFont val="Arial"/>
        <family val="2"/>
      </rPr>
      <t>WWS1 lines 25 and 36</t>
    </r>
    <r>
      <rPr>
        <sz val="10"/>
        <rFont val="Arial"/>
        <family val="2"/>
      </rPr>
      <t>.</t>
    </r>
  </si>
  <si>
    <t>WS1 - Wholesale water operating and capital expenditure by business unit</t>
  </si>
  <si>
    <t>Operating expenditure (excluding Atypical expenditure)</t>
  </si>
  <si>
    <t>Abstraction Charges / Discharge consent</t>
  </si>
  <si>
    <t>Bulk supply</t>
  </si>
  <si>
    <t>Total operating expenditure excluding third party services</t>
  </si>
  <si>
    <t>Capital Expenditure (excluding Atypical expenditure)</t>
  </si>
  <si>
    <t>Maintaining the long term capability of the assets ~ non-infra</t>
  </si>
  <si>
    <t>Other capital expenditure ~ non-infra</t>
  </si>
  <si>
    <t>Cash Expenditure (excluding Atypical expenditure)</t>
  </si>
  <si>
    <t>Water totex including cash items and atypical expenditure</t>
  </si>
  <si>
    <t>WS1 guidance and line definitions</t>
  </si>
  <si>
    <r>
      <t xml:space="preserve">This table identifies totex by business unit and atypical expenditure </t>
    </r>
    <r>
      <rPr>
        <sz val="10"/>
        <color rgb="FF0078C9"/>
        <rFont val="Franklin Gothic Demi"/>
        <family val="2"/>
      </rPr>
      <t>and reflects table 1 of the 2017 Cost Assessment submission</t>
    </r>
    <r>
      <rPr>
        <sz val="10"/>
        <rFont val="Arial"/>
        <family val="2"/>
      </rPr>
      <t>. It is also closely associated with pro forma 4D and 4J in the APR (as per RAG4)
Forecasts of capital expenditure for 2020-25 in this table should include the company’s proposed transition expenditure in 2019-20 to ensure consistency with the 2020-25 totex forecasts in other tables in the business plan. Forecasts of capital expenditure in 2019-20 in this table should exclude the company’s proposed transition expenditure as this is reported seperately in WS10.</t>
    </r>
  </si>
  <si>
    <t xml:space="preserve">Income received from sales which are external to the appointed business and which directly relate to the water processes. It should be input as a negative number. This will include: 
- Electricity sales from sources such as Hydro, PV, and wind to external parties.
- Electricity sales from back-up generators under the National Grid ‘STOR’.
- Renewables Obligation Certificates (ROCs) and payments made under the non-domestic RHI and Feed-in Tariff schemes. 
</t>
  </si>
  <si>
    <t xml:space="preserve">Total cost of service charges (abstraction licences and permits to discharge)  by the Environment Agency or Canal and River Trust.
Assuming no atypicals, please ensure total equals WS5 sum of lines 6 to 9. </t>
  </si>
  <si>
    <t xml:space="preserve">Any other operating costs (ie. excluding interest, taxation and LA rates). </t>
  </si>
  <si>
    <r>
      <t xml:space="preserve">Total operating costs excluding third party services.   The sum of </t>
    </r>
    <r>
      <rPr>
        <sz val="10"/>
        <color rgb="FF0078C9"/>
        <rFont val="Arial"/>
        <family val="2"/>
      </rPr>
      <t>WS1 lines 1 to 8</t>
    </r>
    <r>
      <rPr>
        <sz val="10"/>
        <rFont val="Arial"/>
        <family val="2"/>
      </rPr>
      <t>.</t>
    </r>
  </si>
  <si>
    <r>
      <t xml:space="preserve">Total operating expenditure for the wholesale business only within each business category. The sum of </t>
    </r>
    <r>
      <rPr>
        <sz val="10"/>
        <color rgb="FF0078C9"/>
        <rFont val="Arial"/>
        <family val="2"/>
      </rPr>
      <t>WS1 lines 9 and 10.</t>
    </r>
  </si>
  <si>
    <t>Capital expenditure on infrastructure assets excluding third party capex to maintain the long term capability of assets and to deliver base levels of service.   Where projects have drivers both of enhancement and capital maintenance, companies should apply a method of proportional allocation to allocate costs between enhancement and capital maintenance</t>
  </si>
  <si>
    <t>Capital expenditure on non-infrastructure assets excluding third party capex to maintain the long term capability of assets and to deliver base levels of service.   Where projects have drivers both of enhancement and capital maintenance, companies should apply a method of proportional allocation to allocate costs between enhancement and capital maintenance.</t>
  </si>
  <si>
    <r>
      <t xml:space="preserve">Any capital expenditure on infrastructure assets other than defined in </t>
    </r>
    <r>
      <rPr>
        <sz val="10"/>
        <color rgb="FF0078C9"/>
        <rFont val="Arial"/>
        <family val="2"/>
      </rPr>
      <t>WS1 line 12</t>
    </r>
    <r>
      <rPr>
        <sz val="10"/>
        <rFont val="Arial"/>
        <family val="2"/>
      </rPr>
      <t xml:space="preserve"> excluding third party capex.</t>
    </r>
  </si>
  <si>
    <r>
      <t xml:space="preserve">Any capital expenditure on non-infrastructure assets other than defined in </t>
    </r>
    <r>
      <rPr>
        <sz val="10"/>
        <color rgb="FF0078C9"/>
        <rFont val="Arial"/>
        <family val="2"/>
      </rPr>
      <t>WS1 line 13</t>
    </r>
    <r>
      <rPr>
        <sz val="10"/>
        <rFont val="Arial"/>
        <family val="2"/>
      </rPr>
      <t xml:space="preserve"> excluding third party capex.</t>
    </r>
  </si>
  <si>
    <t>Infrastructure network reinforcement  - A water or sewerage undertaker’s capital expenditure for the provision of new infrastructure network assets or enhanced capacity in existing infrastructure network assets such as water mains, tanks, service reservoirs, sewers and pumping stations, in consequence of new connections and/or new developments. This expenditure relates solely to network reinforcement works that are needed on a water or sewerage undertaker’s existing network assets beyond the nearest practicable point where the connection to the water or sewerage undertaker’s network has, or will been made.  Capital Expenditure in this line should be the same categories of expenditure that was used to calculate a water or sewage undertakers infrastructure charges.</t>
  </si>
  <si>
    <r>
      <t xml:space="preserve">Total gross capital expenditure excluding third party services -  the sum of </t>
    </r>
    <r>
      <rPr>
        <sz val="10"/>
        <color rgb="FF0078C9"/>
        <rFont val="Arial"/>
        <family val="2"/>
      </rPr>
      <t>WS1 lines 12 to 16</t>
    </r>
    <r>
      <rPr>
        <sz val="10"/>
        <rFont val="Arial"/>
        <family val="2"/>
      </rPr>
      <t>.</t>
    </r>
  </si>
  <si>
    <r>
      <t xml:space="preserve">The sum of </t>
    </r>
    <r>
      <rPr>
        <sz val="10"/>
        <color rgb="FF0078C9"/>
        <rFont val="Arial"/>
        <family val="2"/>
      </rPr>
      <t>WS1 lines 17 and 18.</t>
    </r>
  </si>
  <si>
    <t>Grants and contributions operating expenditure as reported in Table 4D/4E of RAG4. Input as a positive number.  The sum of lines 20 and 21 will be equal to table App 28 line 13 for years 2015-2025.</t>
  </si>
  <si>
    <t>Grants and contributions - capital expenditure as reported in Table 4D/4E of RAG4. Input as a positive number.  The sum of lines 20 and 21 will be equal to table App 28 line 13 for years 2015-2025.</t>
  </si>
  <si>
    <r>
      <t xml:space="preserve">The sum of </t>
    </r>
    <r>
      <rPr>
        <sz val="10"/>
        <color rgb="FF0078C9"/>
        <rFont val="Arial"/>
        <family val="2"/>
      </rPr>
      <t>WS1 lines 11 and 19 minus the sum of lines 20 and 21.</t>
    </r>
  </si>
  <si>
    <r>
      <t xml:space="preserve">The sum of </t>
    </r>
    <r>
      <rPr>
        <sz val="10"/>
        <color rgb="FF0078C9"/>
        <rFont val="Arial"/>
        <family val="2"/>
      </rPr>
      <t>WS1 lines 22 to 24.</t>
    </r>
  </si>
  <si>
    <t>Please specify atypical items in the lines below.  Aytpical items are defined as unusual items outside ordinary activities.  This would include items such as office moves and one-off reorganisations. For avoidance of doubt these items should not be included in lines 1-24 above</t>
  </si>
  <si>
    <r>
      <t xml:space="preserve">Sum of </t>
    </r>
    <r>
      <rPr>
        <sz val="10"/>
        <color rgb="FF0078C9"/>
        <rFont val="Arial"/>
        <family val="2"/>
      </rPr>
      <t>WS1 lines 26 to 35.</t>
    </r>
  </si>
  <si>
    <r>
      <t xml:space="preserve">Sum of </t>
    </r>
    <r>
      <rPr>
        <sz val="10"/>
        <color rgb="FF0078C9"/>
        <rFont val="Arial"/>
        <family val="2"/>
      </rPr>
      <t>WS1 lines 25 and 36.</t>
    </r>
  </si>
  <si>
    <t>Opex</t>
  </si>
  <si>
    <t>IRE</t>
  </si>
  <si>
    <t>Enh Opex</t>
  </si>
  <si>
    <t>Maint</t>
  </si>
  <si>
    <t>Enh Capex</t>
  </si>
  <si>
    <t>Base OPEx</t>
  </si>
  <si>
    <t>PAYG ratios</t>
  </si>
  <si>
    <t>PAYG ratio</t>
  </si>
  <si>
    <t>Base Costs</t>
  </si>
  <si>
    <t>Gross Fast Money</t>
  </si>
  <si>
    <t>Gross Slow Money</t>
  </si>
  <si>
    <t>Less opex Gs &amp;Cs</t>
  </si>
  <si>
    <t>Less capex Gs &amp; Cs</t>
  </si>
  <si>
    <t>Net Fast Money</t>
  </si>
  <si>
    <t>Net Slow Money</t>
  </si>
  <si>
    <t>Revised  PAYG ratio</t>
  </si>
  <si>
    <t>Allowed Expenditure</t>
  </si>
  <si>
    <t>Submitted Profile</t>
  </si>
  <si>
    <t>Submitted Expenditure</t>
  </si>
  <si>
    <t>Capex</t>
  </si>
  <si>
    <t>Fast</t>
  </si>
  <si>
    <t>Slow</t>
  </si>
  <si>
    <t>PAYG Rate ~ water resources - Total PAYG rate ~ water resources</t>
  </si>
  <si>
    <t>PAYG Rate ~ wastewater network plus - Total PAYG rate ~ wastewater network plus</t>
  </si>
  <si>
    <t>PAYG Rate ~ water network plus - Total PAYG rate ~ water network plus</t>
  </si>
  <si>
    <t>PAYG Rate ~ bioresources - Total PAYG rate - bioresources</t>
  </si>
  <si>
    <t>Base:</t>
  </si>
  <si>
    <t>Operating expenditure (excluding Atypical expenditure) - Total operating expenditure - Water resources</t>
  </si>
  <si>
    <t>Wastewater network operating expenditure (amount for totex CR) - real</t>
  </si>
  <si>
    <t>Capital Expenditure (excluding Atypical expenditure) - Total gross capital expenditure - Water resources</t>
  </si>
  <si>
    <t>Total gross capital expenditure - WN - real</t>
  </si>
  <si>
    <t>Water network operating expenditure (amount for totex CR) - real</t>
  </si>
  <si>
    <t>Total gross capital expenditure - BR - real</t>
  </si>
  <si>
    <t>Bio resources operating expenditure (amount for totex CR) - real</t>
  </si>
  <si>
    <t>Total gross capital expenditure - WWN - real</t>
  </si>
  <si>
    <t>% Base fast as opex</t>
  </si>
  <si>
    <t>% base fast as opex</t>
  </si>
  <si>
    <t>Partnership Working</t>
  </si>
  <si>
    <t>Strategic Regional Water Resource Solutions</t>
  </si>
  <si>
    <t>Bristol (Avonmouth) STW FFT &amp; Growth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</si>
</sst>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
  </numFmts>
  <fonts count="33" x14ac:knownFonts="1">
    <font>
      <sz val="11"/>
      <color theme="1"/>
      <name val="Arial"/>
      <family val="2"/>
    </font>
    <font>
      <sz val="11"/>
      <color theme="1"/>
      <name val="Arial"/>
      <family val="2"/>
    </font>
    <font>
      <sz val="11"/>
      <color rgb="FFFF0000"/>
      <name val="Arial"/>
      <family val="2"/>
    </font>
    <font>
      <sz val="15"/>
      <color theme="0"/>
      <name val="Franklin Gothic Demi"/>
      <family val="2"/>
    </font>
    <font>
      <sz val="10"/>
      <name val="Arial"/>
      <family val="2"/>
    </font>
    <font>
      <sz val="10"/>
      <color theme="1"/>
      <name val="Arial"/>
      <family val="2"/>
    </font>
    <font>
      <sz val="10"/>
      <name val="Calibri Light"/>
      <family val="2"/>
      <scheme val="major"/>
    </font>
    <font>
      <sz val="10"/>
      <color rgb="FF0078C9"/>
      <name val="Franklin Gothic Demi"/>
      <family val="2"/>
    </font>
    <font>
      <sz val="9"/>
      <color theme="1"/>
      <name val="Arial"/>
      <family val="2"/>
    </font>
    <font>
      <sz val="8"/>
      <color theme="1"/>
      <name val="Arial"/>
      <family val="2"/>
    </font>
    <font>
      <sz val="8"/>
      <name val="Arial"/>
      <family val="2"/>
    </font>
    <font>
      <sz val="9"/>
      <name val="Arial"/>
      <family val="2"/>
    </font>
    <font>
      <sz val="10"/>
      <color rgb="FF000000"/>
      <name val="Arial"/>
      <family val="2"/>
    </font>
    <font>
      <sz val="10"/>
      <color theme="1"/>
      <name val="Franklin Gothic Demi"/>
      <family val="2"/>
    </font>
    <font>
      <sz val="10"/>
      <name val="Franklin Gothic Demi"/>
      <family val="2"/>
    </font>
    <font>
      <sz val="11"/>
      <color rgb="FF0078C9"/>
      <name val="Franklin Gothic Demi"/>
      <family val="2"/>
    </font>
    <font>
      <sz val="10"/>
      <color rgb="FF0078C9"/>
      <name val="Arial"/>
      <family val="2"/>
    </font>
    <font>
      <sz val="10"/>
      <color rgb="FF000000"/>
      <name val="Franklin Gothic Demi"/>
      <family val="2"/>
    </font>
    <font>
      <sz val="10"/>
      <color theme="1"/>
      <name val="Gill Sans MT"/>
      <family val="2"/>
    </font>
    <font>
      <sz val="10"/>
      <name val="Gill Sans MT"/>
      <family val="2"/>
    </font>
    <font>
      <sz val="11"/>
      <color theme="1"/>
      <name val="Verdana"/>
      <family val="2"/>
    </font>
    <font>
      <b/>
      <sz val="10"/>
      <color rgb="FF0078C9"/>
      <name val="Gill Sans MT"/>
      <family val="2"/>
    </font>
    <font>
      <sz val="8"/>
      <color rgb="FF000000"/>
      <name val="Arial"/>
      <family val="2"/>
    </font>
    <font>
      <b/>
      <sz val="10"/>
      <name val="Arial"/>
      <family val="2"/>
    </font>
    <font>
      <sz val="10"/>
      <color theme="4" tint="-0.249977111117893"/>
      <name val="Arial"/>
      <family val="2"/>
    </font>
    <font>
      <sz val="10"/>
      <color theme="0"/>
      <name val="Gill Sans MT"/>
      <family val="2"/>
    </font>
    <font>
      <sz val="10"/>
      <color theme="8"/>
      <name val="Gill Sans MT"/>
      <family val="2"/>
    </font>
    <font>
      <u/>
      <sz val="8"/>
      <color theme="1"/>
      <name val="Arial"/>
      <family val="2"/>
    </font>
    <font>
      <sz val="15"/>
      <name val="Franklin Gothic Demi"/>
      <family val="2"/>
    </font>
    <font>
      <sz val="8"/>
      <color rgb="FF0078C9"/>
      <name val="Franklin Gothic Demi"/>
      <family val="2"/>
    </font>
    <font>
      <b/>
      <sz val="11"/>
      <name val="Arial"/>
      <family val="2"/>
    </font>
    <font>
      <sz val="11"/>
      <name val="Arial"/>
      <family val="2"/>
    </font>
    <font>
      <i/>
      <sz val="9"/>
      <name val="Arial"/>
      <family val="2"/>
    </font>
  </fonts>
  <fills count="14">
    <fill>
      <patternFill patternType="none"/>
    </fill>
    <fill>
      <patternFill patternType="gray125"/>
    </fill>
    <fill>
      <patternFill patternType="solid">
        <fgColor rgb="FF003479"/>
        <bgColor indexed="64"/>
      </patternFill>
    </fill>
    <fill>
      <patternFill patternType="solid">
        <fgColor theme="0"/>
        <bgColor indexed="64"/>
      </patternFill>
    </fill>
    <fill>
      <patternFill patternType="solid">
        <fgColor rgb="FFE0DCD8"/>
        <bgColor indexed="64"/>
      </patternFill>
    </fill>
    <fill>
      <patternFill patternType="solid">
        <fgColor rgb="FFFE4819"/>
        <bgColor indexed="64"/>
      </patternFill>
    </fill>
    <fill>
      <patternFill patternType="solid">
        <fgColor rgb="FFFCEABF"/>
        <bgColor indexed="64"/>
      </patternFill>
    </fill>
    <fill>
      <patternFill patternType="solid">
        <fgColor rgb="FFBFDDF1"/>
        <bgColor indexed="64"/>
      </patternFill>
    </fill>
    <fill>
      <patternFill patternType="solid">
        <fgColor theme="4" tint="0.59999389629810485"/>
        <bgColor indexed="64"/>
      </patternFill>
    </fill>
    <fill>
      <patternFill patternType="solid">
        <fgColor rgb="FFF2BF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0000"/>
        <bgColor indexed="64"/>
      </patternFill>
    </fill>
  </fills>
  <borders count="76">
    <border>
      <left/>
      <right/>
      <top/>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right style="thin">
        <color rgb="FF857362"/>
      </right>
      <top style="medium">
        <color rgb="FF857362"/>
      </top>
      <bottom style="medium">
        <color rgb="FF857362"/>
      </bottom>
      <diagonal/>
    </border>
    <border>
      <left/>
      <right/>
      <top/>
      <bottom style="medium">
        <color rgb="FF857362"/>
      </bottom>
      <diagonal/>
    </border>
    <border>
      <left style="medium">
        <color rgb="FF857362"/>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style="medium">
        <color rgb="FF857362"/>
      </left>
      <right/>
      <top/>
      <bottom style="medium">
        <color rgb="FF857362"/>
      </bottom>
      <diagonal/>
    </border>
    <border>
      <left style="thin">
        <color rgb="FF857362"/>
      </left>
      <right style="thin">
        <color rgb="FF857362"/>
      </right>
      <top/>
      <bottom style="medium">
        <color rgb="FF857362"/>
      </bottom>
      <diagonal/>
    </border>
    <border>
      <left/>
      <right style="medium">
        <color rgb="FF857362"/>
      </right>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right/>
      <top style="medium">
        <color rgb="FF857362"/>
      </top>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top style="medium">
        <color rgb="FF857362"/>
      </top>
      <bottom style="thin">
        <color rgb="FF857362"/>
      </bottom>
      <diagonal/>
    </border>
    <border>
      <left style="medium">
        <color rgb="FF857362"/>
      </left>
      <right/>
      <top style="medium">
        <color rgb="FF857362"/>
      </top>
      <bottom style="thin">
        <color rgb="FF857362"/>
      </bottom>
      <diagonal/>
    </border>
    <border>
      <left/>
      <right style="medium">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thin">
        <color rgb="FF857362"/>
      </right>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top style="thin">
        <color rgb="FF857362"/>
      </top>
      <bottom style="thin">
        <color rgb="FF857362"/>
      </bottom>
      <diagonal/>
    </border>
    <border>
      <left style="medium">
        <color rgb="FF857362"/>
      </left>
      <right/>
      <top style="thin">
        <color rgb="FF857362"/>
      </top>
      <bottom style="thin">
        <color rgb="FF857362"/>
      </bottom>
      <diagonal/>
    </border>
    <border>
      <left/>
      <right style="medium">
        <color rgb="FF857362"/>
      </right>
      <top style="thin">
        <color rgb="FF857362"/>
      </top>
      <bottom style="thin">
        <color rgb="FF857362"/>
      </bottom>
      <diagonal/>
    </border>
    <border>
      <left style="medium">
        <color rgb="FF857362"/>
      </left>
      <right/>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thin">
        <color rgb="FF857362"/>
      </left>
      <right style="thin">
        <color rgb="FF857362"/>
      </right>
      <top style="thin">
        <color rgb="FF857362"/>
      </top>
      <bottom/>
      <diagonal/>
    </border>
    <border>
      <left style="thin">
        <color rgb="FF857362"/>
      </left>
      <right/>
      <top style="thin">
        <color rgb="FF857362"/>
      </top>
      <bottom/>
      <diagonal/>
    </border>
    <border>
      <left style="medium">
        <color rgb="FF857362"/>
      </left>
      <right/>
      <top style="thin">
        <color rgb="FF857362"/>
      </top>
      <bottom/>
      <diagonal/>
    </border>
    <border>
      <left/>
      <right style="medium">
        <color rgb="FF857362"/>
      </right>
      <top style="thin">
        <color rgb="FF857362"/>
      </top>
      <bottom/>
      <diagonal/>
    </border>
    <border>
      <left/>
      <right style="medium">
        <color rgb="FF857362"/>
      </right>
      <top/>
      <bottom style="thin">
        <color rgb="FF857362"/>
      </bottom>
      <diagonal/>
    </border>
    <border>
      <left style="medium">
        <color rgb="FF857362"/>
      </left>
      <right style="thin">
        <color rgb="FF857362"/>
      </right>
      <top style="thin">
        <color rgb="FF857362"/>
      </top>
      <bottom/>
      <diagonal/>
    </border>
    <border>
      <left/>
      <right/>
      <top style="thin">
        <color rgb="FF857362"/>
      </top>
      <bottom style="thin">
        <color rgb="FF857362"/>
      </bottom>
      <diagonal/>
    </border>
    <border>
      <left style="medium">
        <color rgb="FF857362"/>
      </left>
      <right style="thin">
        <color rgb="FF857362"/>
      </right>
      <top/>
      <bottom/>
      <diagonal/>
    </border>
    <border>
      <left style="thin">
        <color rgb="FF857362"/>
      </left>
      <right style="thin">
        <color rgb="FF857362"/>
      </right>
      <top/>
      <bottom/>
      <diagonal/>
    </border>
    <border>
      <left style="thin">
        <color rgb="FF857362"/>
      </left>
      <right style="medium">
        <color rgb="FF857362"/>
      </right>
      <top/>
      <bottom style="medium">
        <color rgb="FF857362"/>
      </bottom>
      <diagonal/>
    </border>
    <border>
      <left/>
      <right style="medium">
        <color rgb="FF857362"/>
      </right>
      <top/>
      <bottom/>
      <diagonal/>
    </border>
    <border>
      <left style="medium">
        <color rgb="FF857362"/>
      </left>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thin">
        <color rgb="FF857362"/>
      </left>
      <right style="medium">
        <color rgb="FF857362"/>
      </right>
      <top style="thin">
        <color rgb="FF857362"/>
      </top>
      <bottom/>
      <diagonal/>
    </border>
    <border>
      <left/>
      <right/>
      <top style="medium">
        <color rgb="FF857362"/>
      </top>
      <bottom style="thin">
        <color rgb="FF857362"/>
      </bottom>
      <diagonal/>
    </border>
    <border>
      <left style="medium">
        <color rgb="FF857362"/>
      </left>
      <right style="thin">
        <color rgb="FF857362"/>
      </right>
      <top/>
      <bottom style="medium">
        <color rgb="FF857362"/>
      </bottom>
      <diagonal/>
    </border>
    <border>
      <left style="thin">
        <color rgb="FF857362"/>
      </left>
      <right/>
      <top/>
      <bottom style="medium">
        <color rgb="FF857362"/>
      </bottom>
      <diagonal/>
    </border>
    <border>
      <left style="medium">
        <color rgb="FF857362"/>
      </left>
      <right/>
      <top style="medium">
        <color rgb="FF857362"/>
      </top>
      <bottom/>
      <diagonal/>
    </border>
    <border>
      <left style="medium">
        <color rgb="FF857362"/>
      </left>
      <right style="medium">
        <color rgb="FF857362"/>
      </right>
      <top style="medium">
        <color rgb="FF857362"/>
      </top>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medium">
        <color rgb="FF857362"/>
      </left>
      <right style="medium">
        <color rgb="FF857362"/>
      </right>
      <top/>
      <bottom style="medium">
        <color rgb="FF857362"/>
      </bottom>
      <diagonal/>
    </border>
    <border>
      <left style="medium">
        <color rgb="FF857362"/>
      </left>
      <right style="medium">
        <color rgb="FF857362"/>
      </right>
      <top style="thin">
        <color rgb="FF857362"/>
      </top>
      <bottom style="thin">
        <color rgb="FF857362"/>
      </bottom>
      <diagonal/>
    </border>
    <border>
      <left style="thin">
        <color rgb="FF857362"/>
      </left>
      <right/>
      <top style="thin">
        <color rgb="FF857362"/>
      </top>
      <bottom style="medium">
        <color rgb="FF857362"/>
      </bottom>
      <diagonal/>
    </border>
    <border>
      <left/>
      <right/>
      <top style="thin">
        <color rgb="FF857362"/>
      </top>
      <bottom style="medium">
        <color rgb="FF857362"/>
      </bottom>
      <diagonal/>
    </border>
    <border>
      <left/>
      <right style="thin">
        <color rgb="FF857362"/>
      </right>
      <top style="medium">
        <color rgb="FF857362"/>
      </top>
      <bottom/>
      <diagonal/>
    </border>
    <border>
      <left style="thin">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style="medium">
        <color rgb="FF857362"/>
      </top>
      <bottom/>
      <diagonal/>
    </border>
    <border>
      <left/>
      <right style="thin">
        <color rgb="FF857362"/>
      </right>
      <top style="medium">
        <color rgb="FF857362"/>
      </top>
      <bottom style="thin">
        <color rgb="FF857362"/>
      </bottom>
      <diagonal/>
    </border>
    <border>
      <left/>
      <right style="thin">
        <color rgb="FF857362"/>
      </right>
      <top/>
      <bottom style="medium">
        <color rgb="FF857362"/>
      </bottom>
      <diagonal/>
    </border>
    <border>
      <left style="thin">
        <color rgb="FF857362"/>
      </left>
      <right style="medium">
        <color theme="2" tint="-0.499984740745262"/>
      </right>
      <top style="medium">
        <color theme="2" tint="-0.499984740745262"/>
      </top>
      <bottom style="thin">
        <color theme="2" tint="-0.499984740745262"/>
      </bottom>
      <diagonal/>
    </border>
    <border>
      <left style="thin">
        <color rgb="FF857362"/>
      </left>
      <right style="medium">
        <color theme="2" tint="-0.499984740745262"/>
      </right>
      <top style="thin">
        <color theme="2" tint="-0.499984740745262"/>
      </top>
      <bottom style="thin">
        <color theme="2" tint="-0.499984740745262"/>
      </bottom>
      <diagonal/>
    </border>
    <border>
      <left style="thin">
        <color rgb="FF857362"/>
      </left>
      <right style="medium">
        <color theme="2" tint="-0.499984740745262"/>
      </right>
      <top style="thin">
        <color theme="2" tint="-0.499984740745262"/>
      </top>
      <bottom style="medium">
        <color theme="2" tint="-0.499984740745262"/>
      </bottom>
      <diagonal/>
    </border>
    <border>
      <left style="thin">
        <color rgb="FF857362"/>
      </left>
      <right style="medium">
        <color theme="2" tint="-0.499984740745262"/>
      </right>
      <top style="medium">
        <color rgb="FF857362"/>
      </top>
      <bottom style="thin">
        <color rgb="FF857362"/>
      </bottom>
      <diagonal/>
    </border>
    <border>
      <left style="thin">
        <color rgb="FF857362"/>
      </left>
      <right style="medium">
        <color theme="2" tint="-0.499984740745262"/>
      </right>
      <top style="thin">
        <color rgb="FF857362"/>
      </top>
      <bottom style="thin">
        <color rgb="FF857362"/>
      </bottom>
      <diagonal/>
    </border>
    <border>
      <left style="thin">
        <color rgb="FF857362"/>
      </left>
      <right style="medium">
        <color theme="2" tint="-0.499984740745262"/>
      </right>
      <top style="thin">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medium">
        <color rgb="FF857362"/>
      </bottom>
      <diagonal/>
    </border>
    <border>
      <left/>
      <right style="medium">
        <color theme="2" tint="-0.499984740745262"/>
      </right>
      <top style="medium">
        <color theme="2" tint="-0.499984740745262"/>
      </top>
      <bottom style="thin">
        <color theme="2" tint="-0.499984740745262"/>
      </bottom>
      <diagonal/>
    </border>
    <border>
      <left/>
      <right style="medium">
        <color theme="2" tint="-0.499984740745262"/>
      </right>
      <top style="thin">
        <color theme="2" tint="-0.499984740745262"/>
      </top>
      <bottom style="thin">
        <color theme="2" tint="-0.499984740745262"/>
      </bottom>
      <diagonal/>
    </border>
    <border>
      <left/>
      <right style="medium">
        <color theme="2" tint="-0.499984740745262"/>
      </right>
      <top style="thin">
        <color theme="2" tint="-0.499984740745262"/>
      </top>
      <bottom style="medium">
        <color theme="2" tint="-0.499984740745262"/>
      </bottom>
      <diagonal/>
    </border>
    <border>
      <left style="medium">
        <color rgb="FF857362"/>
      </left>
      <right style="medium">
        <color theme="2" tint="-0.499984740745262"/>
      </right>
      <top style="medium">
        <color rgb="FF857362"/>
      </top>
      <bottom style="thin">
        <color rgb="FF857362"/>
      </bottom>
      <diagonal/>
    </border>
    <border>
      <left style="medium">
        <color rgb="FF857362"/>
      </left>
      <right style="medium">
        <color theme="2" tint="-0.499984740745262"/>
      </right>
      <top style="thin">
        <color rgb="FF857362"/>
      </top>
      <bottom style="thin">
        <color rgb="FF857362"/>
      </bottom>
      <diagonal/>
    </border>
    <border>
      <left style="medium">
        <color rgb="FF857362"/>
      </left>
      <right style="medium">
        <color theme="2" tint="-0.499984740745262"/>
      </right>
      <top style="thin">
        <color rgb="FF857362"/>
      </top>
      <bottom style="medium">
        <color rgb="FF857362"/>
      </bottom>
      <diagonal/>
    </border>
    <border>
      <left style="medium">
        <color rgb="FF857362"/>
      </left>
      <right style="medium">
        <color theme="2" tint="-0.499984740745262"/>
      </right>
      <top style="medium">
        <color rgb="FF857362"/>
      </top>
      <bottom style="medium">
        <color rgb="FF857362"/>
      </bottom>
      <diagonal/>
    </border>
  </borders>
  <cellStyleXfs count="13">
    <xf numFmtId="0" fontId="0" fillId="0" borderId="0"/>
    <xf numFmtId="9" fontId="1" fillId="0" borderId="0" applyFont="0" applyFill="0" applyBorder="0" applyAlignment="0" applyProtection="0"/>
    <xf numFmtId="0" fontId="1" fillId="0" borderId="0"/>
    <xf numFmtId="0" fontId="1" fillId="0" borderId="0"/>
    <xf numFmtId="0" fontId="4" fillId="0" borderId="0"/>
    <xf numFmtId="0" fontId="8" fillId="5" borderId="0" applyBorder="0"/>
    <xf numFmtId="9" fontId="1" fillId="0" borderId="0" applyFont="0" applyFill="0" applyBorder="0" applyAlignment="0" applyProtection="0"/>
    <xf numFmtId="0" fontId="1" fillId="0" borderId="0"/>
    <xf numFmtId="0" fontId="5" fillId="7" borderId="23">
      <alignment horizontal="right" vertical="center" wrapText="1"/>
    </xf>
    <xf numFmtId="0" fontId="1" fillId="0" borderId="0"/>
    <xf numFmtId="0" fontId="20" fillId="0" borderId="0"/>
    <xf numFmtId="0" fontId="20" fillId="0" borderId="0"/>
    <xf numFmtId="0" fontId="4" fillId="0" borderId="0"/>
  </cellStyleXfs>
  <cellXfs count="488">
    <xf numFmtId="0" fontId="0" fillId="0" borderId="0" xfId="0"/>
    <xf numFmtId="0" fontId="3" fillId="2" borderId="0" xfId="2" applyFont="1" applyFill="1" applyBorder="1" applyAlignment="1" applyProtection="1">
      <alignment vertical="center"/>
    </xf>
    <xf numFmtId="0" fontId="3" fillId="2" borderId="0" xfId="2" applyFont="1" applyFill="1" applyBorder="1" applyAlignment="1" applyProtection="1">
      <alignment horizontal="center" vertical="center"/>
    </xf>
    <xf numFmtId="0" fontId="3" fillId="2" borderId="0" xfId="3" applyFont="1" applyFill="1" applyAlignment="1">
      <alignment horizontal="right" vertical="center"/>
    </xf>
    <xf numFmtId="0" fontId="0" fillId="3" borderId="0" xfId="0" applyFill="1" applyBorder="1" applyAlignment="1">
      <alignment vertical="top"/>
    </xf>
    <xf numFmtId="0" fontId="3" fillId="2" borderId="0" xfId="2" applyFont="1" applyFill="1" applyBorder="1" applyAlignment="1" applyProtection="1">
      <alignment horizontal="right" vertical="center"/>
    </xf>
    <xf numFmtId="0" fontId="4" fillId="3" borderId="0" xfId="4" applyFont="1" applyFill="1" applyAlignment="1" applyProtection="1">
      <alignment vertical="center"/>
    </xf>
    <xf numFmtId="0" fontId="5" fillId="3" borderId="0" xfId="2" applyFont="1" applyFill="1" applyAlignment="1" applyProtection="1">
      <alignment vertical="center"/>
    </xf>
    <xf numFmtId="0" fontId="6" fillId="3" borderId="0" xfId="4" applyFont="1" applyFill="1" applyBorder="1" applyAlignment="1" applyProtection="1">
      <alignment vertical="center"/>
    </xf>
    <xf numFmtId="0" fontId="6" fillId="3" borderId="0" xfId="4" applyFont="1" applyFill="1" applyBorder="1" applyAlignment="1" applyProtection="1">
      <alignment horizontal="center" vertical="center"/>
    </xf>
    <xf numFmtId="0" fontId="1" fillId="3" borderId="0" xfId="2" applyFill="1" applyAlignment="1" applyProtection="1">
      <alignment vertical="center"/>
    </xf>
    <xf numFmtId="0" fontId="7" fillId="4" borderId="6" xfId="4" applyFont="1" applyFill="1" applyBorder="1" applyAlignment="1" applyProtection="1">
      <alignment horizontal="left" vertical="center"/>
    </xf>
    <xf numFmtId="0" fontId="7" fillId="4" borderId="7" xfId="4" applyFont="1" applyFill="1" applyBorder="1" applyAlignment="1" applyProtection="1">
      <alignment horizontal="left" vertical="center"/>
    </xf>
    <xf numFmtId="0" fontId="7" fillId="4" borderId="7" xfId="4" applyFont="1" applyFill="1" applyBorder="1" applyAlignment="1" applyProtection="1">
      <alignment horizontal="center" vertical="center"/>
    </xf>
    <xf numFmtId="0" fontId="7" fillId="4" borderId="8" xfId="4" applyFont="1" applyFill="1" applyBorder="1" applyAlignment="1" applyProtection="1">
      <alignment horizontal="center" vertical="center"/>
    </xf>
    <xf numFmtId="0" fontId="7" fillId="4" borderId="9" xfId="2" applyFont="1" applyFill="1" applyBorder="1" applyAlignment="1" applyProtection="1">
      <alignment horizontal="center" vertical="center" wrapText="1"/>
    </xf>
    <xf numFmtId="0" fontId="7" fillId="4" borderId="10" xfId="2" applyFont="1" applyFill="1" applyBorder="1" applyAlignment="1" applyProtection="1">
      <alignment horizontal="center" vertical="center" wrapText="1"/>
    </xf>
    <xf numFmtId="0" fontId="7" fillId="4" borderId="5" xfId="2" applyFont="1" applyFill="1" applyBorder="1" applyAlignment="1" applyProtection="1">
      <alignment horizontal="center" vertical="center" wrapText="1"/>
    </xf>
    <xf numFmtId="0" fontId="7" fillId="4" borderId="11" xfId="2" applyFont="1" applyFill="1" applyBorder="1" applyAlignment="1" applyProtection="1">
      <alignment horizontal="center" vertical="center" wrapText="1"/>
    </xf>
    <xf numFmtId="0" fontId="7" fillId="4" borderId="13" xfId="2" applyFont="1" applyFill="1" applyBorder="1" applyAlignment="1" applyProtection="1">
      <alignment horizontal="center" vertical="center" wrapText="1"/>
    </xf>
    <xf numFmtId="0" fontId="7" fillId="3" borderId="14" xfId="4" applyFont="1" applyFill="1" applyBorder="1" applyAlignment="1" applyProtection="1">
      <alignment horizontal="left" vertical="center"/>
    </xf>
    <xf numFmtId="0" fontId="7" fillId="3" borderId="0" xfId="4" applyFont="1" applyFill="1" applyBorder="1" applyAlignment="1" applyProtection="1">
      <alignment horizontal="center" vertical="center"/>
    </xf>
    <xf numFmtId="0" fontId="7" fillId="3" borderId="0" xfId="2" applyFont="1" applyFill="1" applyBorder="1" applyAlignment="1" applyProtection="1">
      <alignment horizontal="center" vertical="center" wrapText="1"/>
    </xf>
    <xf numFmtId="0" fontId="1" fillId="3" borderId="0" xfId="2" applyFill="1" applyBorder="1" applyAlignment="1" applyProtection="1">
      <alignment vertical="center"/>
    </xf>
    <xf numFmtId="0" fontId="7" fillId="3" borderId="5" xfId="4" applyFont="1" applyFill="1" applyBorder="1" applyAlignment="1" applyProtection="1">
      <alignment horizontal="left" vertical="center"/>
    </xf>
    <xf numFmtId="0" fontId="7" fillId="4" borderId="1" xfId="4" applyFont="1" applyFill="1" applyBorder="1" applyAlignment="1" applyProtection="1">
      <alignment horizontal="center" vertical="center"/>
    </xf>
    <xf numFmtId="0" fontId="7" fillId="4" borderId="12" xfId="2" applyFont="1" applyFill="1" applyBorder="1"/>
    <xf numFmtId="0" fontId="4" fillId="3" borderId="0" xfId="4" applyFont="1" applyFill="1" applyBorder="1" applyAlignment="1" applyProtection="1">
      <alignment horizontal="center" vertical="center"/>
    </xf>
    <xf numFmtId="0" fontId="4" fillId="3" borderId="0" xfId="4" applyFont="1" applyFill="1" applyBorder="1" applyAlignment="1" applyProtection="1">
      <alignment vertical="center"/>
    </xf>
    <xf numFmtId="0" fontId="4" fillId="3" borderId="5" xfId="4" applyFont="1" applyFill="1" applyBorder="1" applyAlignment="1" applyProtection="1">
      <alignment vertical="center"/>
    </xf>
    <xf numFmtId="0" fontId="11" fillId="0" borderId="15" xfId="4" applyFont="1" applyFill="1" applyBorder="1" applyAlignment="1" applyProtection="1">
      <alignment horizontal="center" vertical="center"/>
    </xf>
    <xf numFmtId="0" fontId="4" fillId="0" borderId="16" xfId="2" applyFont="1" applyBorder="1" applyAlignment="1">
      <alignment vertical="center" wrapText="1"/>
    </xf>
    <xf numFmtId="0" fontId="9" fillId="0" borderId="17" xfId="2" applyFont="1" applyBorder="1" applyAlignment="1" applyProtection="1">
      <alignment horizontal="center" vertical="center"/>
    </xf>
    <xf numFmtId="0" fontId="10" fillId="3" borderId="17" xfId="4" applyFont="1" applyFill="1" applyBorder="1" applyAlignment="1" applyProtection="1">
      <alignment horizontal="center" vertical="center"/>
    </xf>
    <xf numFmtId="0" fontId="10" fillId="3" borderId="18" xfId="4" applyFont="1" applyFill="1" applyBorder="1" applyAlignment="1" applyProtection="1">
      <alignment horizontal="center" vertical="center"/>
    </xf>
    <xf numFmtId="164" fontId="11" fillId="6" borderId="19" xfId="6" applyNumberFormat="1" applyFont="1" applyFill="1" applyBorder="1" applyAlignment="1" applyProtection="1">
      <alignment vertical="center"/>
      <protection locked="0"/>
    </xf>
    <xf numFmtId="164" fontId="11" fillId="6" borderId="17" xfId="6" applyNumberFormat="1" applyFont="1" applyFill="1" applyBorder="1" applyAlignment="1" applyProtection="1">
      <alignment vertical="center"/>
      <protection locked="0"/>
    </xf>
    <xf numFmtId="164" fontId="11" fillId="7" borderId="20" xfId="2" applyNumberFormat="1" applyFont="1" applyFill="1" applyBorder="1" applyAlignment="1" applyProtection="1">
      <alignment vertical="center"/>
    </xf>
    <xf numFmtId="0" fontId="11" fillId="0" borderId="22" xfId="4" applyFont="1" applyFill="1" applyBorder="1" applyAlignment="1" applyProtection="1">
      <alignment horizontal="center" vertical="center"/>
    </xf>
    <xf numFmtId="0" fontId="9" fillId="0" borderId="23" xfId="2" applyFont="1" applyBorder="1" applyAlignment="1" applyProtection="1">
      <alignment horizontal="center" vertical="center"/>
    </xf>
    <xf numFmtId="0" fontId="10" fillId="3" borderId="23" xfId="4" applyFont="1" applyFill="1" applyBorder="1" applyAlignment="1" applyProtection="1">
      <alignment horizontal="center" vertical="center"/>
    </xf>
    <xf numFmtId="0" fontId="10" fillId="3" borderId="24" xfId="4" applyFont="1" applyFill="1" applyBorder="1" applyAlignment="1" applyProtection="1">
      <alignment horizontal="center" vertical="center"/>
    </xf>
    <xf numFmtId="164" fontId="11" fillId="6" borderId="25" xfId="6" applyNumberFormat="1" applyFont="1" applyFill="1" applyBorder="1" applyAlignment="1" applyProtection="1">
      <alignment vertical="center"/>
      <protection locked="0"/>
    </xf>
    <xf numFmtId="164" fontId="11" fillId="6" borderId="23" xfId="6" applyNumberFormat="1" applyFont="1" applyFill="1" applyBorder="1" applyAlignment="1" applyProtection="1">
      <alignment vertical="center"/>
      <protection locked="0"/>
    </xf>
    <xf numFmtId="164" fontId="11" fillId="7" borderId="26" xfId="2" applyNumberFormat="1" applyFont="1" applyFill="1" applyBorder="1" applyAlignment="1" applyProtection="1">
      <alignment vertical="center"/>
    </xf>
    <xf numFmtId="0" fontId="2" fillId="3" borderId="0" xfId="2" applyFont="1" applyFill="1" applyAlignment="1" applyProtection="1">
      <alignment vertical="center"/>
    </xf>
    <xf numFmtId="0" fontId="2" fillId="3" borderId="0" xfId="0" applyFont="1" applyFill="1" applyBorder="1" applyAlignment="1">
      <alignment vertical="top"/>
    </xf>
    <xf numFmtId="0" fontId="11" fillId="0" borderId="28" xfId="4" applyFont="1" applyFill="1" applyBorder="1" applyAlignment="1" applyProtection="1">
      <alignment horizontal="center" vertical="center"/>
    </xf>
    <xf numFmtId="0" fontId="4" fillId="0" borderId="23" xfId="4" applyFont="1" applyFill="1" applyBorder="1" applyAlignment="1">
      <alignment vertical="center" wrapText="1"/>
    </xf>
    <xf numFmtId="0" fontId="10" fillId="3" borderId="23" xfId="4" applyFont="1" applyFill="1" applyBorder="1" applyAlignment="1">
      <alignment horizontal="center" vertical="center" wrapText="1"/>
    </xf>
    <xf numFmtId="0" fontId="10" fillId="3" borderId="16" xfId="4" applyFont="1" applyFill="1" applyBorder="1" applyAlignment="1">
      <alignment horizontal="center" vertical="center" wrapText="1"/>
    </xf>
    <xf numFmtId="0" fontId="4" fillId="0" borderId="30" xfId="4" applyFont="1" applyFill="1" applyBorder="1" applyAlignment="1">
      <alignment vertical="center" wrapText="1"/>
    </xf>
    <xf numFmtId="0" fontId="10" fillId="3" borderId="30" xfId="4" applyFont="1" applyFill="1" applyBorder="1" applyAlignment="1">
      <alignment horizontal="center" vertical="center" wrapText="1"/>
    </xf>
    <xf numFmtId="0" fontId="10" fillId="3" borderId="30" xfId="4" applyFont="1" applyFill="1" applyBorder="1" applyAlignment="1" applyProtection="1">
      <alignment horizontal="center" vertical="center"/>
    </xf>
    <xf numFmtId="0" fontId="10" fillId="3" borderId="31" xfId="4" applyFont="1" applyFill="1" applyBorder="1" applyAlignment="1" applyProtection="1">
      <alignment horizontal="center" vertical="center"/>
    </xf>
    <xf numFmtId="164" fontId="11" fillId="6" borderId="32" xfId="6" applyNumberFormat="1" applyFont="1" applyFill="1" applyBorder="1" applyAlignment="1" applyProtection="1">
      <alignment vertical="center"/>
      <protection locked="0"/>
    </xf>
    <xf numFmtId="164" fontId="11" fillId="6" borderId="30" xfId="6" applyNumberFormat="1" applyFont="1" applyFill="1" applyBorder="1" applyAlignment="1" applyProtection="1">
      <alignment vertical="center"/>
      <protection locked="0"/>
    </xf>
    <xf numFmtId="164" fontId="11" fillId="7" borderId="33" xfId="2" applyNumberFormat="1" applyFont="1" applyFill="1" applyBorder="1" applyAlignment="1" applyProtection="1">
      <alignment vertical="center"/>
    </xf>
    <xf numFmtId="0" fontId="10" fillId="0" borderId="23" xfId="4" applyFont="1" applyFill="1" applyBorder="1" applyAlignment="1" applyProtection="1">
      <alignment horizontal="center" vertical="center"/>
    </xf>
    <xf numFmtId="0" fontId="4" fillId="0" borderId="16" xfId="4" applyFont="1" applyFill="1" applyBorder="1" applyAlignment="1">
      <alignment vertical="center" wrapText="1"/>
    </xf>
    <xf numFmtId="0" fontId="10" fillId="0" borderId="16" xfId="4" applyFont="1" applyFill="1" applyBorder="1" applyAlignment="1" applyProtection="1">
      <alignment horizontal="center" vertical="center"/>
    </xf>
    <xf numFmtId="164" fontId="11" fillId="6" borderId="27" xfId="6" applyNumberFormat="1" applyFont="1" applyFill="1" applyBorder="1" applyAlignment="1" applyProtection="1">
      <alignment vertical="center"/>
      <protection locked="0"/>
    </xf>
    <xf numFmtId="164" fontId="11" fillId="6" borderId="16" xfId="6" applyNumberFormat="1" applyFont="1" applyFill="1" applyBorder="1" applyAlignment="1" applyProtection="1">
      <alignment vertical="center"/>
      <protection locked="0"/>
    </xf>
    <xf numFmtId="164" fontId="11" fillId="7" borderId="34" xfId="2" applyNumberFormat="1" applyFont="1" applyFill="1" applyBorder="1" applyAlignment="1" applyProtection="1">
      <alignment vertical="center"/>
    </xf>
    <xf numFmtId="0" fontId="4" fillId="6" borderId="23" xfId="4" applyFont="1" applyFill="1" applyBorder="1" applyAlignment="1" applyProtection="1">
      <alignment vertical="center" wrapText="1"/>
      <protection locked="0"/>
    </xf>
    <xf numFmtId="0" fontId="11" fillId="3" borderId="28" xfId="4" applyFont="1" applyFill="1" applyBorder="1" applyAlignment="1" applyProtection="1">
      <alignment horizontal="center" vertical="center"/>
    </xf>
    <xf numFmtId="0" fontId="11" fillId="3" borderId="35" xfId="4" applyFont="1" applyFill="1" applyBorder="1" applyAlignment="1" applyProtection="1">
      <alignment horizontal="center" vertical="center"/>
    </xf>
    <xf numFmtId="0" fontId="4" fillId="6" borderId="30" xfId="4" applyFont="1" applyFill="1" applyBorder="1" applyAlignment="1" applyProtection="1">
      <alignment vertical="center" wrapText="1"/>
      <protection locked="0"/>
    </xf>
    <xf numFmtId="0" fontId="10" fillId="3" borderId="29" xfId="4" applyFont="1" applyFill="1" applyBorder="1" applyAlignment="1" applyProtection="1">
      <alignment horizontal="center" vertical="center"/>
    </xf>
    <xf numFmtId="164" fontId="11" fillId="6" borderId="36" xfId="6" applyNumberFormat="1" applyFont="1" applyFill="1" applyBorder="1" applyAlignment="1" applyProtection="1">
      <alignment vertical="center"/>
      <protection locked="0"/>
    </xf>
    <xf numFmtId="0" fontId="11" fillId="3" borderId="37" xfId="4" applyFont="1" applyFill="1" applyBorder="1" applyAlignment="1" applyProtection="1">
      <alignment horizontal="center" vertical="center"/>
    </xf>
    <xf numFmtId="0" fontId="4" fillId="6" borderId="38" xfId="4" applyFont="1" applyFill="1" applyBorder="1" applyAlignment="1" applyProtection="1">
      <alignment vertical="center" wrapText="1"/>
      <protection locked="0"/>
    </xf>
    <xf numFmtId="0" fontId="10" fillId="3" borderId="38" xfId="4" applyFont="1" applyFill="1" applyBorder="1" applyAlignment="1">
      <alignment horizontal="center" vertical="center" wrapText="1"/>
    </xf>
    <xf numFmtId="0" fontId="10" fillId="3" borderId="38" xfId="4" applyFont="1" applyFill="1" applyBorder="1" applyAlignment="1" applyProtection="1">
      <alignment horizontal="center" vertical="center"/>
    </xf>
    <xf numFmtId="0" fontId="10" fillId="3" borderId="39" xfId="4" applyFont="1" applyFill="1" applyBorder="1" applyAlignment="1" applyProtection="1">
      <alignment horizontal="center" vertical="center"/>
    </xf>
    <xf numFmtId="164" fontId="11" fillId="6" borderId="0" xfId="6" applyNumberFormat="1" applyFont="1" applyFill="1" applyBorder="1" applyAlignment="1" applyProtection="1">
      <alignment vertical="center"/>
      <protection locked="0"/>
    </xf>
    <xf numFmtId="164" fontId="11" fillId="6" borderId="38" xfId="6" applyNumberFormat="1" applyFont="1" applyFill="1" applyBorder="1" applyAlignment="1" applyProtection="1">
      <alignment vertical="center"/>
      <protection locked="0"/>
    </xf>
    <xf numFmtId="164" fontId="11" fillId="7" borderId="40" xfId="2" applyNumberFormat="1" applyFont="1" applyFill="1" applyBorder="1" applyAlignment="1" applyProtection="1">
      <alignment vertical="center"/>
    </xf>
    <xf numFmtId="0" fontId="11" fillId="3" borderId="6" xfId="4" applyFont="1" applyFill="1" applyBorder="1" applyAlignment="1" applyProtection="1">
      <alignment horizontal="center" vertical="center"/>
    </xf>
    <xf numFmtId="0" fontId="4" fillId="0" borderId="7" xfId="4" applyFont="1" applyFill="1" applyBorder="1" applyAlignment="1">
      <alignment vertical="center" wrapText="1"/>
    </xf>
    <xf numFmtId="0" fontId="10" fillId="3" borderId="7" xfId="4" applyFont="1" applyFill="1" applyBorder="1" applyAlignment="1">
      <alignment horizontal="center" vertical="center" wrapText="1"/>
    </xf>
    <xf numFmtId="0" fontId="10" fillId="3" borderId="7" xfId="4" applyFont="1" applyFill="1" applyBorder="1" applyAlignment="1" applyProtection="1">
      <alignment horizontal="center" vertical="center"/>
    </xf>
    <xf numFmtId="0" fontId="10" fillId="3" borderId="12" xfId="4" applyFont="1" applyFill="1" applyBorder="1" applyAlignment="1" applyProtection="1">
      <alignment horizontal="center" vertical="center"/>
    </xf>
    <xf numFmtId="164" fontId="11" fillId="8" borderId="2" xfId="4" applyNumberFormat="1" applyFont="1" applyFill="1" applyBorder="1" applyAlignment="1" applyProtection="1">
      <alignment vertical="center"/>
    </xf>
    <xf numFmtId="164" fontId="11" fillId="8" borderId="7" xfId="4" applyNumberFormat="1" applyFont="1" applyFill="1" applyBorder="1" applyAlignment="1" applyProtection="1">
      <alignment vertical="center"/>
    </xf>
    <xf numFmtId="164" fontId="11" fillId="7" borderId="3" xfId="2" applyNumberFormat="1" applyFont="1" applyFill="1" applyBorder="1" applyAlignment="1" applyProtection="1">
      <alignment vertical="center"/>
    </xf>
    <xf numFmtId="0" fontId="11" fillId="3" borderId="0" xfId="4" applyFont="1" applyFill="1" applyBorder="1" applyAlignment="1" applyProtection="1">
      <alignment horizontal="center" vertical="center"/>
    </xf>
    <xf numFmtId="0" fontId="12" fillId="3" borderId="0" xfId="4" applyFont="1" applyFill="1" applyBorder="1" applyAlignment="1">
      <alignment vertical="center" wrapText="1"/>
    </xf>
    <xf numFmtId="0" fontId="12" fillId="3" borderId="0" xfId="4" applyFont="1" applyFill="1" applyBorder="1" applyAlignment="1">
      <alignment horizontal="center" vertical="center" wrapText="1"/>
    </xf>
    <xf numFmtId="0" fontId="10" fillId="3" borderId="0" xfId="4" applyFont="1" applyFill="1" applyBorder="1" applyAlignment="1" applyProtection="1">
      <alignment horizontal="center" vertical="center"/>
    </xf>
    <xf numFmtId="1" fontId="4" fillId="3" borderId="0" xfId="4" applyNumberFormat="1" applyFont="1" applyFill="1" applyBorder="1" applyAlignment="1" applyProtection="1">
      <alignment vertical="center"/>
    </xf>
    <xf numFmtId="0" fontId="4" fillId="0" borderId="16" xfId="2" applyFont="1" applyFill="1" applyBorder="1" applyAlignment="1">
      <alignment vertical="center" wrapText="1"/>
    </xf>
    <xf numFmtId="0" fontId="2" fillId="3" borderId="0" xfId="2" applyFont="1" applyFill="1" applyBorder="1" applyAlignment="1" applyProtection="1">
      <alignment vertical="center"/>
    </xf>
    <xf numFmtId="0" fontId="10" fillId="0" borderId="23" xfId="4" applyFont="1" applyFill="1" applyBorder="1" applyAlignment="1">
      <alignment horizontal="center" vertical="center" wrapText="1"/>
    </xf>
    <xf numFmtId="0" fontId="10" fillId="0" borderId="16" xfId="4" applyFont="1" applyFill="1" applyBorder="1" applyAlignment="1">
      <alignment horizontal="center" vertical="center" wrapText="1"/>
    </xf>
    <xf numFmtId="0" fontId="4" fillId="0" borderId="24" xfId="4" applyFont="1" applyFill="1" applyBorder="1" applyAlignment="1">
      <alignment vertical="center" wrapText="1"/>
    </xf>
    <xf numFmtId="0" fontId="10" fillId="0" borderId="30" xfId="4" applyFont="1" applyFill="1" applyBorder="1" applyAlignment="1">
      <alignment horizontal="center" vertical="center" wrapText="1"/>
    </xf>
    <xf numFmtId="0" fontId="10" fillId="3" borderId="43" xfId="4" applyFont="1" applyFill="1" applyBorder="1" applyAlignment="1" applyProtection="1">
      <alignment horizontal="center" vertical="center"/>
    </xf>
    <xf numFmtId="0" fontId="10" fillId="0" borderId="10" xfId="4" applyFont="1" applyFill="1" applyBorder="1" applyAlignment="1">
      <alignment horizontal="center" vertical="center" wrapText="1"/>
    </xf>
    <xf numFmtId="0" fontId="10" fillId="3" borderId="10" xfId="4" applyFont="1" applyFill="1" applyBorder="1" applyAlignment="1" applyProtection="1">
      <alignment horizontal="center" vertical="center"/>
    </xf>
    <xf numFmtId="0" fontId="14" fillId="3" borderId="0" xfId="4" applyFont="1" applyFill="1" applyAlignment="1">
      <alignment vertical="center"/>
    </xf>
    <xf numFmtId="0" fontId="4" fillId="3" borderId="0" xfId="4" applyFont="1" applyFill="1" applyAlignment="1">
      <alignment vertical="center"/>
    </xf>
    <xf numFmtId="0" fontId="8" fillId="3" borderId="0" xfId="2" applyFont="1" applyFill="1" applyBorder="1" applyAlignment="1">
      <alignment vertical="center"/>
    </xf>
    <xf numFmtId="0" fontId="1" fillId="3" borderId="0" xfId="2" applyFill="1" applyProtection="1"/>
    <xf numFmtId="0" fontId="5" fillId="6" borderId="23" xfId="2" applyFont="1" applyFill="1" applyBorder="1" applyAlignment="1">
      <alignment horizontal="center" vertical="center"/>
    </xf>
    <xf numFmtId="0" fontId="5" fillId="3" borderId="0" xfId="2" applyFont="1" applyFill="1" applyBorder="1" applyAlignment="1">
      <alignment horizontal="left" vertical="center"/>
    </xf>
    <xf numFmtId="0" fontId="5" fillId="9" borderId="23" xfId="2" applyFont="1" applyFill="1" applyBorder="1" applyAlignment="1">
      <alignment horizontal="center" vertical="center"/>
    </xf>
    <xf numFmtId="0" fontId="5" fillId="7" borderId="23" xfId="2" applyFont="1" applyFill="1" applyBorder="1" applyAlignment="1">
      <alignment horizontal="center" vertical="center"/>
    </xf>
    <xf numFmtId="0" fontId="5" fillId="10" borderId="23" xfId="2" applyFont="1" applyFill="1" applyBorder="1" applyAlignment="1">
      <alignment horizontal="center" vertical="center"/>
    </xf>
    <xf numFmtId="0" fontId="5" fillId="3" borderId="0" xfId="2" applyFont="1" applyFill="1" applyBorder="1" applyAlignment="1">
      <alignment horizontal="center" vertical="center"/>
    </xf>
    <xf numFmtId="1" fontId="4" fillId="3" borderId="0" xfId="4" applyNumberFormat="1" applyFont="1" applyFill="1" applyBorder="1" applyAlignment="1" applyProtection="1">
      <alignment vertical="center"/>
      <protection locked="0"/>
    </xf>
    <xf numFmtId="0" fontId="15" fillId="3" borderId="0" xfId="2" applyNumberFormat="1" applyFont="1" applyFill="1" applyBorder="1" applyAlignment="1" applyProtection="1">
      <alignment vertical="center"/>
    </xf>
    <xf numFmtId="0" fontId="16" fillId="3" borderId="0" xfId="4" applyFont="1" applyFill="1" applyBorder="1" applyAlignment="1" applyProtection="1">
      <alignment horizontal="left" vertical="center"/>
    </xf>
    <xf numFmtId="0" fontId="16" fillId="3" borderId="0" xfId="4" applyFont="1" applyFill="1" applyBorder="1" applyAlignment="1" applyProtection="1">
      <alignment horizontal="center" vertical="center"/>
    </xf>
    <xf numFmtId="0" fontId="16" fillId="3" borderId="0" xfId="4" applyFont="1" applyFill="1" applyBorder="1" applyAlignment="1" applyProtection="1">
      <alignment vertical="center"/>
    </xf>
    <xf numFmtId="0" fontId="14" fillId="0" borderId="15" xfId="4" applyFont="1" applyFill="1" applyBorder="1" applyAlignment="1" applyProtection="1">
      <alignment horizontal="center" vertical="center"/>
    </xf>
    <xf numFmtId="0" fontId="14" fillId="4" borderId="25" xfId="4" applyFont="1" applyFill="1" applyBorder="1" applyAlignment="1" applyProtection="1">
      <alignment horizontal="left" vertical="center"/>
    </xf>
    <xf numFmtId="9" fontId="17" fillId="4" borderId="36" xfId="4" applyNumberFormat="1" applyFont="1" applyFill="1" applyBorder="1" applyAlignment="1">
      <alignment horizontal="left" vertical="center" wrapText="1"/>
    </xf>
    <xf numFmtId="0" fontId="4" fillId="0" borderId="22" xfId="4" applyFont="1" applyFill="1" applyBorder="1" applyAlignment="1" applyProtection="1">
      <alignment horizontal="center" vertical="top" wrapText="1"/>
    </xf>
    <xf numFmtId="0" fontId="4" fillId="0" borderId="28" xfId="4" applyFont="1" applyFill="1" applyBorder="1" applyAlignment="1" applyProtection="1">
      <alignment horizontal="center" vertical="top" wrapText="1"/>
    </xf>
    <xf numFmtId="0" fontId="4" fillId="0" borderId="45" xfId="4" applyFont="1" applyFill="1" applyBorder="1" applyAlignment="1" applyProtection="1">
      <alignment horizontal="center" vertical="top" wrapText="1"/>
    </xf>
    <xf numFmtId="164" fontId="11" fillId="11" borderId="17" xfId="6" applyNumberFormat="1" applyFont="1" applyFill="1" applyBorder="1" applyAlignment="1" applyProtection="1">
      <alignment vertical="center"/>
      <protection locked="0"/>
    </xf>
    <xf numFmtId="9" fontId="11" fillId="11" borderId="17" xfId="1" applyFont="1" applyFill="1" applyBorder="1" applyAlignment="1" applyProtection="1">
      <alignment horizontal="center" vertical="center"/>
      <protection locked="0"/>
    </xf>
    <xf numFmtId="0" fontId="3" fillId="2" borderId="0" xfId="9" applyFont="1" applyFill="1" applyBorder="1" applyAlignment="1" applyProtection="1">
      <alignment vertical="center"/>
    </xf>
    <xf numFmtId="0" fontId="3" fillId="2" borderId="0" xfId="9" applyFont="1" applyFill="1" applyBorder="1" applyAlignment="1" applyProtection="1">
      <alignment horizontal="center" vertical="center"/>
    </xf>
    <xf numFmtId="0" fontId="18" fillId="3" borderId="0" xfId="9" applyFont="1" applyFill="1" applyBorder="1" applyAlignment="1" applyProtection="1">
      <alignment vertical="center"/>
    </xf>
    <xf numFmtId="0" fontId="19" fillId="3" borderId="0" xfId="4" applyFont="1" applyFill="1" applyBorder="1" applyAlignment="1" applyProtection="1">
      <alignment vertical="center"/>
    </xf>
    <xf numFmtId="0" fontId="19" fillId="3" borderId="0" xfId="4" applyFont="1" applyFill="1" applyBorder="1" applyAlignment="1" applyProtection="1">
      <alignment horizontal="center" vertical="center"/>
    </xf>
    <xf numFmtId="0" fontId="18" fillId="3" borderId="0" xfId="9" applyFont="1" applyFill="1" applyBorder="1"/>
    <xf numFmtId="0" fontId="18" fillId="3" borderId="0" xfId="9" applyFont="1" applyFill="1"/>
    <xf numFmtId="0" fontId="7" fillId="3" borderId="5" xfId="4" applyFont="1" applyFill="1" applyBorder="1" applyAlignment="1" applyProtection="1">
      <alignment horizontal="center" vertical="center"/>
    </xf>
    <xf numFmtId="0" fontId="7" fillId="4" borderId="7" xfId="4" applyFont="1" applyFill="1" applyBorder="1" applyAlignment="1" applyProtection="1">
      <alignment horizontal="center" vertical="center" wrapText="1"/>
    </xf>
    <xf numFmtId="0" fontId="7" fillId="4" borderId="12" xfId="4" applyFont="1" applyFill="1" applyBorder="1" applyAlignment="1" applyProtection="1">
      <alignment horizontal="center" vertical="center"/>
    </xf>
    <xf numFmtId="0" fontId="7" fillId="4" borderId="50" xfId="2" applyFont="1" applyFill="1" applyBorder="1" applyAlignment="1" applyProtection="1">
      <alignment horizontal="center" vertical="center" wrapText="1"/>
    </xf>
    <xf numFmtId="0" fontId="7" fillId="4" borderId="42" xfId="2" applyFont="1" applyFill="1" applyBorder="1" applyAlignment="1" applyProtection="1">
      <alignment horizontal="center" vertical="center" wrapText="1"/>
    </xf>
    <xf numFmtId="0" fontId="7" fillId="3" borderId="2" xfId="4" applyFont="1" applyFill="1" applyBorder="1" applyAlignment="1" applyProtection="1">
      <alignment horizontal="left" vertical="center"/>
    </xf>
    <xf numFmtId="0" fontId="7" fillId="3" borderId="0" xfId="4" applyFont="1" applyFill="1" applyBorder="1" applyAlignment="1" applyProtection="1">
      <alignment horizontal="center" vertical="center" wrapText="1"/>
    </xf>
    <xf numFmtId="0" fontId="20" fillId="3" borderId="0" xfId="10" applyFill="1" applyBorder="1" applyAlignment="1">
      <alignment horizontal="center" vertical="center" wrapText="1"/>
    </xf>
    <xf numFmtId="0" fontId="7" fillId="4" borderId="12" xfId="11" applyFont="1" applyFill="1" applyBorder="1"/>
    <xf numFmtId="0" fontId="21" fillId="3" borderId="0" xfId="9" applyFont="1" applyFill="1" applyBorder="1" applyAlignment="1">
      <alignment horizontal="center"/>
    </xf>
    <xf numFmtId="0" fontId="8" fillId="0" borderId="15" xfId="2" applyFont="1" applyBorder="1" applyAlignment="1" applyProtection="1">
      <alignment horizontal="center" vertical="center"/>
    </xf>
    <xf numFmtId="0" fontId="5" fillId="0" borderId="17" xfId="2" applyFont="1" applyBorder="1" applyAlignment="1" applyProtection="1">
      <alignment vertical="center"/>
    </xf>
    <xf numFmtId="0" fontId="9" fillId="0" borderId="21" xfId="2" applyFont="1" applyBorder="1" applyAlignment="1" applyProtection="1">
      <alignment horizontal="center" vertical="center"/>
    </xf>
    <xf numFmtId="164" fontId="11" fillId="6" borderId="15" xfId="3" applyNumberFormat="1" applyFont="1" applyFill="1" applyBorder="1" applyAlignment="1" applyProtection="1">
      <alignment vertical="center"/>
      <protection locked="0"/>
    </xf>
    <xf numFmtId="164" fontId="11" fillId="6" borderId="17" xfId="3" applyNumberFormat="1" applyFont="1" applyFill="1" applyBorder="1" applyAlignment="1" applyProtection="1">
      <alignment vertical="center"/>
      <protection locked="0"/>
    </xf>
    <xf numFmtId="164" fontId="11" fillId="6" borderId="21" xfId="3" applyNumberFormat="1" applyFont="1" applyFill="1" applyBorder="1" applyAlignment="1" applyProtection="1">
      <alignment vertical="center"/>
      <protection locked="0"/>
    </xf>
    <xf numFmtId="164" fontId="8" fillId="7" borderId="48" xfId="2" applyNumberFormat="1" applyFont="1" applyFill="1" applyBorder="1" applyAlignment="1" applyProtection="1">
      <alignment vertical="center"/>
    </xf>
    <xf numFmtId="0" fontId="12" fillId="0" borderId="23" xfId="4" applyFont="1" applyFill="1" applyBorder="1" applyAlignment="1" applyProtection="1">
      <alignment vertical="center" wrapText="1"/>
    </xf>
    <xf numFmtId="0" fontId="10" fillId="0" borderId="29" xfId="4" applyFont="1" applyFill="1" applyBorder="1" applyAlignment="1" applyProtection="1">
      <alignment horizontal="center" vertical="center"/>
    </xf>
    <xf numFmtId="164" fontId="11" fillId="6" borderId="28" xfId="3" applyNumberFormat="1" applyFont="1" applyFill="1" applyBorder="1" applyAlignment="1" applyProtection="1">
      <alignment vertical="center"/>
      <protection locked="0"/>
    </xf>
    <xf numFmtId="164" fontId="11" fillId="6" borderId="23" xfId="3" applyNumberFormat="1" applyFont="1" applyFill="1" applyBorder="1" applyAlignment="1" applyProtection="1">
      <alignment vertical="center"/>
      <protection locked="0"/>
    </xf>
    <xf numFmtId="164" fontId="11" fillId="6" borderId="29" xfId="3" applyNumberFormat="1" applyFont="1" applyFill="1" applyBorder="1" applyAlignment="1" applyProtection="1">
      <alignment vertical="center"/>
      <protection locked="0"/>
    </xf>
    <xf numFmtId="164" fontId="8" fillId="7" borderId="52" xfId="2" applyNumberFormat="1" applyFont="1" applyFill="1" applyBorder="1" applyAlignment="1" applyProtection="1">
      <alignment vertical="center"/>
    </xf>
    <xf numFmtId="0" fontId="22" fillId="3" borderId="23" xfId="4" applyFont="1" applyFill="1" applyBorder="1" applyAlignment="1" applyProtection="1">
      <alignment horizontal="center" vertical="center" wrapText="1"/>
    </xf>
    <xf numFmtId="0" fontId="11" fillId="0" borderId="35" xfId="4" applyFont="1" applyFill="1" applyBorder="1" applyAlignment="1" applyProtection="1">
      <alignment horizontal="center" vertical="center"/>
    </xf>
    <xf numFmtId="164" fontId="5" fillId="3" borderId="23" xfId="2" applyNumberFormat="1" applyFont="1" applyFill="1" applyBorder="1" applyAlignment="1" applyProtection="1">
      <alignment vertical="center" wrapText="1"/>
    </xf>
    <xf numFmtId="164" fontId="9" fillId="3" borderId="23" xfId="2" applyNumberFormat="1" applyFont="1" applyFill="1" applyBorder="1" applyAlignment="1" applyProtection="1">
      <alignment horizontal="center" vertical="center" wrapText="1"/>
    </xf>
    <xf numFmtId="0" fontId="12" fillId="3" borderId="23" xfId="4" applyFont="1" applyFill="1" applyBorder="1" applyAlignment="1" applyProtection="1">
      <alignment vertical="center" wrapText="1"/>
    </xf>
    <xf numFmtId="0" fontId="4" fillId="0" borderId="23" xfId="4" applyFont="1" applyFill="1" applyBorder="1" applyAlignment="1" applyProtection="1">
      <alignment vertical="center" wrapText="1"/>
    </xf>
    <xf numFmtId="0" fontId="11" fillId="6" borderId="23" xfId="3" applyNumberFormat="1" applyFont="1" applyFill="1" applyBorder="1" applyAlignment="1" applyProtection="1">
      <alignment horizontal="left" vertical="center"/>
      <protection locked="0"/>
    </xf>
    <xf numFmtId="164" fontId="9" fillId="3" borderId="30" xfId="2" applyNumberFormat="1" applyFont="1" applyFill="1" applyBorder="1" applyAlignment="1" applyProtection="1">
      <alignment horizontal="center" vertical="center" wrapText="1"/>
    </xf>
    <xf numFmtId="0" fontId="10" fillId="0" borderId="30" xfId="4" applyFont="1" applyFill="1" applyBorder="1" applyAlignment="1" applyProtection="1">
      <alignment horizontal="center" vertical="center"/>
    </xf>
    <xf numFmtId="0" fontId="10" fillId="0" borderId="43" xfId="4" applyFont="1" applyFill="1" applyBorder="1" applyAlignment="1" applyProtection="1">
      <alignment horizontal="center" vertical="center"/>
    </xf>
    <xf numFmtId="164" fontId="11" fillId="6" borderId="49" xfId="3" applyNumberFormat="1" applyFont="1" applyFill="1" applyBorder="1" applyAlignment="1" applyProtection="1">
      <alignment vertical="center"/>
      <protection locked="0"/>
    </xf>
    <xf numFmtId="164" fontId="11" fillId="6" borderId="50" xfId="3" applyNumberFormat="1" applyFont="1" applyFill="1" applyBorder="1" applyAlignment="1" applyProtection="1">
      <alignment vertical="center"/>
      <protection locked="0"/>
    </xf>
    <xf numFmtId="164" fontId="11" fillId="6" borderId="42" xfId="3" applyNumberFormat="1" applyFont="1" applyFill="1" applyBorder="1" applyAlignment="1" applyProtection="1">
      <alignment vertical="center"/>
      <protection locked="0"/>
    </xf>
    <xf numFmtId="0" fontId="11" fillId="0" borderId="6" xfId="4" applyFont="1" applyFill="1" applyBorder="1" applyAlignment="1" applyProtection="1">
      <alignment horizontal="center" vertical="center"/>
    </xf>
    <xf numFmtId="164" fontId="5" fillId="3" borderId="7" xfId="2" applyNumberFormat="1" applyFont="1" applyFill="1" applyBorder="1" applyAlignment="1" applyProtection="1">
      <alignment vertical="center" wrapText="1"/>
    </xf>
    <xf numFmtId="164" fontId="9" fillId="3" borderId="7" xfId="2" applyNumberFormat="1" applyFont="1" applyFill="1" applyBorder="1" applyAlignment="1" applyProtection="1">
      <alignment horizontal="center" vertical="center" wrapText="1"/>
    </xf>
    <xf numFmtId="0" fontId="10" fillId="0" borderId="7" xfId="4" applyFont="1" applyFill="1" applyBorder="1" applyAlignment="1" applyProtection="1">
      <alignment horizontal="center" vertical="center"/>
    </xf>
    <xf numFmtId="0" fontId="10" fillId="0" borderId="12" xfId="4" applyFont="1" applyFill="1" applyBorder="1" applyAlignment="1" applyProtection="1">
      <alignment horizontal="center" vertical="center"/>
    </xf>
    <xf numFmtId="164" fontId="11" fillId="8" borderId="1" xfId="4" applyNumberFormat="1" applyFont="1" applyFill="1" applyBorder="1" applyAlignment="1" applyProtection="1">
      <alignment vertical="center"/>
    </xf>
    <xf numFmtId="164" fontId="11" fillId="8" borderId="4" xfId="4" applyNumberFormat="1" applyFont="1" applyFill="1" applyBorder="1" applyAlignment="1" applyProtection="1">
      <alignment vertical="center"/>
    </xf>
    <xf numFmtId="164" fontId="8" fillId="7" borderId="13" xfId="2" applyNumberFormat="1" applyFont="1" applyFill="1" applyBorder="1" applyAlignment="1" applyProtection="1">
      <alignment vertical="center"/>
    </xf>
    <xf numFmtId="0" fontId="18" fillId="3" borderId="0" xfId="9" applyFont="1" applyFill="1" applyProtection="1"/>
    <xf numFmtId="0" fontId="18" fillId="3" borderId="0" xfId="9" applyFont="1" applyFill="1" applyAlignment="1" applyProtection="1">
      <alignment horizontal="center"/>
    </xf>
    <xf numFmtId="164" fontId="18" fillId="3" borderId="0" xfId="9" applyNumberFormat="1" applyFont="1" applyFill="1"/>
    <xf numFmtId="0" fontId="7" fillId="4" borderId="12" xfId="11" applyFont="1" applyFill="1" applyBorder="1" applyProtection="1"/>
    <xf numFmtId="0" fontId="21" fillId="3" borderId="0" xfId="9" applyFont="1" applyFill="1" applyBorder="1" applyAlignment="1" applyProtection="1">
      <alignment horizontal="center"/>
    </xf>
    <xf numFmtId="164" fontId="4" fillId="3" borderId="0" xfId="4" applyNumberFormat="1" applyFont="1" applyFill="1" applyAlignment="1" applyProtection="1">
      <alignment vertical="center"/>
    </xf>
    <xf numFmtId="0" fontId="4" fillId="6" borderId="23" xfId="3" applyNumberFormat="1" applyFont="1" applyFill="1" applyBorder="1" applyAlignment="1" applyProtection="1">
      <alignment horizontal="left" vertical="center"/>
      <protection locked="0"/>
    </xf>
    <xf numFmtId="0" fontId="18" fillId="3" borderId="0" xfId="9" applyFont="1" applyFill="1" applyAlignment="1">
      <alignment horizontal="center"/>
    </xf>
    <xf numFmtId="0" fontId="4" fillId="3" borderId="0" xfId="12" applyFill="1" applyAlignment="1">
      <alignment vertical="center"/>
    </xf>
    <xf numFmtId="0" fontId="4" fillId="3" borderId="0" xfId="12" applyFill="1" applyAlignment="1">
      <alignment horizontal="center" vertical="center"/>
    </xf>
    <xf numFmtId="0" fontId="4" fillId="3" borderId="0" xfId="4" applyFill="1" applyAlignment="1">
      <alignment vertical="center"/>
    </xf>
    <xf numFmtId="0" fontId="13" fillId="3" borderId="0" xfId="11" applyFont="1" applyFill="1" applyBorder="1" applyAlignment="1">
      <alignment vertical="center" wrapText="1"/>
    </xf>
    <xf numFmtId="0" fontId="13" fillId="3" borderId="0" xfId="11" applyFont="1" applyFill="1" applyBorder="1" applyAlignment="1">
      <alignment horizontal="left" vertical="center" wrapText="1"/>
    </xf>
    <xf numFmtId="0" fontId="14" fillId="4" borderId="25" xfId="4" applyFont="1" applyFill="1" applyBorder="1" applyAlignment="1" applyProtection="1">
      <alignment horizontal="center" vertical="center"/>
    </xf>
    <xf numFmtId="0" fontId="4" fillId="0" borderId="22" xfId="4" applyFont="1" applyFill="1" applyBorder="1" applyAlignment="1" applyProtection="1">
      <alignment horizontal="center" vertical="top"/>
    </xf>
    <xf numFmtId="9" fontId="12" fillId="3" borderId="0" xfId="4" applyNumberFormat="1" applyFont="1" applyFill="1" applyBorder="1" applyAlignment="1">
      <alignment horizontal="left" vertical="top" wrapText="1"/>
    </xf>
    <xf numFmtId="0" fontId="4" fillId="0" borderId="28" xfId="4" applyFont="1" applyFill="1" applyBorder="1" applyAlignment="1" applyProtection="1">
      <alignment horizontal="center" vertical="top"/>
    </xf>
    <xf numFmtId="0" fontId="4" fillId="0" borderId="49" xfId="4" applyFont="1" applyFill="1" applyBorder="1" applyAlignment="1" applyProtection="1">
      <alignment horizontal="center" vertical="top"/>
    </xf>
    <xf numFmtId="0" fontId="19" fillId="3" borderId="0" xfId="9" applyFont="1" applyFill="1" applyBorder="1" applyAlignment="1" applyProtection="1">
      <alignment vertical="center"/>
    </xf>
    <xf numFmtId="0" fontId="25" fillId="3" borderId="0" xfId="9" applyFont="1" applyFill="1" applyBorder="1" applyAlignment="1" applyProtection="1">
      <alignment vertical="center"/>
    </xf>
    <xf numFmtId="0" fontId="18" fillId="3" borderId="0" xfId="9" applyFont="1" applyFill="1" applyAlignment="1" applyProtection="1">
      <alignment vertical="center"/>
    </xf>
    <xf numFmtId="0" fontId="7" fillId="4" borderId="10" xfId="2" applyFont="1" applyFill="1" applyBorder="1" applyAlignment="1" applyProtection="1">
      <alignment horizontal="center" vertical="center" wrapText="1"/>
    </xf>
    <xf numFmtId="0" fontId="7" fillId="4" borderId="53" xfId="2" applyFont="1" applyFill="1" applyBorder="1" applyAlignment="1" applyProtection="1">
      <alignment horizontal="center" vertical="center" wrapText="1"/>
    </xf>
    <xf numFmtId="0" fontId="26" fillId="3" borderId="0" xfId="9" applyFont="1" applyFill="1" applyBorder="1" applyAlignment="1" applyProtection="1">
      <alignment horizontal="center" vertical="center"/>
    </xf>
    <xf numFmtId="0" fontId="26" fillId="3" borderId="0" xfId="9" applyFont="1" applyFill="1" applyBorder="1" applyAlignment="1">
      <alignment horizontal="center" vertical="center" wrapText="1"/>
    </xf>
    <xf numFmtId="0" fontId="7" fillId="4" borderId="47" xfId="2" applyFont="1" applyFill="1" applyBorder="1" applyAlignment="1" applyProtection="1">
      <alignment horizontal="center" vertical="center"/>
    </xf>
    <xf numFmtId="0" fontId="7" fillId="4" borderId="57" xfId="2" applyFont="1" applyFill="1" applyBorder="1" applyAlignment="1" applyProtection="1">
      <alignment vertical="center"/>
    </xf>
    <xf numFmtId="0" fontId="7" fillId="3" borderId="0" xfId="2" applyFont="1" applyFill="1" applyBorder="1" applyAlignment="1" applyProtection="1">
      <alignment vertical="center"/>
    </xf>
    <xf numFmtId="164" fontId="8" fillId="7" borderId="21" xfId="2" applyNumberFormat="1" applyFont="1" applyFill="1" applyBorder="1" applyAlignment="1" applyProtection="1">
      <alignment vertical="center"/>
    </xf>
    <xf numFmtId="164" fontId="11" fillId="6" borderId="15" xfId="3" applyNumberFormat="1" applyFont="1" applyFill="1" applyBorder="1" applyAlignment="1" applyProtection="1">
      <alignment horizontal="right" vertical="center"/>
      <protection locked="0"/>
    </xf>
    <xf numFmtId="164" fontId="11" fillId="6" borderId="17" xfId="3" applyNumberFormat="1" applyFont="1" applyFill="1" applyBorder="1" applyAlignment="1" applyProtection="1">
      <alignment horizontal="right" vertical="center"/>
      <protection locked="0"/>
    </xf>
    <xf numFmtId="0" fontId="8" fillId="0" borderId="28" xfId="2" applyFont="1" applyBorder="1" applyAlignment="1" applyProtection="1">
      <alignment horizontal="center" vertical="center"/>
    </xf>
    <xf numFmtId="0" fontId="5" fillId="0" borderId="23" xfId="2" applyFont="1" applyBorder="1" applyAlignment="1" applyProtection="1">
      <alignment vertical="center"/>
    </xf>
    <xf numFmtId="0" fontId="9" fillId="0" borderId="29" xfId="2" applyFont="1" applyBorder="1" applyAlignment="1" applyProtection="1">
      <alignment horizontal="center" vertical="center"/>
    </xf>
    <xf numFmtId="164" fontId="8" fillId="7" borderId="29" xfId="2" applyNumberFormat="1" applyFont="1" applyFill="1" applyBorder="1" applyAlignment="1" applyProtection="1">
      <alignment vertical="center"/>
    </xf>
    <xf numFmtId="164" fontId="11" fillId="6" borderId="23" xfId="3" applyNumberFormat="1" applyFont="1" applyFill="1" applyBorder="1" applyAlignment="1" applyProtection="1">
      <alignment horizontal="right" vertical="center"/>
      <protection locked="0"/>
    </xf>
    <xf numFmtId="0" fontId="13" fillId="0" borderId="23" xfId="2" applyFont="1" applyBorder="1" applyAlignment="1" applyProtection="1">
      <alignment vertical="center"/>
    </xf>
    <xf numFmtId="0" fontId="27" fillId="0" borderId="24" xfId="2" applyFont="1" applyBorder="1" applyAlignment="1" applyProtection="1">
      <alignment horizontal="center" vertical="center"/>
    </xf>
    <xf numFmtId="0" fontId="10" fillId="3" borderId="36" xfId="2" applyFont="1" applyFill="1" applyBorder="1" applyAlignment="1" applyProtection="1">
      <alignment horizontal="center" vertical="center"/>
    </xf>
    <xf numFmtId="164" fontId="8" fillId="3" borderId="36" xfId="2" applyNumberFormat="1" applyFont="1" applyFill="1" applyBorder="1" applyAlignment="1" applyProtection="1">
      <alignment vertical="center"/>
    </xf>
    <xf numFmtId="164" fontId="8" fillId="3" borderId="36" xfId="2" applyNumberFormat="1" applyFont="1" applyFill="1" applyBorder="1" applyAlignment="1" applyProtection="1">
      <alignment horizontal="right" vertical="center"/>
    </xf>
    <xf numFmtId="0" fontId="11" fillId="0" borderId="28" xfId="2" applyFont="1" applyBorder="1" applyAlignment="1" applyProtection="1">
      <alignment horizontal="center" vertical="center"/>
    </xf>
    <xf numFmtId="0" fontId="4" fillId="0" borderId="23" xfId="2" applyFont="1" applyFill="1" applyBorder="1" applyAlignment="1" applyProtection="1">
      <alignment vertical="center"/>
    </xf>
    <xf numFmtId="0" fontId="10" fillId="0" borderId="23" xfId="2" applyFont="1" applyFill="1" applyBorder="1" applyAlignment="1" applyProtection="1">
      <alignment horizontal="center" vertical="center"/>
    </xf>
    <xf numFmtId="0" fontId="10" fillId="0" borderId="29" xfId="2" applyFont="1" applyBorder="1" applyAlignment="1" applyProtection="1">
      <alignment horizontal="center" vertical="center"/>
    </xf>
    <xf numFmtId="164" fontId="11" fillId="6" borderId="28" xfId="3" applyNumberFormat="1" applyFont="1" applyFill="1" applyBorder="1" applyAlignment="1" applyProtection="1">
      <alignment horizontal="right" vertical="center"/>
      <protection locked="0"/>
    </xf>
    <xf numFmtId="0" fontId="8" fillId="0" borderId="49" xfId="2" applyFont="1" applyBorder="1" applyAlignment="1" applyProtection="1">
      <alignment horizontal="center" vertical="center"/>
    </xf>
    <xf numFmtId="0" fontId="5" fillId="0" borderId="50" xfId="2" applyFont="1" applyBorder="1" applyAlignment="1" applyProtection="1">
      <alignment vertical="center"/>
    </xf>
    <xf numFmtId="0" fontId="9" fillId="0" borderId="50" xfId="2" applyFont="1" applyBorder="1" applyAlignment="1" applyProtection="1">
      <alignment horizontal="center" vertical="center"/>
    </xf>
    <xf numFmtId="0" fontId="9" fillId="0" borderId="42" xfId="2" applyFont="1" applyBorder="1" applyAlignment="1" applyProtection="1">
      <alignment horizontal="center" vertical="center"/>
    </xf>
    <xf numFmtId="164" fontId="11" fillId="7" borderId="49" xfId="4" applyNumberFormat="1" applyFont="1" applyFill="1" applyBorder="1" applyAlignment="1" applyProtection="1">
      <alignment vertical="center"/>
    </xf>
    <xf numFmtId="164" fontId="11" fillId="7" borderId="50" xfId="4" applyNumberFormat="1" applyFont="1" applyFill="1" applyBorder="1" applyAlignment="1" applyProtection="1">
      <alignment vertical="center"/>
    </xf>
    <xf numFmtId="164" fontId="11" fillId="7" borderId="53" xfId="4" applyNumberFormat="1" applyFont="1" applyFill="1" applyBorder="1" applyAlignment="1" applyProtection="1">
      <alignment vertical="center"/>
    </xf>
    <xf numFmtId="164" fontId="8" fillId="7" borderId="42" xfId="2" applyNumberFormat="1" applyFont="1" applyFill="1" applyBorder="1" applyAlignment="1" applyProtection="1">
      <alignment vertical="center"/>
    </xf>
    <xf numFmtId="0" fontId="18" fillId="3" borderId="0" xfId="9" applyFont="1" applyFill="1" applyAlignment="1">
      <alignment vertical="center"/>
    </xf>
    <xf numFmtId="0" fontId="7" fillId="3" borderId="0" xfId="2" applyFont="1" applyFill="1" applyBorder="1" applyAlignment="1" applyProtection="1">
      <alignment horizontal="center" vertical="center"/>
    </xf>
    <xf numFmtId="164" fontId="8" fillId="7" borderId="25" xfId="2" applyNumberFormat="1" applyFont="1" applyFill="1" applyBorder="1" applyAlignment="1" applyProtection="1">
      <alignment vertical="center"/>
    </xf>
    <xf numFmtId="164" fontId="8" fillId="7" borderId="23" xfId="2" applyNumberFormat="1" applyFont="1" applyFill="1" applyBorder="1" applyAlignment="1" applyProtection="1">
      <alignment vertical="center"/>
    </xf>
    <xf numFmtId="164" fontId="8" fillId="7" borderId="36" xfId="2" applyNumberFormat="1" applyFont="1" applyFill="1" applyBorder="1" applyAlignment="1" applyProtection="1">
      <alignment vertical="center"/>
    </xf>
    <xf numFmtId="0" fontId="9" fillId="0" borderId="24" xfId="2" applyFont="1" applyBorder="1" applyAlignment="1" applyProtection="1">
      <alignment horizontal="center" vertical="center"/>
    </xf>
    <xf numFmtId="0" fontId="10" fillId="0" borderId="42" xfId="2" applyFont="1" applyBorder="1" applyAlignment="1" applyProtection="1">
      <alignment horizontal="center" vertical="center"/>
    </xf>
    <xf numFmtId="164" fontId="8" fillId="7" borderId="41" xfId="2" applyNumberFormat="1" applyFont="1" applyFill="1" applyBorder="1" applyAlignment="1" applyProtection="1">
      <alignment vertical="center"/>
    </xf>
    <xf numFmtId="164" fontId="11" fillId="7" borderId="54" xfId="4" applyNumberFormat="1" applyFont="1" applyFill="1" applyBorder="1" applyAlignment="1" applyProtection="1">
      <alignment vertical="center"/>
    </xf>
    <xf numFmtId="0" fontId="9" fillId="0" borderId="18" xfId="2" applyFont="1" applyBorder="1" applyAlignment="1" applyProtection="1">
      <alignment horizontal="center" vertical="center"/>
    </xf>
    <xf numFmtId="164" fontId="8" fillId="7" borderId="61" xfId="2" applyNumberFormat="1" applyFont="1" applyFill="1" applyBorder="1" applyAlignment="1" applyProtection="1">
      <alignment vertical="center"/>
    </xf>
    <xf numFmtId="164" fontId="8" fillId="7" borderId="62" xfId="2" applyNumberFormat="1" applyFont="1" applyFill="1" applyBorder="1" applyAlignment="1" applyProtection="1">
      <alignment vertical="center"/>
    </xf>
    <xf numFmtId="0" fontId="9" fillId="0" borderId="53" xfId="2" applyFont="1" applyBorder="1" applyAlignment="1" applyProtection="1">
      <alignment horizontal="center" vertical="center"/>
    </xf>
    <xf numFmtId="164" fontId="8" fillId="7" borderId="49" xfId="2" applyNumberFormat="1" applyFont="1" applyFill="1" applyBorder="1" applyAlignment="1" applyProtection="1">
      <alignment vertical="center"/>
    </xf>
    <xf numFmtId="164" fontId="8" fillId="7" borderId="50" xfId="2" applyNumberFormat="1" applyFont="1" applyFill="1" applyBorder="1" applyAlignment="1" applyProtection="1">
      <alignment vertical="center"/>
    </xf>
    <xf numFmtId="164" fontId="8" fillId="7" borderId="53" xfId="2" applyNumberFormat="1" applyFont="1" applyFill="1" applyBorder="1" applyAlignment="1" applyProtection="1">
      <alignment vertical="center"/>
    </xf>
    <xf numFmtId="164" fontId="8" fillId="7" borderId="63" xfId="2" applyNumberFormat="1" applyFont="1" applyFill="1" applyBorder="1" applyAlignment="1" applyProtection="1">
      <alignment vertical="center"/>
    </xf>
    <xf numFmtId="0" fontId="8" fillId="3" borderId="14" xfId="2" applyFont="1" applyFill="1" applyBorder="1" applyAlignment="1" applyProtection="1">
      <alignment horizontal="center" vertical="center"/>
    </xf>
    <xf numFmtId="0" fontId="5" fillId="3" borderId="14" xfId="2" applyFont="1" applyFill="1" applyBorder="1" applyAlignment="1" applyProtection="1">
      <alignment vertical="center"/>
    </xf>
    <xf numFmtId="0" fontId="7" fillId="4" borderId="12" xfId="2" applyFont="1" applyFill="1" applyBorder="1" applyAlignment="1" applyProtection="1">
      <alignment vertical="center"/>
    </xf>
    <xf numFmtId="0" fontId="8" fillId="0" borderId="19" xfId="2" applyFont="1" applyBorder="1" applyAlignment="1" applyProtection="1">
      <alignment horizontal="center" vertical="center"/>
    </xf>
    <xf numFmtId="0" fontId="4" fillId="6" borderId="17" xfId="3" applyNumberFormat="1" applyFont="1" applyFill="1" applyBorder="1" applyAlignment="1" applyProtection="1">
      <alignment horizontal="left" vertical="center"/>
      <protection locked="0"/>
    </xf>
    <xf numFmtId="164" fontId="9" fillId="3" borderId="17" xfId="2" applyNumberFormat="1" applyFont="1" applyFill="1" applyBorder="1" applyAlignment="1" applyProtection="1">
      <alignment horizontal="center" vertical="center"/>
    </xf>
    <xf numFmtId="164" fontId="8" fillId="7" borderId="64" xfId="2" applyNumberFormat="1" applyFont="1" applyFill="1" applyBorder="1" applyAlignment="1" applyProtection="1">
      <alignment vertical="center"/>
    </xf>
    <xf numFmtId="0" fontId="8" fillId="0" borderId="25" xfId="2" applyFont="1" applyBorder="1" applyAlignment="1" applyProtection="1">
      <alignment horizontal="center" vertical="center"/>
    </xf>
    <xf numFmtId="164" fontId="9" fillId="3" borderId="23" xfId="2" applyNumberFormat="1" applyFont="1" applyFill="1" applyBorder="1" applyAlignment="1" applyProtection="1">
      <alignment horizontal="center" vertical="center"/>
    </xf>
    <xf numFmtId="164" fontId="8" fillId="7" borderId="65" xfId="2" applyNumberFormat="1" applyFont="1" applyFill="1" applyBorder="1" applyAlignment="1" applyProtection="1">
      <alignment vertical="center"/>
    </xf>
    <xf numFmtId="0" fontId="8" fillId="0" borderId="27" xfId="2" applyFont="1" applyBorder="1" applyAlignment="1" applyProtection="1">
      <alignment horizontal="center" vertical="center"/>
    </xf>
    <xf numFmtId="0" fontId="9" fillId="3" borderId="50" xfId="2" applyFont="1" applyFill="1" applyBorder="1" applyAlignment="1" applyProtection="1">
      <alignment horizontal="center" vertical="center"/>
    </xf>
    <xf numFmtId="164" fontId="8" fillId="8" borderId="49" xfId="2" applyNumberFormat="1" applyFont="1" applyFill="1" applyBorder="1" applyAlignment="1" applyProtection="1">
      <alignment vertical="center"/>
    </xf>
    <xf numFmtId="164" fontId="8" fillId="8" borderId="50" xfId="2" applyNumberFormat="1" applyFont="1" applyFill="1" applyBorder="1" applyAlignment="1" applyProtection="1">
      <alignment vertical="center"/>
    </xf>
    <xf numFmtId="164" fontId="8" fillId="8" borderId="53" xfId="2" applyNumberFormat="1" applyFont="1" applyFill="1" applyBorder="1" applyAlignment="1" applyProtection="1">
      <alignment vertical="center"/>
    </xf>
    <xf numFmtId="164" fontId="8" fillId="8" borderId="66" xfId="2" applyNumberFormat="1" applyFont="1" applyFill="1" applyBorder="1" applyAlignment="1" applyProtection="1">
      <alignment vertical="center"/>
    </xf>
    <xf numFmtId="0" fontId="8" fillId="3" borderId="0" xfId="2" applyFont="1" applyFill="1" applyBorder="1" applyAlignment="1" applyProtection="1">
      <alignment horizontal="center" vertical="center"/>
    </xf>
    <xf numFmtId="0" fontId="5" fillId="3" borderId="0" xfId="2" applyFont="1" applyFill="1" applyBorder="1" applyAlignment="1" applyProtection="1">
      <alignment vertical="center"/>
    </xf>
    <xf numFmtId="0" fontId="8" fillId="0" borderId="6" xfId="2" applyFont="1" applyBorder="1" applyAlignment="1" applyProtection="1">
      <alignment horizontal="center" vertical="center"/>
    </xf>
    <xf numFmtId="0" fontId="5" fillId="0" borderId="7" xfId="2" applyFont="1" applyBorder="1" applyAlignment="1" applyProtection="1">
      <alignment vertical="center"/>
    </xf>
    <xf numFmtId="0" fontId="9" fillId="0" borderId="7" xfId="2" applyFont="1" applyBorder="1" applyAlignment="1" applyProtection="1">
      <alignment horizontal="center" vertical="center"/>
    </xf>
    <xf numFmtId="0" fontId="9" fillId="0" borderId="12" xfId="2" applyFont="1" applyBorder="1" applyAlignment="1" applyProtection="1">
      <alignment horizontal="center" vertical="center"/>
    </xf>
    <xf numFmtId="164" fontId="8" fillId="8" borderId="6" xfId="2" applyNumberFormat="1" applyFont="1" applyFill="1" applyBorder="1" applyAlignment="1" applyProtection="1">
      <alignment vertical="center"/>
    </xf>
    <xf numFmtId="164" fontId="8" fillId="8" borderId="7" xfId="2" applyNumberFormat="1" applyFont="1" applyFill="1" applyBorder="1" applyAlignment="1" applyProtection="1">
      <alignment vertical="center"/>
    </xf>
    <xf numFmtId="164" fontId="8" fillId="8" borderId="8" xfId="2" applyNumberFormat="1" applyFont="1" applyFill="1" applyBorder="1" applyAlignment="1" applyProtection="1">
      <alignment vertical="center"/>
    </xf>
    <xf numFmtId="164" fontId="8" fillId="7" borderId="8" xfId="2" applyNumberFormat="1" applyFont="1" applyFill="1" applyBorder="1" applyAlignment="1" applyProtection="1">
      <alignment vertical="center"/>
    </xf>
    <xf numFmtId="164" fontId="8" fillId="8" borderId="12" xfId="2" applyNumberFormat="1" applyFont="1" applyFill="1" applyBorder="1" applyAlignment="1" applyProtection="1">
      <alignment vertical="center"/>
    </xf>
    <xf numFmtId="0" fontId="20" fillId="3" borderId="0" xfId="10" applyFill="1" applyProtection="1"/>
    <xf numFmtId="0" fontId="14" fillId="0" borderId="15" xfId="4" applyFont="1" applyFill="1" applyBorder="1" applyAlignment="1" applyProtection="1">
      <alignment horizontal="center" vertical="top"/>
    </xf>
    <xf numFmtId="0" fontId="14" fillId="4" borderId="25" xfId="4" applyFont="1" applyFill="1" applyBorder="1" applyAlignment="1" applyProtection="1">
      <alignment horizontal="center" vertical="top"/>
    </xf>
    <xf numFmtId="0" fontId="14" fillId="4" borderId="36" xfId="4" applyFont="1" applyFill="1" applyBorder="1" applyAlignment="1" applyProtection="1">
      <alignment horizontal="left" vertical="top"/>
    </xf>
    <xf numFmtId="0" fontId="4" fillId="0" borderId="28" xfId="4" applyNumberFormat="1" applyFont="1" applyFill="1" applyBorder="1" applyAlignment="1" applyProtection="1">
      <alignment horizontal="center" vertical="top" wrapText="1"/>
    </xf>
    <xf numFmtId="0" fontId="4" fillId="0" borderId="28" xfId="4" applyNumberFormat="1" applyFont="1" applyFill="1" applyBorder="1" applyAlignment="1" applyProtection="1">
      <alignment horizontal="center" vertical="top"/>
    </xf>
    <xf numFmtId="0" fontId="4" fillId="0" borderId="49" xfId="4" applyNumberFormat="1" applyFont="1" applyFill="1" applyBorder="1" applyAlignment="1" applyProtection="1">
      <alignment horizontal="center" vertical="top"/>
    </xf>
    <xf numFmtId="0" fontId="28" fillId="3" borderId="0" xfId="2" applyFont="1" applyFill="1" applyBorder="1" applyAlignment="1" applyProtection="1">
      <alignment vertical="center"/>
    </xf>
    <xf numFmtId="0" fontId="3" fillId="3" borderId="0" xfId="2" applyFont="1" applyFill="1" applyBorder="1" applyAlignment="1" applyProtection="1">
      <alignment vertical="center"/>
    </xf>
    <xf numFmtId="0" fontId="3" fillId="3" borderId="0" xfId="2" applyFont="1" applyFill="1" applyBorder="1" applyAlignment="1" applyProtection="1">
      <alignment horizontal="center" vertical="center"/>
    </xf>
    <xf numFmtId="0" fontId="3" fillId="3" borderId="0" xfId="2" applyFont="1" applyFill="1" applyBorder="1" applyAlignment="1" applyProtection="1">
      <alignment horizontal="right" vertical="center"/>
    </xf>
    <xf numFmtId="0" fontId="1" fillId="3" borderId="0" xfId="2" applyFill="1" applyAlignment="1" applyProtection="1">
      <alignment horizontal="center" vertical="center"/>
    </xf>
    <xf numFmtId="0" fontId="7" fillId="4" borderId="7" xfId="2" applyFont="1" applyFill="1" applyBorder="1" applyAlignment="1" applyProtection="1">
      <alignment horizontal="center" vertical="center" wrapText="1"/>
    </xf>
    <xf numFmtId="0" fontId="7" fillId="4" borderId="7" xfId="2" applyFont="1" applyFill="1" applyBorder="1" applyAlignment="1" applyProtection="1">
      <alignment horizontal="center" vertical="center"/>
    </xf>
    <xf numFmtId="0" fontId="7" fillId="4" borderId="8" xfId="2" applyFont="1" applyFill="1" applyBorder="1" applyAlignment="1" applyProtection="1">
      <alignment horizontal="center" vertical="center"/>
    </xf>
    <xf numFmtId="0" fontId="7" fillId="4" borderId="6" xfId="2" applyFont="1" applyFill="1" applyBorder="1" applyAlignment="1" applyProtection="1">
      <alignment horizontal="center" vertical="center" wrapText="1"/>
    </xf>
    <xf numFmtId="0" fontId="7" fillId="4" borderId="8" xfId="2" applyFont="1" applyFill="1" applyBorder="1" applyAlignment="1" applyProtection="1">
      <alignment horizontal="center" vertical="center" wrapText="1"/>
    </xf>
    <xf numFmtId="0" fontId="7" fillId="3" borderId="0" xfId="2" applyFont="1" applyFill="1" applyBorder="1" applyAlignment="1" applyProtection="1">
      <alignment horizontal="left" vertical="center"/>
    </xf>
    <xf numFmtId="0" fontId="29" fillId="3" borderId="0" xfId="2" applyFont="1" applyFill="1" applyBorder="1" applyAlignment="1" applyProtection="1">
      <alignment horizontal="center" vertical="center"/>
    </xf>
    <xf numFmtId="0" fontId="9" fillId="3" borderId="0" xfId="2" applyFont="1" applyFill="1" applyAlignment="1" applyProtection="1">
      <alignment vertical="center"/>
    </xf>
    <xf numFmtId="164" fontId="8" fillId="6" borderId="15" xfId="2" applyNumberFormat="1" applyFont="1" applyFill="1" applyBorder="1" applyAlignment="1" applyProtection="1">
      <alignment horizontal="right" vertical="center"/>
      <protection locked="0"/>
    </xf>
    <xf numFmtId="164" fontId="8" fillId="6" borderId="17" xfId="2" applyNumberFormat="1" applyFont="1" applyFill="1" applyBorder="1" applyAlignment="1" applyProtection="1">
      <alignment horizontal="right" vertical="center"/>
      <protection locked="0"/>
    </xf>
    <xf numFmtId="164" fontId="8" fillId="6" borderId="21" xfId="2" applyNumberFormat="1" applyFont="1" applyFill="1" applyBorder="1" applyAlignment="1" applyProtection="1">
      <alignment horizontal="right" vertical="center"/>
      <protection locked="0"/>
    </xf>
    <xf numFmtId="164" fontId="8" fillId="7" borderId="67" xfId="2" applyNumberFormat="1" applyFont="1" applyFill="1" applyBorder="1" applyAlignment="1" applyProtection="1">
      <alignment horizontal="right" vertical="center"/>
    </xf>
    <xf numFmtId="164" fontId="8" fillId="6" borderId="28" xfId="2" applyNumberFormat="1" applyFont="1" applyFill="1" applyBorder="1" applyAlignment="1" applyProtection="1">
      <alignment horizontal="right" vertical="center"/>
      <protection locked="0"/>
    </xf>
    <xf numFmtId="164" fontId="8" fillId="6" borderId="23" xfId="2" applyNumberFormat="1" applyFont="1" applyFill="1" applyBorder="1" applyAlignment="1" applyProtection="1">
      <alignment horizontal="right" vertical="center"/>
      <protection locked="0"/>
    </xf>
    <xf numFmtId="164" fontId="8" fillId="6" borderId="29" xfId="2" applyNumberFormat="1" applyFont="1" applyFill="1" applyBorder="1" applyAlignment="1" applyProtection="1">
      <alignment horizontal="right" vertical="center"/>
      <protection locked="0"/>
    </xf>
    <xf numFmtId="164" fontId="8" fillId="7" borderId="52" xfId="2" applyNumberFormat="1" applyFont="1" applyFill="1" applyBorder="1" applyAlignment="1" applyProtection="1">
      <alignment horizontal="right" vertical="center"/>
    </xf>
    <xf numFmtId="164" fontId="8" fillId="3" borderId="26" xfId="2" applyNumberFormat="1" applyFont="1" applyFill="1" applyBorder="1" applyAlignment="1" applyProtection="1">
      <alignment horizontal="right" vertical="center"/>
    </xf>
    <xf numFmtId="0" fontId="10" fillId="0" borderId="23" xfId="2" applyFont="1" applyBorder="1" applyAlignment="1" applyProtection="1">
      <alignment horizontal="center" vertical="center"/>
    </xf>
    <xf numFmtId="0" fontId="10" fillId="0" borderId="24" xfId="2" applyFont="1" applyBorder="1" applyAlignment="1" applyProtection="1">
      <alignment horizontal="center" vertical="center"/>
    </xf>
    <xf numFmtId="164" fontId="8" fillId="7" borderId="49" xfId="2" applyNumberFormat="1" applyFont="1" applyFill="1" applyBorder="1" applyAlignment="1" applyProtection="1">
      <alignment horizontal="right" vertical="center"/>
    </xf>
    <xf numFmtId="164" fontId="11" fillId="7" borderId="50" xfId="4" applyNumberFormat="1" applyFont="1" applyFill="1" applyBorder="1" applyAlignment="1" applyProtection="1">
      <alignment horizontal="right"/>
    </xf>
    <xf numFmtId="164" fontId="8" fillId="7" borderId="50" xfId="2" applyNumberFormat="1" applyFont="1" applyFill="1" applyBorder="1" applyAlignment="1" applyProtection="1">
      <alignment horizontal="right" vertical="center"/>
    </xf>
    <xf numFmtId="164" fontId="8" fillId="7" borderId="53" xfId="2" applyNumberFormat="1" applyFont="1" applyFill="1" applyBorder="1" applyAlignment="1" applyProtection="1">
      <alignment horizontal="right" vertical="center"/>
    </xf>
    <xf numFmtId="164" fontId="8" fillId="7" borderId="68" xfId="2" applyNumberFormat="1" applyFont="1" applyFill="1" applyBorder="1" applyAlignment="1" applyProtection="1">
      <alignment horizontal="right" vertical="center"/>
    </xf>
    <xf numFmtId="0" fontId="9" fillId="3" borderId="0" xfId="2" applyFont="1" applyFill="1" applyAlignment="1" applyProtection="1">
      <alignment horizontal="center"/>
    </xf>
    <xf numFmtId="0" fontId="9" fillId="3" borderId="0" xfId="2" applyFont="1" applyFill="1" applyProtection="1"/>
    <xf numFmtId="164" fontId="1" fillId="3" borderId="0" xfId="2" applyNumberFormat="1" applyFill="1" applyAlignment="1" applyProtection="1">
      <alignment horizontal="right"/>
    </xf>
    <xf numFmtId="164" fontId="8" fillId="6" borderId="18" xfId="2" applyNumberFormat="1" applyFont="1" applyFill="1" applyBorder="1" applyAlignment="1" applyProtection="1">
      <alignment horizontal="right" vertical="center"/>
      <protection locked="0"/>
    </xf>
    <xf numFmtId="164" fontId="7" fillId="3" borderId="0" xfId="2" applyNumberFormat="1" applyFont="1" applyFill="1" applyBorder="1" applyAlignment="1" applyProtection="1">
      <alignment horizontal="right" vertical="center" wrapText="1"/>
    </xf>
    <xf numFmtId="164" fontId="1" fillId="3" borderId="0" xfId="2" applyNumberFormat="1" applyFill="1" applyAlignment="1" applyProtection="1">
      <alignment horizontal="right" vertical="center"/>
    </xf>
    <xf numFmtId="164" fontId="8" fillId="7" borderId="69" xfId="2" applyNumberFormat="1" applyFont="1" applyFill="1" applyBorder="1" applyAlignment="1" applyProtection="1">
      <alignment horizontal="right" vertical="center"/>
    </xf>
    <xf numFmtId="164" fontId="8" fillId="7" borderId="70" xfId="2" applyNumberFormat="1" applyFont="1" applyFill="1" applyBorder="1" applyAlignment="1" applyProtection="1">
      <alignment horizontal="right" vertical="center"/>
    </xf>
    <xf numFmtId="164" fontId="8" fillId="7" borderId="28" xfId="2" applyNumberFormat="1" applyFont="1" applyFill="1" applyBorder="1" applyAlignment="1" applyProtection="1">
      <alignment horizontal="right" vertical="center"/>
    </xf>
    <xf numFmtId="164" fontId="8" fillId="7" borderId="23" xfId="2" applyNumberFormat="1" applyFont="1" applyFill="1" applyBorder="1" applyAlignment="1" applyProtection="1">
      <alignment horizontal="right" vertical="center"/>
    </xf>
    <xf numFmtId="164" fontId="8" fillId="7" borderId="29" xfId="2" applyNumberFormat="1" applyFont="1" applyFill="1" applyBorder="1" applyAlignment="1" applyProtection="1">
      <alignment horizontal="right" vertical="center"/>
    </xf>
    <xf numFmtId="164" fontId="8" fillId="7" borderId="42" xfId="2" applyNumberFormat="1" applyFont="1" applyFill="1" applyBorder="1" applyAlignment="1" applyProtection="1">
      <alignment horizontal="right" vertical="center"/>
    </xf>
    <xf numFmtId="164" fontId="8" fillId="7" borderId="71" xfId="2" applyNumberFormat="1" applyFont="1" applyFill="1" applyBorder="1" applyAlignment="1" applyProtection="1">
      <alignment horizontal="right" vertical="center"/>
    </xf>
    <xf numFmtId="164" fontId="8" fillId="6" borderId="23" xfId="2" applyNumberFormat="1" applyFont="1" applyFill="1" applyBorder="1" applyAlignment="1" applyProtection="1">
      <alignment vertical="center"/>
      <protection locked="0"/>
    </xf>
    <xf numFmtId="164" fontId="8" fillId="7" borderId="72" xfId="2" applyNumberFormat="1" applyFont="1" applyFill="1" applyBorder="1" applyAlignment="1" applyProtection="1">
      <alignment horizontal="right" vertical="center"/>
    </xf>
    <xf numFmtId="164" fontId="8" fillId="7" borderId="73" xfId="2" applyNumberFormat="1" applyFont="1" applyFill="1" applyBorder="1" applyAlignment="1" applyProtection="1">
      <alignment horizontal="right" vertical="center"/>
    </xf>
    <xf numFmtId="0" fontId="8" fillId="0" borderId="22" xfId="2" applyFont="1" applyBorder="1" applyAlignment="1" applyProtection="1">
      <alignment horizontal="center" vertical="center"/>
    </xf>
    <xf numFmtId="0" fontId="8" fillId="0" borderId="35" xfId="2" applyFont="1" applyBorder="1" applyAlignment="1" applyProtection="1">
      <alignment horizontal="center" vertical="center"/>
    </xf>
    <xf numFmtId="164" fontId="9" fillId="3" borderId="30" xfId="2" applyNumberFormat="1" applyFont="1" applyFill="1" applyBorder="1" applyAlignment="1" applyProtection="1">
      <alignment horizontal="center" vertical="center"/>
    </xf>
    <xf numFmtId="164" fontId="8" fillId="8" borderId="49" xfId="2" applyNumberFormat="1" applyFont="1" applyFill="1" applyBorder="1" applyAlignment="1" applyProtection="1">
      <alignment horizontal="right" vertical="center"/>
      <protection locked="0"/>
    </xf>
    <xf numFmtId="164" fontId="8" fillId="8" borderId="50" xfId="2" applyNumberFormat="1" applyFont="1" applyFill="1" applyBorder="1" applyAlignment="1" applyProtection="1">
      <alignment horizontal="right" vertical="center"/>
      <protection locked="0"/>
    </xf>
    <xf numFmtId="164" fontId="8" fillId="8" borderId="42" xfId="2" applyNumberFormat="1" applyFont="1" applyFill="1" applyBorder="1" applyAlignment="1" applyProtection="1">
      <alignment horizontal="right" vertical="center"/>
      <protection locked="0"/>
    </xf>
    <xf numFmtId="164" fontId="8" fillId="7" borderId="74" xfId="2" applyNumberFormat="1" applyFont="1" applyFill="1" applyBorder="1" applyAlignment="1" applyProtection="1">
      <alignment horizontal="right" vertical="center"/>
    </xf>
    <xf numFmtId="0" fontId="9" fillId="0" borderId="8" xfId="2" applyFont="1" applyBorder="1" applyAlignment="1" applyProtection="1">
      <alignment horizontal="center" vertical="center"/>
    </xf>
    <xf numFmtId="164" fontId="8" fillId="8" borderId="6" xfId="2" applyNumberFormat="1" applyFont="1" applyFill="1" applyBorder="1" applyAlignment="1" applyProtection="1">
      <alignment horizontal="right" vertical="center"/>
      <protection locked="0"/>
    </xf>
    <xf numFmtId="164" fontId="8" fillId="8" borderId="7" xfId="2" applyNumberFormat="1" applyFont="1" applyFill="1" applyBorder="1" applyAlignment="1" applyProtection="1">
      <alignment horizontal="right" vertical="center"/>
      <protection locked="0"/>
    </xf>
    <xf numFmtId="164" fontId="8" fillId="8" borderId="8" xfId="2" applyNumberFormat="1" applyFont="1" applyFill="1" applyBorder="1" applyAlignment="1" applyProtection="1">
      <alignment horizontal="right" vertical="center"/>
      <protection locked="0"/>
    </xf>
    <xf numFmtId="164" fontId="8" fillId="7" borderId="75" xfId="2" applyNumberFormat="1" applyFont="1" applyFill="1" applyBorder="1" applyAlignment="1" applyProtection="1">
      <alignment horizontal="right" vertical="center"/>
    </xf>
    <xf numFmtId="0" fontId="1" fillId="3" borderId="0" xfId="2" applyFill="1" applyAlignment="1" applyProtection="1">
      <alignment horizontal="center"/>
    </xf>
    <xf numFmtId="0" fontId="8" fillId="3" borderId="0" xfId="7" applyFont="1" applyFill="1" applyAlignment="1" applyProtection="1">
      <alignment horizontal="center" vertical="center"/>
    </xf>
    <xf numFmtId="0" fontId="9" fillId="3" borderId="0" xfId="7" applyFont="1" applyFill="1" applyAlignment="1" applyProtection="1">
      <alignment horizontal="center" vertical="center"/>
    </xf>
    <xf numFmtId="0" fontId="5" fillId="3" borderId="0" xfId="7" applyFont="1" applyFill="1" applyAlignment="1" applyProtection="1">
      <alignment horizontal="center" vertical="center"/>
    </xf>
    <xf numFmtId="0" fontId="14" fillId="3" borderId="0" xfId="4" applyFont="1" applyFill="1" applyBorder="1" applyAlignment="1" applyProtection="1">
      <alignment horizontal="left" vertical="top"/>
    </xf>
    <xf numFmtId="0" fontId="14" fillId="4" borderId="25" xfId="4" applyFont="1" applyFill="1" applyBorder="1" applyAlignment="1" applyProtection="1">
      <alignment vertical="top"/>
    </xf>
    <xf numFmtId="0" fontId="14" fillId="4" borderId="36" xfId="4" applyFont="1" applyFill="1" applyBorder="1" applyAlignment="1" applyProtection="1">
      <alignment vertical="top"/>
    </xf>
    <xf numFmtId="0" fontId="11" fillId="3" borderId="0" xfId="4" applyFont="1" applyFill="1" applyBorder="1" applyAlignment="1" applyProtection="1">
      <alignment horizontal="left" vertical="top" wrapText="1"/>
    </xf>
    <xf numFmtId="0" fontId="5" fillId="3" borderId="0" xfId="7" applyFont="1" applyFill="1" applyAlignment="1" applyProtection="1">
      <alignment horizontal="left" vertical="top"/>
    </xf>
    <xf numFmtId="0" fontId="1" fillId="3" borderId="0" xfId="2" applyFill="1" applyAlignment="1" applyProtection="1">
      <alignment horizontal="left" vertical="top"/>
    </xf>
    <xf numFmtId="0" fontId="11" fillId="3" borderId="0" xfId="4" applyFont="1" applyFill="1" applyBorder="1" applyAlignment="1" applyProtection="1">
      <alignment horizontal="left" vertical="top"/>
    </xf>
    <xf numFmtId="164" fontId="0" fillId="0" borderId="0" xfId="0" applyNumberFormat="1"/>
    <xf numFmtId="164" fontId="0" fillId="3" borderId="0" xfId="0" applyNumberFormat="1" applyFill="1" applyBorder="1" applyAlignment="1">
      <alignment vertical="top"/>
    </xf>
    <xf numFmtId="9" fontId="0" fillId="0" borderId="0" xfId="1" applyFont="1"/>
    <xf numFmtId="0" fontId="0" fillId="0" borderId="0" xfId="0" applyAlignment="1">
      <alignment horizontal="right"/>
    </xf>
    <xf numFmtId="0" fontId="30" fillId="0" borderId="0" xfId="0" applyFont="1" applyFill="1"/>
    <xf numFmtId="0" fontId="30" fillId="0" borderId="0" xfId="0" applyFont="1" applyFill="1" applyAlignment="1">
      <alignment horizontal="center"/>
    </xf>
    <xf numFmtId="0" fontId="30" fillId="0" borderId="0" xfId="0" applyFont="1" applyFill="1" applyAlignment="1">
      <alignment horizontal="left"/>
    </xf>
    <xf numFmtId="0" fontId="31" fillId="0" borderId="0" xfId="0" applyFont="1" applyFill="1"/>
    <xf numFmtId="0" fontId="31" fillId="0" borderId="0" xfId="0" applyFont="1" applyFill="1" applyAlignment="1">
      <alignment horizontal="center"/>
    </xf>
    <xf numFmtId="0" fontId="31" fillId="0" borderId="0" xfId="0" applyFont="1" applyFill="1" applyAlignment="1">
      <alignment horizontal="left"/>
    </xf>
    <xf numFmtId="165" fontId="31" fillId="0" borderId="0" xfId="0" applyNumberFormat="1" applyFont="1" applyFill="1" applyAlignment="1">
      <alignment horizontal="center"/>
    </xf>
    <xf numFmtId="165" fontId="31" fillId="0" borderId="0" xfId="0" applyNumberFormat="1" applyFont="1" applyFill="1" applyAlignment="1">
      <alignment horizontal="left"/>
    </xf>
    <xf numFmtId="164" fontId="31" fillId="0" borderId="0" xfId="0" applyNumberFormat="1" applyFont="1" applyFill="1" applyAlignment="1">
      <alignment horizontal="center"/>
    </xf>
    <xf numFmtId="0" fontId="32" fillId="0" borderId="0" xfId="0" applyFont="1" applyFill="1"/>
    <xf numFmtId="0" fontId="32" fillId="0" borderId="0" xfId="0" applyFont="1" applyFill="1" applyAlignment="1">
      <alignment horizontal="center"/>
    </xf>
    <xf numFmtId="0" fontId="32" fillId="0" borderId="0" xfId="0" applyFont="1" applyFill="1" applyAlignment="1">
      <alignment horizontal="left"/>
    </xf>
    <xf numFmtId="9" fontId="31" fillId="0" borderId="0" xfId="1" applyFont="1" applyFill="1" applyAlignment="1">
      <alignment horizontal="center"/>
    </xf>
    <xf numFmtId="165" fontId="31" fillId="0" borderId="0" xfId="0" applyNumberFormat="1" applyFont="1" applyFill="1" applyAlignment="1">
      <alignment horizontal="center" vertical="center"/>
    </xf>
    <xf numFmtId="0" fontId="31" fillId="0" borderId="0" xfId="0" quotePrefix="1" applyFont="1" applyFill="1"/>
    <xf numFmtId="10" fontId="8" fillId="7" borderId="29" xfId="1" applyNumberFormat="1" applyFont="1" applyFill="1" applyBorder="1" applyAlignment="1" applyProtection="1">
      <alignment vertical="center"/>
    </xf>
    <xf numFmtId="0" fontId="11" fillId="12" borderId="28" xfId="4" applyFont="1" applyFill="1" applyBorder="1" applyAlignment="1" applyProtection="1">
      <alignment horizontal="center" vertical="center"/>
    </xf>
    <xf numFmtId="0" fontId="4" fillId="12" borderId="23" xfId="4" applyFont="1" applyFill="1" applyBorder="1" applyAlignment="1">
      <alignment vertical="center" wrapText="1"/>
    </xf>
    <xf numFmtId="0" fontId="10" fillId="12" borderId="23" xfId="4" applyFont="1" applyFill="1" applyBorder="1" applyAlignment="1">
      <alignment horizontal="center" vertical="center" wrapText="1"/>
    </xf>
    <xf numFmtId="0" fontId="10" fillId="12" borderId="23" xfId="4" applyFont="1" applyFill="1" applyBorder="1" applyAlignment="1" applyProtection="1">
      <alignment horizontal="center" vertical="center"/>
    </xf>
    <xf numFmtId="0" fontId="10" fillId="12" borderId="24" xfId="4" applyFont="1" applyFill="1" applyBorder="1" applyAlignment="1" applyProtection="1">
      <alignment horizontal="center" vertical="center"/>
    </xf>
    <xf numFmtId="164" fontId="11" fillId="12" borderId="25" xfId="6" applyNumberFormat="1" applyFont="1" applyFill="1" applyBorder="1" applyAlignment="1" applyProtection="1">
      <alignment vertical="center"/>
      <protection locked="0"/>
    </xf>
    <xf numFmtId="164" fontId="11" fillId="12" borderId="23" xfId="6" applyNumberFormat="1" applyFont="1" applyFill="1" applyBorder="1" applyAlignment="1" applyProtection="1">
      <alignment vertical="center"/>
      <protection locked="0"/>
    </xf>
    <xf numFmtId="164" fontId="11" fillId="12" borderId="26" xfId="2" applyNumberFormat="1" applyFont="1" applyFill="1" applyBorder="1" applyAlignment="1" applyProtection="1">
      <alignment vertical="center"/>
    </xf>
    <xf numFmtId="0" fontId="1" fillId="12" borderId="0" xfId="2" applyFill="1" applyAlignment="1" applyProtection="1">
      <alignment vertical="center"/>
    </xf>
    <xf numFmtId="0" fontId="0" fillId="12" borderId="0" xfId="0" applyFill="1" applyBorder="1" applyAlignment="1">
      <alignment vertical="top"/>
    </xf>
    <xf numFmtId="164" fontId="11" fillId="12" borderId="17" xfId="6" applyNumberFormat="1" applyFont="1" applyFill="1" applyBorder="1" applyAlignment="1" applyProtection="1">
      <alignment vertical="center"/>
      <protection locked="0"/>
    </xf>
    <xf numFmtId="9" fontId="11" fillId="12" borderId="17" xfId="1" applyFont="1" applyFill="1" applyBorder="1" applyAlignment="1" applyProtection="1">
      <alignment horizontal="center" vertical="center"/>
      <protection locked="0"/>
    </xf>
    <xf numFmtId="0" fontId="9" fillId="12" borderId="23" xfId="2" applyFont="1" applyFill="1" applyBorder="1" applyAlignment="1" applyProtection="1">
      <alignment horizontal="center" vertical="center"/>
    </xf>
    <xf numFmtId="0" fontId="1" fillId="12" borderId="0" xfId="2" applyFill="1" applyBorder="1" applyAlignment="1" applyProtection="1">
      <alignment vertical="center"/>
    </xf>
    <xf numFmtId="0" fontId="12" fillId="12" borderId="23" xfId="4" applyFont="1" applyFill="1" applyBorder="1" applyAlignment="1" applyProtection="1">
      <alignment vertical="center" wrapText="1"/>
    </xf>
    <xf numFmtId="0" fontId="22" fillId="12" borderId="23" xfId="4" applyFont="1" applyFill="1" applyBorder="1" applyAlignment="1" applyProtection="1">
      <alignment horizontal="center" vertical="center" wrapText="1"/>
    </xf>
    <xf numFmtId="0" fontId="10" fillId="12" borderId="29" xfId="4" applyFont="1" applyFill="1" applyBorder="1" applyAlignment="1" applyProtection="1">
      <alignment horizontal="center" vertical="center"/>
    </xf>
    <xf numFmtId="164" fontId="11" fillId="12" borderId="23" xfId="3" applyNumberFormat="1" applyFont="1" applyFill="1" applyBorder="1" applyAlignment="1" applyProtection="1">
      <alignment vertical="center"/>
      <protection locked="0"/>
    </xf>
    <xf numFmtId="0" fontId="0" fillId="12" borderId="0" xfId="0" applyFill="1"/>
    <xf numFmtId="0" fontId="11" fillId="12" borderId="35" xfId="4" applyFont="1" applyFill="1" applyBorder="1" applyAlignment="1" applyProtection="1">
      <alignment horizontal="center" vertical="center"/>
    </xf>
    <xf numFmtId="164" fontId="5" fillId="12" borderId="23" xfId="2" applyNumberFormat="1" applyFont="1" applyFill="1" applyBorder="1" applyAlignment="1" applyProtection="1">
      <alignment vertical="center" wrapText="1"/>
    </xf>
    <xf numFmtId="164" fontId="9" fillId="12" borderId="23" xfId="2" applyNumberFormat="1" applyFont="1" applyFill="1" applyBorder="1" applyAlignment="1" applyProtection="1">
      <alignment horizontal="center" vertical="center" wrapText="1"/>
    </xf>
    <xf numFmtId="0" fontId="4" fillId="0" borderId="0" xfId="0" applyFont="1" applyFill="1" applyAlignment="1">
      <alignment horizontal="left" vertical="center"/>
    </xf>
    <xf numFmtId="0" fontId="4" fillId="0" borderId="0" xfId="0" applyFont="1" applyFill="1" applyAlignment="1">
      <alignment vertical="top"/>
    </xf>
    <xf numFmtId="9" fontId="12" fillId="0" borderId="0" xfId="1" applyFont="1" applyFill="1" applyAlignment="1">
      <alignment vertical="top"/>
    </xf>
    <xf numFmtId="10" fontId="31" fillId="0" borderId="0" xfId="0" applyNumberFormat="1" applyFont="1" applyFill="1" applyAlignment="1">
      <alignment horizontal="center"/>
    </xf>
    <xf numFmtId="166" fontId="31" fillId="0" borderId="0" xfId="0" applyNumberFormat="1" applyFont="1" applyFill="1" applyAlignment="1">
      <alignment horizontal="center"/>
    </xf>
    <xf numFmtId="164" fontId="8" fillId="13" borderId="28" xfId="2" applyNumberFormat="1" applyFont="1" applyFill="1" applyBorder="1" applyAlignment="1" applyProtection="1">
      <alignment horizontal="right" vertical="center"/>
      <protection locked="0"/>
    </xf>
    <xf numFmtId="164" fontId="11" fillId="13" borderId="23" xfId="3" applyNumberFormat="1" applyFont="1" applyFill="1" applyBorder="1" applyAlignment="1" applyProtection="1">
      <alignment vertical="center"/>
      <protection locked="0"/>
    </xf>
    <xf numFmtId="164" fontId="11" fillId="13" borderId="25" xfId="6" applyNumberFormat="1" applyFont="1" applyFill="1" applyBorder="1" applyAlignment="1" applyProtection="1">
      <alignment vertical="center"/>
      <protection locked="0"/>
    </xf>
    <xf numFmtId="164" fontId="11" fillId="13" borderId="28" xfId="3" applyNumberFormat="1" applyFont="1" applyFill="1" applyBorder="1" applyAlignment="1" applyProtection="1">
      <alignment vertical="center"/>
      <protection locked="0"/>
    </xf>
    <xf numFmtId="9" fontId="8" fillId="7" borderId="29" xfId="1" applyFont="1" applyFill="1" applyBorder="1" applyAlignment="1" applyProtection="1">
      <alignment vertical="center"/>
    </xf>
    <xf numFmtId="9" fontId="11" fillId="6" borderId="23" xfId="1" applyFont="1" applyFill="1" applyBorder="1" applyAlignment="1" applyProtection="1">
      <alignment vertical="center"/>
      <protection locked="0"/>
    </xf>
    <xf numFmtId="0" fontId="7" fillId="4" borderId="1" xfId="2" applyFont="1" applyFill="1" applyBorder="1" applyAlignment="1" applyProtection="1">
      <alignment horizontal="center" vertical="center"/>
    </xf>
    <xf numFmtId="0" fontId="7" fillId="4" borderId="2" xfId="2" applyFont="1" applyFill="1" applyBorder="1" applyAlignment="1" applyProtection="1">
      <alignment horizontal="center" vertical="center"/>
    </xf>
    <xf numFmtId="0" fontId="7" fillId="4" borderId="3" xfId="2" applyFont="1" applyFill="1" applyBorder="1" applyAlignment="1" applyProtection="1">
      <alignment horizontal="center" vertical="center"/>
    </xf>
    <xf numFmtId="0" fontId="7" fillId="4" borderId="6" xfId="2" applyFont="1" applyFill="1" applyBorder="1" applyAlignment="1" applyProtection="1">
      <alignment horizontal="left" vertical="center"/>
    </xf>
    <xf numFmtId="0" fontId="7" fillId="4" borderId="7" xfId="2" applyFont="1" applyFill="1" applyBorder="1" applyAlignment="1" applyProtection="1">
      <alignment horizontal="left" vertical="center"/>
    </xf>
    <xf numFmtId="0" fontId="7" fillId="4" borderId="1" xfId="2" applyFont="1" applyFill="1" applyBorder="1" applyAlignment="1" applyProtection="1">
      <alignment horizontal="left" vertical="center"/>
    </xf>
    <xf numFmtId="0" fontId="7" fillId="4" borderId="2" xfId="2" applyFont="1" applyFill="1" applyBorder="1" applyAlignment="1" applyProtection="1">
      <alignment horizontal="left" vertical="center"/>
    </xf>
    <xf numFmtId="0" fontId="7" fillId="4" borderId="3" xfId="2" applyFont="1" applyFill="1" applyBorder="1" applyAlignment="1" applyProtection="1">
      <alignment horizontal="left" vertical="center"/>
    </xf>
    <xf numFmtId="0" fontId="10" fillId="4" borderId="1" xfId="2" applyFont="1" applyFill="1" applyBorder="1" applyAlignment="1" applyProtection="1">
      <alignment horizontal="center" vertical="center" wrapText="1"/>
    </xf>
    <xf numFmtId="0" fontId="10" fillId="4" borderId="2" xfId="2" applyFont="1" applyFill="1" applyBorder="1" applyAlignment="1" applyProtection="1">
      <alignment horizontal="center" vertical="center" wrapText="1"/>
    </xf>
    <xf numFmtId="0" fontId="10" fillId="4" borderId="3" xfId="2" applyFont="1" applyFill="1" applyBorder="1" applyAlignment="1" applyProtection="1">
      <alignment horizontal="center" vertical="center" wrapText="1"/>
    </xf>
    <xf numFmtId="0" fontId="1" fillId="0" borderId="2" xfId="2" applyBorder="1" applyAlignment="1">
      <alignment horizontal="center" vertical="center"/>
    </xf>
    <xf numFmtId="0" fontId="1" fillId="0" borderId="3" xfId="2" applyBorder="1" applyAlignment="1">
      <alignment horizontal="center" vertical="center"/>
    </xf>
    <xf numFmtId="0" fontId="15" fillId="4" borderId="1" xfId="2" applyNumberFormat="1" applyFont="1" applyFill="1" applyBorder="1" applyAlignment="1" applyProtection="1">
      <alignment horizontal="left" vertical="center"/>
    </xf>
    <xf numFmtId="0" fontId="15" fillId="4" borderId="2" xfId="2" applyNumberFormat="1" applyFont="1" applyFill="1" applyBorder="1" applyAlignment="1" applyProtection="1">
      <alignment horizontal="left" vertical="center"/>
    </xf>
    <xf numFmtId="0" fontId="4" fillId="0" borderId="1" xfId="2" applyNumberFormat="1" applyFont="1" applyFill="1" applyBorder="1" applyAlignment="1" applyProtection="1">
      <alignment horizontal="left" vertical="top" wrapText="1"/>
    </xf>
    <xf numFmtId="0" fontId="4" fillId="0" borderId="2" xfId="2" applyNumberFormat="1" applyFont="1" applyFill="1" applyBorder="1" applyAlignment="1" applyProtection="1">
      <alignment horizontal="left" vertical="top" wrapText="1"/>
    </xf>
    <xf numFmtId="0" fontId="14" fillId="0" borderId="17" xfId="4" applyFont="1" applyFill="1" applyBorder="1" applyAlignment="1" applyProtection="1">
      <alignment horizontal="left" vertical="top"/>
    </xf>
    <xf numFmtId="0" fontId="4" fillId="0" borderId="23" xfId="4" applyFont="1" applyFill="1" applyBorder="1" applyAlignment="1" applyProtection="1">
      <alignment horizontal="left" vertical="top" wrapText="1"/>
    </xf>
    <xf numFmtId="0" fontId="4" fillId="0" borderId="50" xfId="4" applyFont="1" applyFill="1" applyBorder="1" applyAlignment="1" applyProtection="1">
      <alignment horizontal="left" vertical="top" wrapText="1"/>
    </xf>
    <xf numFmtId="0" fontId="4" fillId="0" borderId="23" xfId="4" applyFont="1" applyFill="1" applyBorder="1" applyAlignment="1" applyProtection="1">
      <alignment vertical="top" wrapText="1"/>
    </xf>
    <xf numFmtId="0" fontId="7" fillId="4" borderId="1" xfId="4" applyFont="1" applyFill="1" applyBorder="1" applyAlignment="1" applyProtection="1">
      <alignment horizontal="left" vertical="center"/>
    </xf>
    <xf numFmtId="0" fontId="7" fillId="4" borderId="2" xfId="4" applyFont="1" applyFill="1" applyBorder="1" applyAlignment="1" applyProtection="1">
      <alignment horizontal="left" vertical="center"/>
    </xf>
    <xf numFmtId="0" fontId="7" fillId="4" borderId="3" xfId="4" applyFont="1" applyFill="1" applyBorder="1" applyAlignment="1" applyProtection="1">
      <alignment horizontal="left" vertical="center"/>
    </xf>
    <xf numFmtId="0" fontId="7" fillId="4" borderId="1" xfId="4" applyFont="1" applyFill="1" applyBorder="1" applyAlignment="1" applyProtection="1">
      <alignment horizontal="center" vertical="center" wrapText="1"/>
    </xf>
    <xf numFmtId="0" fontId="7" fillId="4" borderId="2" xfId="4" applyFont="1" applyFill="1" applyBorder="1" applyAlignment="1" applyProtection="1">
      <alignment horizontal="center" vertical="center" wrapText="1"/>
    </xf>
    <xf numFmtId="0" fontId="7" fillId="4" borderId="3" xfId="4" applyFont="1" applyFill="1" applyBorder="1" applyAlignment="1" applyProtection="1">
      <alignment horizontal="center" vertical="center" wrapText="1"/>
    </xf>
    <xf numFmtId="0" fontId="7" fillId="4" borderId="4" xfId="4" applyFont="1" applyFill="1" applyBorder="1" applyAlignment="1" applyProtection="1">
      <alignment horizontal="center" vertical="center" wrapText="1"/>
    </xf>
    <xf numFmtId="9" fontId="4" fillId="0" borderId="24" xfId="4" applyNumberFormat="1" applyFont="1" applyFill="1" applyBorder="1" applyAlignment="1">
      <alignment horizontal="left" vertical="top" wrapText="1"/>
    </xf>
    <xf numFmtId="9" fontId="4" fillId="0" borderId="36" xfId="4" applyNumberFormat="1" applyFont="1" applyFill="1" applyBorder="1" applyAlignment="1">
      <alignment horizontal="left" vertical="top" wrapText="1"/>
    </xf>
    <xf numFmtId="9" fontId="4" fillId="0" borderId="46" xfId="4" applyNumberFormat="1" applyFont="1" applyFill="1" applyBorder="1" applyAlignment="1">
      <alignment horizontal="left" vertical="top" wrapText="1"/>
    </xf>
    <xf numFmtId="9" fontId="4" fillId="0" borderId="5" xfId="4" applyNumberFormat="1" applyFont="1" applyFill="1" applyBorder="1" applyAlignment="1">
      <alignment horizontal="left" vertical="top" wrapText="1"/>
    </xf>
    <xf numFmtId="9" fontId="17" fillId="3" borderId="18" xfId="4" applyNumberFormat="1" applyFont="1" applyFill="1" applyBorder="1" applyAlignment="1">
      <alignment horizontal="left" vertical="center" wrapText="1"/>
    </xf>
    <xf numFmtId="9" fontId="17" fillId="3" borderId="44" xfId="4" applyNumberFormat="1" applyFont="1" applyFill="1" applyBorder="1" applyAlignment="1">
      <alignment horizontal="left" vertical="center" wrapText="1"/>
    </xf>
    <xf numFmtId="0" fontId="7" fillId="4" borderId="1" xfId="2" applyFont="1" applyFill="1" applyBorder="1" applyAlignment="1" applyProtection="1">
      <alignment horizontal="center" vertical="center" wrapText="1"/>
    </xf>
    <xf numFmtId="0" fontId="7" fillId="4" borderId="2" xfId="2" applyFont="1" applyFill="1" applyBorder="1" applyAlignment="1" applyProtection="1">
      <alignment horizontal="center" vertical="center" wrapText="1"/>
    </xf>
    <xf numFmtId="0" fontId="7" fillId="4" borderId="3" xfId="2" applyFont="1" applyFill="1" applyBorder="1" applyAlignment="1" applyProtection="1">
      <alignment horizontal="center" vertical="center" wrapText="1"/>
    </xf>
    <xf numFmtId="0" fontId="7" fillId="4" borderId="47" xfId="4" applyFont="1" applyFill="1" applyBorder="1" applyAlignment="1" applyProtection="1">
      <alignment horizontal="left" vertical="center"/>
    </xf>
    <xf numFmtId="0" fontId="7" fillId="4" borderId="55" xfId="4" applyFont="1" applyFill="1" applyBorder="1" applyAlignment="1" applyProtection="1">
      <alignment horizontal="left" vertical="center"/>
    </xf>
    <xf numFmtId="0" fontId="7" fillId="4" borderId="9" xfId="4" applyFont="1" applyFill="1" applyBorder="1" applyAlignment="1" applyProtection="1">
      <alignment horizontal="left" vertical="center"/>
    </xf>
    <xf numFmtId="0" fontId="7" fillId="4" borderId="60" xfId="4" applyFont="1" applyFill="1" applyBorder="1" applyAlignment="1" applyProtection="1">
      <alignment horizontal="left" vertical="center"/>
    </xf>
    <xf numFmtId="0" fontId="7" fillId="4" borderId="56" xfId="4" applyFont="1" applyFill="1" applyBorder="1" applyAlignment="1" applyProtection="1">
      <alignment horizontal="center" vertical="center" wrapText="1"/>
    </xf>
    <xf numFmtId="0" fontId="7" fillId="4" borderId="10" xfId="4" applyFont="1" applyFill="1" applyBorder="1" applyAlignment="1" applyProtection="1">
      <alignment horizontal="center" vertical="center" wrapText="1"/>
    </xf>
    <xf numFmtId="0" fontId="7" fillId="4" borderId="56" xfId="2" applyFont="1" applyFill="1" applyBorder="1" applyAlignment="1" applyProtection="1">
      <alignment horizontal="center" vertical="center" wrapText="1"/>
    </xf>
    <xf numFmtId="0" fontId="20" fillId="0" borderId="10" xfId="10" applyBorder="1" applyAlignment="1">
      <alignment horizontal="center" vertical="center" wrapText="1"/>
    </xf>
    <xf numFmtId="0" fontId="7" fillId="4" borderId="57" xfId="2" applyFont="1" applyFill="1" applyBorder="1" applyAlignment="1" applyProtection="1">
      <alignment horizontal="center" vertical="center" wrapText="1"/>
    </xf>
    <xf numFmtId="0" fontId="20" fillId="0" borderId="39" xfId="10" applyBorder="1" applyAlignment="1">
      <alignment horizontal="center" vertical="center" wrapText="1"/>
    </xf>
    <xf numFmtId="0" fontId="7" fillId="4" borderId="58" xfId="2" applyFont="1" applyFill="1" applyBorder="1" applyAlignment="1" applyProtection="1">
      <alignment horizontal="center" vertical="center" wrapText="1"/>
    </xf>
    <xf numFmtId="0" fontId="7" fillId="4" borderId="45" xfId="2" applyFont="1" applyFill="1" applyBorder="1" applyAlignment="1" applyProtection="1">
      <alignment horizontal="center" vertical="center" wrapText="1"/>
    </xf>
    <xf numFmtId="0" fontId="7" fillId="4" borderId="10" xfId="2" applyFont="1" applyFill="1" applyBorder="1" applyAlignment="1" applyProtection="1">
      <alignment horizontal="center" vertical="center" wrapText="1"/>
    </xf>
    <xf numFmtId="0" fontId="7" fillId="4" borderId="18" xfId="2" applyFont="1" applyFill="1" applyBorder="1" applyAlignment="1" applyProtection="1">
      <alignment horizontal="center" vertical="center" wrapText="1"/>
    </xf>
    <xf numFmtId="0" fontId="7" fillId="4" borderId="44" xfId="2" applyFont="1" applyFill="1" applyBorder="1" applyAlignment="1" applyProtection="1">
      <alignment horizontal="center" vertical="center" wrapText="1"/>
    </xf>
    <xf numFmtId="0" fontId="7" fillId="4" borderId="59" xfId="2" applyFont="1" applyFill="1" applyBorder="1" applyAlignment="1" applyProtection="1">
      <alignment horizontal="center" vertical="center" wrapText="1"/>
    </xf>
    <xf numFmtId="0" fontId="7" fillId="4" borderId="39" xfId="2" applyFont="1" applyFill="1" applyBorder="1" applyAlignment="1" applyProtection="1">
      <alignment horizontal="center" vertical="center" wrapText="1"/>
    </xf>
    <xf numFmtId="0" fontId="10" fillId="4" borderId="1" xfId="9" applyFont="1" applyFill="1" applyBorder="1" applyAlignment="1">
      <alignment horizontal="center" vertical="center" wrapText="1"/>
    </xf>
    <xf numFmtId="0" fontId="10" fillId="4" borderId="2" xfId="9" applyFont="1" applyFill="1" applyBorder="1" applyAlignment="1">
      <alignment horizontal="center" vertical="center" wrapText="1"/>
    </xf>
    <xf numFmtId="0" fontId="10" fillId="4" borderId="3" xfId="9" applyFont="1" applyFill="1" applyBorder="1" applyAlignment="1">
      <alignment horizontal="center" vertical="center" wrapText="1"/>
    </xf>
    <xf numFmtId="0" fontId="14" fillId="0" borderId="18" xfId="4" applyFont="1" applyFill="1" applyBorder="1" applyAlignment="1" applyProtection="1">
      <alignment horizontal="left" vertical="top"/>
    </xf>
    <xf numFmtId="0" fontId="14" fillId="0" borderId="44" xfId="4" applyFont="1" applyFill="1" applyBorder="1" applyAlignment="1" applyProtection="1">
      <alignment horizontal="left" vertical="top"/>
    </xf>
    <xf numFmtId="0" fontId="7" fillId="4" borderId="1" xfId="9" applyFont="1" applyFill="1" applyBorder="1" applyAlignment="1" applyProtection="1">
      <alignment horizontal="left" vertical="center"/>
    </xf>
    <xf numFmtId="0" fontId="7" fillId="4" borderId="2" xfId="9" applyFont="1" applyFill="1" applyBorder="1" applyAlignment="1" applyProtection="1">
      <alignment horizontal="left" vertical="center"/>
    </xf>
    <xf numFmtId="0" fontId="7" fillId="4" borderId="3" xfId="9" applyFont="1" applyFill="1" applyBorder="1" applyAlignment="1" applyProtection="1">
      <alignment horizontal="left" vertical="center"/>
    </xf>
    <xf numFmtId="0" fontId="4" fillId="0" borderId="24" xfId="4" applyFont="1" applyFill="1" applyBorder="1" applyAlignment="1" applyProtection="1">
      <alignment horizontal="left" vertical="top" wrapText="1"/>
    </xf>
    <xf numFmtId="0" fontId="4" fillId="0" borderId="36" xfId="4" applyFont="1" applyFill="1" applyBorder="1" applyAlignment="1" applyProtection="1">
      <alignment horizontal="left" vertical="top" wrapText="1"/>
    </xf>
    <xf numFmtId="0" fontId="4" fillId="0" borderId="53" xfId="4" applyFont="1" applyFill="1" applyBorder="1" applyAlignment="1" applyProtection="1">
      <alignment horizontal="left" vertical="top" wrapText="1"/>
    </xf>
    <xf numFmtId="0" fontId="4" fillId="0" borderId="54" xfId="4" applyFont="1" applyFill="1" applyBorder="1" applyAlignment="1" applyProtection="1">
      <alignment horizontal="left" vertical="top" wrapText="1"/>
    </xf>
    <xf numFmtId="0" fontId="7" fillId="4" borderId="15" xfId="2" applyFont="1" applyFill="1" applyBorder="1" applyAlignment="1" applyProtection="1">
      <alignment horizontal="center" vertical="center" wrapText="1"/>
    </xf>
    <xf numFmtId="0" fontId="20" fillId="0" borderId="49" xfId="10" applyBorder="1" applyAlignment="1">
      <alignment horizontal="center" vertical="center" wrapText="1"/>
    </xf>
    <xf numFmtId="0" fontId="7" fillId="4" borderId="17" xfId="2" applyFont="1" applyFill="1" applyBorder="1" applyAlignment="1" applyProtection="1">
      <alignment horizontal="center" vertical="center" wrapText="1"/>
    </xf>
    <xf numFmtId="0" fontId="20" fillId="0" borderId="50" xfId="10" applyBorder="1" applyAlignment="1">
      <alignment horizontal="center" vertical="center" wrapText="1"/>
    </xf>
    <xf numFmtId="0" fontId="20" fillId="0" borderId="17" xfId="10" applyBorder="1" applyAlignment="1">
      <alignment horizontal="center" vertical="center" wrapText="1"/>
    </xf>
    <xf numFmtId="0" fontId="20" fillId="0" borderId="21" xfId="10" applyBorder="1" applyAlignment="1">
      <alignment horizontal="center" vertical="center" wrapText="1"/>
    </xf>
    <xf numFmtId="0" fontId="7" fillId="4" borderId="48" xfId="2" applyFont="1" applyFill="1" applyBorder="1" applyAlignment="1" applyProtection="1">
      <alignment horizontal="center" vertical="center" wrapText="1"/>
    </xf>
    <xf numFmtId="0" fontId="20" fillId="0" borderId="51" xfId="10" applyBorder="1" applyAlignment="1">
      <alignment horizontal="center" vertical="center" wrapText="1"/>
    </xf>
    <xf numFmtId="0" fontId="7" fillId="4" borderId="47" xfId="2" applyFont="1" applyFill="1" applyBorder="1" applyAlignment="1" applyProtection="1">
      <alignment horizontal="center" vertical="center" wrapText="1"/>
    </xf>
    <xf numFmtId="0" fontId="20" fillId="0" borderId="9" xfId="10" applyBorder="1" applyAlignment="1">
      <alignment horizontal="center" vertical="center" wrapText="1"/>
    </xf>
    <xf numFmtId="0" fontId="12" fillId="0" borderId="24" xfId="4" applyNumberFormat="1" applyFont="1" applyFill="1" applyBorder="1" applyAlignment="1">
      <alignment horizontal="left" vertical="top" wrapText="1"/>
    </xf>
    <xf numFmtId="0" fontId="12" fillId="0" borderId="36" xfId="4" applyNumberFormat="1" applyFont="1" applyFill="1" applyBorder="1" applyAlignment="1">
      <alignment horizontal="left" vertical="top" wrapText="1"/>
    </xf>
    <xf numFmtId="0" fontId="7" fillId="4" borderId="4" xfId="4" applyFont="1" applyFill="1" applyBorder="1" applyAlignment="1" applyProtection="1">
      <alignment horizontal="left" vertical="center"/>
    </xf>
    <xf numFmtId="0" fontId="12" fillId="0" borderId="53" xfId="4" applyNumberFormat="1" applyFont="1" applyFill="1" applyBorder="1" applyAlignment="1">
      <alignment horizontal="left" vertical="top" wrapText="1"/>
    </xf>
    <xf numFmtId="0" fontId="12" fillId="0" borderId="54" xfId="4" applyNumberFormat="1" applyFont="1" applyFill="1" applyBorder="1" applyAlignment="1">
      <alignment horizontal="left" vertical="top" wrapText="1"/>
    </xf>
    <xf numFmtId="0" fontId="4" fillId="0" borderId="24" xfId="4" applyNumberFormat="1" applyFont="1" applyFill="1" applyBorder="1" applyAlignment="1">
      <alignment horizontal="left" vertical="top" wrapText="1"/>
    </xf>
    <xf numFmtId="0" fontId="4" fillId="0" borderId="36" xfId="4" applyNumberFormat="1" applyFont="1" applyFill="1" applyBorder="1" applyAlignment="1">
      <alignment horizontal="left" vertical="top" wrapText="1"/>
    </xf>
    <xf numFmtId="9" fontId="17" fillId="0" borderId="18" xfId="4" applyNumberFormat="1" applyFont="1" applyFill="1" applyBorder="1" applyAlignment="1">
      <alignment horizontal="left" vertical="center" wrapText="1"/>
    </xf>
    <xf numFmtId="9" fontId="17" fillId="0" borderId="44" xfId="4" applyNumberFormat="1" applyFont="1" applyFill="1" applyBorder="1" applyAlignment="1">
      <alignment horizontal="left" vertical="center" wrapText="1"/>
    </xf>
    <xf numFmtId="9" fontId="12" fillId="0" borderId="24" xfId="4" applyNumberFormat="1" applyFont="1" applyFill="1" applyBorder="1" applyAlignment="1">
      <alignment horizontal="left" vertical="top" wrapText="1"/>
    </xf>
    <xf numFmtId="0" fontId="7" fillId="4" borderId="9" xfId="2" applyFont="1" applyFill="1" applyBorder="1" applyAlignment="1" applyProtection="1">
      <alignment horizontal="center" vertical="center" wrapText="1"/>
    </xf>
    <xf numFmtId="0" fontId="7" fillId="4" borderId="5" xfId="2" applyFont="1" applyFill="1" applyBorder="1" applyAlignment="1" applyProtection="1">
      <alignment horizontal="center" vertical="center" wrapText="1"/>
    </xf>
  </cellXfs>
  <cellStyles count="13">
    <cellStyle name="Normal" xfId="0" builtinId="0"/>
    <cellStyle name="Normal 10 2" xfId="11" xr:uid="{D6335B85-557A-4CF9-A969-B8C27868119E}"/>
    <cellStyle name="Normal 2 2" xfId="4" xr:uid="{CB905C90-01FB-4B8C-9F88-159820E0833A}"/>
    <cellStyle name="Normal 2 3" xfId="3" xr:uid="{EDEC80D2-FED9-45E3-980C-A2325155BE26}"/>
    <cellStyle name="Normal 3 2" xfId="2" xr:uid="{FFE01AAA-3F1F-46DD-9E5E-D3659DD691CC}"/>
    <cellStyle name="Normal 3 3 2" xfId="9" xr:uid="{0EB25A6C-FB1C-4390-B30F-E47899575D51}"/>
    <cellStyle name="Normal 4 2" xfId="7" xr:uid="{76F31BBA-C039-43BE-8845-B36C9C7657DF}"/>
    <cellStyle name="Normal 4 2 2" xfId="12" xr:uid="{05A37615-1564-4558-9662-9A3AD509E6D6}"/>
    <cellStyle name="Normal 5" xfId="10" xr:uid="{CFF8F759-FBDD-4DE3-A648-9E3DDCEAE6BF}"/>
    <cellStyle name="OfwatCalculation" xfId="8" xr:uid="{8CE20CA3-E35D-4EDD-9DBB-836264E7B6A6}"/>
    <cellStyle name="Percent" xfId="1" builtinId="5"/>
    <cellStyle name="Percent 2" xfId="6" xr:uid="{3948DA2F-0DAD-4442-A138-FE20CEC9DF85}"/>
    <cellStyle name="Validation error" xfId="5" xr:uid="{7E2674BB-5C9B-4873-9336-A7ED12ED199B}"/>
  </cellStyles>
  <dxfs count="115">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ont>
        <color theme="0"/>
      </font>
      <fill>
        <patternFill>
          <bgColor theme="0"/>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60960</xdr:rowOff>
    </xdr:from>
    <xdr:to>
      <xdr:col>13</xdr:col>
      <xdr:colOff>114300</xdr:colOff>
      <xdr:row>29</xdr:row>
      <xdr:rowOff>68580</xdr:rowOff>
    </xdr:to>
    <xdr:sp macro="" textlink="">
      <xdr:nvSpPr>
        <xdr:cNvPr id="2" name="Rectangle 1">
          <a:extLst>
            <a:ext uri="{FF2B5EF4-FFF2-40B4-BE49-F238E27FC236}">
              <a16:creationId xmlns:a16="http://schemas.microsoft.com/office/drawing/2014/main" id="{5502B2A9-B68B-46AA-A725-959076A11EF2}"/>
            </a:ext>
          </a:extLst>
        </xdr:cNvPr>
        <xdr:cNvSpPr/>
      </xdr:nvSpPr>
      <xdr:spPr>
        <a:xfrm>
          <a:off x="190500" y="60960"/>
          <a:ext cx="8641080" cy="509016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ysClr val="windowText" lastClr="000000"/>
              </a:solidFill>
            </a:rPr>
            <a:t>Overview</a:t>
          </a:r>
        </a:p>
        <a:p>
          <a:pPr algn="l"/>
          <a:r>
            <a:rPr lang="en-GB" sz="1100">
              <a:solidFill>
                <a:sysClr val="windowText" lastClr="000000"/>
              </a:solidFill>
            </a:rPr>
            <a:t>This model takes the submitted</a:t>
          </a:r>
          <a:r>
            <a:rPr lang="en-GB" sz="1100" baseline="0">
              <a:solidFill>
                <a:sysClr val="windowText" lastClr="000000"/>
              </a:solidFill>
            </a:rPr>
            <a:t> data tables WS1, WWS1, WS2, WWS2 a per our DD response. It uses these to calculate the cost recovery plan (fast money / slow money) split at the level of detail entered in these tables, i.e. base (excluding enhancement opex) and each enhancement line. </a:t>
          </a:r>
        </a:p>
        <a:p>
          <a:pPr algn="l"/>
          <a:endParaRPr lang="en-GB" sz="1100" baseline="0">
            <a:solidFill>
              <a:sysClr val="windowText" lastClr="000000"/>
            </a:solidFill>
          </a:endParaRPr>
        </a:p>
        <a:p>
          <a:pPr algn="l"/>
          <a:r>
            <a:rPr lang="en-GB" sz="1100" baseline="0">
              <a:solidFill>
                <a:sysClr val="windowText" lastClr="000000"/>
              </a:solidFill>
            </a:rPr>
            <a:t>It then uses the submitted splits and profile to allocate allowed totex between years and between fast and slow money. </a:t>
          </a:r>
        </a:p>
        <a:p>
          <a:pPr algn="l"/>
          <a:endParaRPr lang="en-GB" sz="1100" baseline="0">
            <a:solidFill>
              <a:sysClr val="windowText" lastClr="000000"/>
            </a:solidFill>
          </a:endParaRPr>
        </a:p>
        <a:p>
          <a:pPr algn="l"/>
          <a:r>
            <a:rPr lang="en-GB" sz="1100" baseline="0">
              <a:solidFill>
                <a:sysClr val="windowText" lastClr="000000"/>
              </a:solidFill>
            </a:rPr>
            <a:t>It then aggregates all this up to give a by price control and by year view of PAYG ratios and the capex opex split. It adjusts fast money for the opex grants and contributions as per the intervention at DD. </a:t>
          </a:r>
        </a:p>
        <a:p>
          <a:pPr algn="l"/>
          <a:endParaRPr lang="en-GB" sz="1100" baseline="0">
            <a:solidFill>
              <a:sysClr val="windowText" lastClr="000000"/>
            </a:solidFill>
          </a:endParaRPr>
        </a:p>
        <a:p>
          <a:pPr algn="l"/>
          <a:r>
            <a:rPr lang="en-GB" sz="1100" b="1" baseline="0">
              <a:solidFill>
                <a:sysClr val="windowText" lastClr="000000"/>
              </a:solidFill>
            </a:rPr>
            <a:t>To Use</a:t>
          </a:r>
        </a:p>
        <a:p>
          <a:pPr algn="l"/>
          <a:r>
            <a:rPr lang="en-GB" sz="1100" b="0" baseline="0">
              <a:solidFill>
                <a:sysClr val="windowText" lastClr="000000"/>
              </a:solidFill>
            </a:rPr>
            <a:t>To use this model the totex allowances need to be entered into rows Y &amp; Z of the supply and waste summary tab. It should then calculate the splits implied by these allowances.</a:t>
          </a:r>
        </a:p>
        <a:p>
          <a:pPr algn="l"/>
          <a:endParaRPr lang="en-GB" sz="1100" b="0" baseline="0">
            <a:solidFill>
              <a:sysClr val="windowText" lastClr="000000"/>
            </a:solidFill>
          </a:endParaRPr>
        </a:p>
        <a:p>
          <a:pPr algn="l"/>
          <a:r>
            <a:rPr lang="en-GB" sz="1100" b="0" baseline="0">
              <a:solidFill>
                <a:sysClr val="windowText" lastClr="000000"/>
              </a:solidFill>
            </a:rPr>
            <a:t>Columns B to L can be overwritten on these tabs if you want to change the proposed cost recovery plan from that submitted.</a:t>
          </a:r>
        </a:p>
        <a:p>
          <a:pPr algn="l"/>
          <a:endParaRPr lang="en-GB" sz="1100" b="0" baseline="0">
            <a:solidFill>
              <a:sysClr val="windowText" lastClr="000000"/>
            </a:solidFill>
          </a:endParaRPr>
        </a:p>
        <a:p>
          <a:pPr algn="l"/>
          <a:r>
            <a:rPr lang="en-GB" sz="1100" b="0" baseline="0">
              <a:solidFill>
                <a:sysClr val="windowText" lastClr="000000"/>
              </a:solidFill>
            </a:rPr>
            <a:t>Columns AB to AK can be overwritten on these tabs can be overwritten if you want to change the proposed profile of totex.</a:t>
          </a:r>
        </a:p>
        <a:p>
          <a:pPr algn="l"/>
          <a:endParaRPr lang="en-GB" sz="1100" b="0" baseline="0">
            <a:solidFill>
              <a:sysClr val="windowText" lastClr="000000"/>
            </a:solidFill>
          </a:endParaRPr>
        </a:p>
        <a:p>
          <a:pPr algn="l"/>
          <a:r>
            <a:rPr lang="en-GB" sz="1100" b="0" baseline="0">
              <a:solidFill>
                <a:sysClr val="windowText" lastClr="000000"/>
              </a:solidFill>
            </a:rPr>
            <a:t>The figures on the FM outputs tab should then be used as inputs to the financial model </a:t>
          </a:r>
          <a:endParaRPr lang="en-GB" sz="1100" baseline="0">
            <a:solidFill>
              <a:sysClr val="windowText" lastClr="000000"/>
            </a:solidFill>
          </a:endParaRPr>
        </a:p>
        <a:p>
          <a:pPr algn="l"/>
          <a:endParaRPr lang="en-GB" sz="1100" baseline="0">
            <a:solidFill>
              <a:sysClr val="windowText" lastClr="000000"/>
            </a:solidFill>
          </a:endParaRPr>
        </a:p>
        <a:p>
          <a:pPr algn="l"/>
          <a:endParaRPr lang="en-GB" sz="1100" baseline="0">
            <a:solidFill>
              <a:sysClr val="windowText" lastClr="000000"/>
            </a:solidFill>
          </a:endParaRPr>
        </a:p>
        <a:p>
          <a:pPr algn="l"/>
          <a:endParaRPr lang="en-GB" sz="1100" baseline="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essexwater.sharepoint.com/teams/wx-bp/WPC005/PARTIALLY%20SUPERSEDED%20PR19-Business-plan-data-tables%20-%20FBP%20(post%20IAP)%20Apr%202019.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essexwater.sharepoint.com/teams/wx-bp/WPC005/PR19-Business-plan-data-tables%20-%20FBP%20(post%20IAP)%20Apr%202019.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Inputs"/>
      <sheetName val="F_Outputs (Non-Group)"/>
      <sheetName val="F_Outputs (AIM)"/>
      <sheetName val="LWTW"/>
      <sheetName val="CLEAR_SHEET"/>
      <sheetName val="Validation flags"/>
      <sheetName val="APPOINTEE"/>
      <sheetName val="Summary (App)"/>
      <sheetName val="AppValidation"/>
      <sheetName val="AppPCview"/>
      <sheetName val="App1"/>
      <sheetName val="App1 guide"/>
      <sheetName val="App1a"/>
      <sheetName val="App1a guide"/>
      <sheetName val="App1b"/>
      <sheetName val="App1b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Not used"/>
      <sheetName val="App21"/>
      <sheetName val="App22"/>
      <sheetName val="App23"/>
      <sheetName val="App24"/>
      <sheetName val="App24a"/>
      <sheetName val="App25"/>
      <sheetName val="App26"/>
      <sheetName val="App27"/>
      <sheetName val="App28"/>
      <sheetName val="App29"/>
      <sheetName val="App30"/>
      <sheetName val="APP31 Not used"/>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
      <sheetName val="WWS2a"/>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Dmmy11"/>
      <sheetName val="RETAIL&gt;&gt;"/>
      <sheetName val="Summary (R)"/>
      <sheetName val="R1"/>
      <sheetName val="R2"/>
      <sheetName val="R3"/>
      <sheetName val="R4"/>
      <sheetName val="R5"/>
      <sheetName val="R6"/>
      <sheetName val="R7"/>
      <sheetName val="R8"/>
      <sheetName val="R9"/>
      <sheetName val="R10"/>
    </sheetNames>
    <sheetDataSet>
      <sheetData sheetId="0"/>
      <sheetData sheetId="1"/>
      <sheetData sheetId="2"/>
      <sheetData sheetId="3"/>
      <sheetData sheetId="4"/>
      <sheetData sheetId="5"/>
      <sheetData sheetId="6"/>
      <sheetData sheetId="7"/>
      <sheetData sheetId="8">
        <row r="2">
          <cell r="D2" t="str">
            <v>Wessex Water</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Inputs"/>
      <sheetName val="F_Outputs (Non-Group)"/>
      <sheetName val="F_Outputs (AIM)"/>
      <sheetName val="LWTW"/>
      <sheetName val="CLEAR_SHEET"/>
      <sheetName val="Validation flags"/>
      <sheetName val="APPOINTEE"/>
      <sheetName val="Summary (App)"/>
      <sheetName val="AppValidation"/>
      <sheetName val="AppPCview"/>
      <sheetName val="App1"/>
      <sheetName val="App1 guide"/>
      <sheetName val="App1a"/>
      <sheetName val="App1a guide"/>
      <sheetName val="App1b"/>
      <sheetName val="App1b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Not used"/>
      <sheetName val="App21"/>
      <sheetName val="App22"/>
      <sheetName val="App23"/>
      <sheetName val="App24"/>
      <sheetName val="App24a"/>
      <sheetName val="App25"/>
      <sheetName val="App26"/>
      <sheetName val="App27"/>
      <sheetName val="App28"/>
      <sheetName val="App29"/>
      <sheetName val="App30"/>
      <sheetName val="APP31 Not used"/>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
      <sheetName val="WWS2a"/>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Dmmy11"/>
      <sheetName val="RETAIL&gt;&gt;"/>
      <sheetName val="Summary (R)"/>
      <sheetName val="R1"/>
      <sheetName val="R2"/>
      <sheetName val="R3"/>
      <sheetName val="R4"/>
      <sheetName val="R5"/>
      <sheetName val="R6"/>
      <sheetName val="R7"/>
      <sheetName val="R8"/>
      <sheetName val="R9"/>
      <sheetName val="R10"/>
    </sheetNames>
    <sheetDataSet>
      <sheetData sheetId="0"/>
      <sheetData sheetId="1"/>
      <sheetData sheetId="2"/>
      <sheetData sheetId="3"/>
      <sheetData sheetId="4"/>
      <sheetData sheetId="5">
        <row r="3">
          <cell r="H3">
            <v>0</v>
          </cell>
        </row>
      </sheetData>
      <sheetData sheetId="6"/>
      <sheetData sheetId="7"/>
      <sheetData sheetId="8">
        <row r="2">
          <cell r="D2" t="str">
            <v>Wessex Water</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47">
          <cell r="G47">
            <v>2.5198628800000002</v>
          </cell>
        </row>
      </sheetData>
      <sheetData sheetId="57"/>
      <sheetData sheetId="58"/>
      <sheetData sheetId="59"/>
      <sheetData sheetId="60">
        <row r="16">
          <cell r="G16">
            <v>0.23378436999999999</v>
          </cell>
        </row>
      </sheetData>
      <sheetData sheetId="61"/>
      <sheetData sheetId="62"/>
      <sheetData sheetId="63">
        <row r="13">
          <cell r="G13">
            <v>0</v>
          </cell>
        </row>
      </sheetData>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10">
          <cell r="N10">
            <v>2.2678417094512073</v>
          </cell>
        </row>
      </sheetData>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ow r="56">
          <cell r="G56">
            <v>33.610368237199999</v>
          </cell>
        </row>
      </sheetData>
      <sheetData sheetId="97"/>
      <sheetData sheetId="98"/>
      <sheetData sheetId="99"/>
      <sheetData sheetId="100">
        <row r="17">
          <cell r="J17">
            <v>0.11506739000000001</v>
          </cell>
        </row>
      </sheetData>
      <sheetData sheetId="101"/>
      <sheetData sheetId="102"/>
      <sheetData sheetId="103">
        <row r="13">
          <cell r="G13">
            <v>0</v>
          </cell>
        </row>
      </sheetData>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2FB7B-00EC-41B8-AD7A-B6682C7F16A0}">
  <dimension ref="A1"/>
  <sheetViews>
    <sheetView tabSelected="1" workbookViewId="0">
      <selection activeCell="P17" sqref="P17"/>
    </sheetView>
  </sheetViews>
  <sheetFormatPr defaultRowHeight="13.8"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F5798-CB64-4FD0-8B0D-08433BFDA784}">
  <dimension ref="A1:I249"/>
  <sheetViews>
    <sheetView workbookViewId="0">
      <selection activeCell="G29" sqref="G29"/>
    </sheetView>
  </sheetViews>
  <sheetFormatPr defaultRowHeight="13.8" x14ac:dyDescent="0.25"/>
  <cols>
    <col min="1" max="1" width="2.69921875" style="354" customWidth="1"/>
    <col min="2" max="2" width="58.09765625" style="354" customWidth="1"/>
    <col min="3" max="3" width="8.3984375" style="355" customWidth="1"/>
    <col min="4" max="8" width="8.69921875" style="355" customWidth="1"/>
    <col min="9" max="9" width="60.69921875" style="356" customWidth="1"/>
  </cols>
  <sheetData>
    <row r="1" spans="1:9" x14ac:dyDescent="0.25">
      <c r="C1" s="352" t="s">
        <v>3</v>
      </c>
      <c r="D1" s="352" t="s">
        <v>4</v>
      </c>
      <c r="E1" s="352" t="s">
        <v>5</v>
      </c>
      <c r="F1" s="352" t="s">
        <v>6</v>
      </c>
      <c r="G1" s="352" t="s">
        <v>7</v>
      </c>
      <c r="H1" s="352"/>
      <c r="I1" s="353"/>
    </row>
    <row r="2" spans="1:9" x14ac:dyDescent="0.25">
      <c r="B2" s="389" t="s">
        <v>386</v>
      </c>
      <c r="C2" s="392">
        <f>'Supply Summary'!B8</f>
        <v>0.43140176369646943</v>
      </c>
      <c r="D2" s="392">
        <f>'Supply Summary'!D8</f>
        <v>0.60944014634319532</v>
      </c>
      <c r="E2" s="392">
        <f>'Supply Summary'!F8</f>
        <v>0.73141261468070051</v>
      </c>
      <c r="F2" s="392">
        <f>'Supply Summary'!H8</f>
        <v>0.75875273401435472</v>
      </c>
      <c r="G2" s="392">
        <f>'Supply Summary'!J8</f>
        <v>0.77672254189423007</v>
      </c>
      <c r="H2" s="352"/>
      <c r="I2" s="353"/>
    </row>
    <row r="3" spans="1:9" x14ac:dyDescent="0.25">
      <c r="A3" s="351"/>
      <c r="B3" s="389" t="s">
        <v>387</v>
      </c>
      <c r="C3" s="392">
        <f>'Waste Summary'!B8</f>
        <v>0.35671966384227266</v>
      </c>
      <c r="D3" s="392">
        <f>'Waste Summary'!D8</f>
        <v>0.38759274377318725</v>
      </c>
      <c r="E3" s="392">
        <f>'Waste Summary'!F8</f>
        <v>0.40553730486565737</v>
      </c>
      <c r="F3" s="392">
        <f>'Waste Summary'!H8</f>
        <v>0.44136984664805906</v>
      </c>
      <c r="G3" s="392">
        <f>'Waste Summary'!J8</f>
        <v>0.48314317313192823</v>
      </c>
      <c r="H3" s="352"/>
      <c r="I3" s="353"/>
    </row>
    <row r="4" spans="1:9" x14ac:dyDescent="0.25">
      <c r="B4" s="390" t="s">
        <v>388</v>
      </c>
      <c r="C4" s="392">
        <f>'Supply Summary'!C8</f>
        <v>0.71095022809697461</v>
      </c>
      <c r="D4" s="392">
        <f>'Supply Summary'!E8</f>
        <v>0.72811175236661108</v>
      </c>
      <c r="E4" s="392">
        <f>'Supply Summary'!G8</f>
        <v>0.61253846955791058</v>
      </c>
      <c r="F4" s="392">
        <f>'Supply Summary'!I8</f>
        <v>0.71736801108377102</v>
      </c>
      <c r="G4" s="392">
        <f>'Supply Summary'!K8</f>
        <v>0.76664907220617873</v>
      </c>
    </row>
    <row r="5" spans="1:9" x14ac:dyDescent="0.25">
      <c r="B5" s="390" t="s">
        <v>389</v>
      </c>
      <c r="C5" s="392">
        <f>'Waste Summary'!C8</f>
        <v>0.73461177195117777</v>
      </c>
      <c r="D5" s="392">
        <f>'Waste Summary'!E8</f>
        <v>0.76139102102448608</v>
      </c>
      <c r="E5" s="392">
        <f>'Waste Summary'!G8</f>
        <v>0.68496213958465557</v>
      </c>
      <c r="F5" s="392">
        <f>'Waste Summary'!I8</f>
        <v>0.74292424696806458</v>
      </c>
      <c r="G5" s="392">
        <f>'Waste Summary'!K8</f>
        <v>0.66301488826941612</v>
      </c>
    </row>
    <row r="6" spans="1:9" x14ac:dyDescent="0.25">
      <c r="B6" s="391"/>
      <c r="C6" s="357"/>
      <c r="D6" s="357"/>
      <c r="E6" s="357"/>
      <c r="F6" s="357"/>
      <c r="G6" s="357"/>
      <c r="H6" s="357"/>
      <c r="I6" s="358"/>
    </row>
    <row r="7" spans="1:9" x14ac:dyDescent="0.25">
      <c r="B7" s="354" t="s">
        <v>391</v>
      </c>
      <c r="C7" s="357">
        <f>'Supply Summary'!B53</f>
        <v>10.201976850283788</v>
      </c>
      <c r="D7" s="357">
        <f>'Supply Summary'!D53</f>
        <v>10.409231908689963</v>
      </c>
      <c r="E7" s="357">
        <f>'Supply Summary'!F53</f>
        <v>11.450231556242484</v>
      </c>
      <c r="F7" s="357">
        <f>'Supply Summary'!H53</f>
        <v>10.414339617313566</v>
      </c>
      <c r="G7" s="357">
        <f>'Supply Summary'!J53</f>
        <v>10.493338174376792</v>
      </c>
      <c r="H7" s="357"/>
      <c r="I7" s="358"/>
    </row>
    <row r="8" spans="1:9" x14ac:dyDescent="0.25">
      <c r="B8" s="354" t="s">
        <v>392</v>
      </c>
      <c r="C8" s="357">
        <f>'Waste Summary'!B61</f>
        <v>80.85048914043422</v>
      </c>
      <c r="D8" s="357">
        <f>'Waste Summary'!D61</f>
        <v>83.018458819201385</v>
      </c>
      <c r="E8" s="357">
        <f>'Waste Summary'!F61</f>
        <v>85.418920490740348</v>
      </c>
      <c r="F8" s="357">
        <f>'Waste Summary'!H61</f>
        <v>88.443505202151798</v>
      </c>
      <c r="G8" s="357">
        <f>'Waste Summary'!J61</f>
        <v>90.452585687287822</v>
      </c>
      <c r="H8" s="357"/>
      <c r="I8" s="358"/>
    </row>
    <row r="9" spans="1:9" x14ac:dyDescent="0.25">
      <c r="B9" s="354" t="s">
        <v>393</v>
      </c>
      <c r="C9" s="357">
        <f>'Supply Summary'!B54</f>
        <v>13.768999521628555</v>
      </c>
      <c r="D9" s="357">
        <f>'Supply Summary'!D54</f>
        <v>6.8990740932507517</v>
      </c>
      <c r="E9" s="357">
        <f>'Supply Summary'!F54</f>
        <v>5.6270857039810718</v>
      </c>
      <c r="F9" s="357">
        <f>'Supply Summary'!H54</f>
        <v>3.3112644569071907</v>
      </c>
      <c r="G9" s="357">
        <f>'Supply Summary'!J54</f>
        <v>3.0164257482540506</v>
      </c>
    </row>
    <row r="10" spans="1:9" x14ac:dyDescent="0.25">
      <c r="B10" s="354" t="s">
        <v>394</v>
      </c>
      <c r="C10" s="357">
        <f>'Supply Summary'!C54</f>
        <v>39.966819213424266</v>
      </c>
      <c r="D10" s="357">
        <f>'Supply Summary'!E54</f>
        <v>37.976364849386769</v>
      </c>
      <c r="E10" s="357">
        <f>'Supply Summary'!G54</f>
        <v>56.710661306758055</v>
      </c>
      <c r="F10" s="357">
        <f>'Supply Summary'!I54</f>
        <v>40.078115137441486</v>
      </c>
      <c r="G10" s="357">
        <f>'Supply Summary'!K54</f>
        <v>34.124459190559506</v>
      </c>
      <c r="H10" s="357"/>
      <c r="I10" s="358"/>
    </row>
    <row r="11" spans="1:9" x14ac:dyDescent="0.25">
      <c r="B11" s="354" t="s">
        <v>395</v>
      </c>
      <c r="C11" s="357">
        <f>'Supply Summary'!C53</f>
        <v>63.432574007466222</v>
      </c>
      <c r="D11" s="357">
        <f>'Supply Summary'!E53</f>
        <v>63.780788029550706</v>
      </c>
      <c r="E11" s="357">
        <f>'Supply Summary'!G53</f>
        <v>64.24911742122741</v>
      </c>
      <c r="F11" s="357">
        <f>'Supply Summary'!I53</f>
        <v>64.95171808494274</v>
      </c>
      <c r="G11" s="357">
        <f>'Supply Summary'!K53</f>
        <v>65.817415128314678</v>
      </c>
      <c r="H11" s="357"/>
      <c r="I11" s="358"/>
    </row>
    <row r="12" spans="1:9" x14ac:dyDescent="0.25">
      <c r="B12" s="354" t="s">
        <v>396</v>
      </c>
      <c r="C12" s="357">
        <f>'Waste Summary'!C62</f>
        <v>7.1234114906584622</v>
      </c>
      <c r="D12" s="357">
        <f>'Waste Summary'!E62</f>
        <v>6.2083171023704153</v>
      </c>
      <c r="E12" s="357">
        <f>'Waste Summary'!G62</f>
        <v>9.1546649429850326</v>
      </c>
      <c r="F12" s="357">
        <f>'Waste Summary'!I62</f>
        <v>6.9204637853256976</v>
      </c>
      <c r="G12" s="357">
        <f>'Waste Summary'!K62</f>
        <v>10.20790539070601</v>
      </c>
      <c r="H12" s="357"/>
      <c r="I12" s="358"/>
    </row>
    <row r="13" spans="1:9" x14ac:dyDescent="0.25">
      <c r="B13" s="354" t="s">
        <v>397</v>
      </c>
      <c r="C13" s="357">
        <f>'Waste Summary'!C61</f>
        <v>19.718063517600008</v>
      </c>
      <c r="D13" s="357">
        <f>'Waste Summary'!E61</f>
        <v>19.810473678371807</v>
      </c>
      <c r="E13" s="357">
        <f>'Waste Summary'!G61</f>
        <v>19.904270801803118</v>
      </c>
      <c r="F13" s="357">
        <f>'Waste Summary'!I61</f>
        <v>19.99947597447731</v>
      </c>
      <c r="G13" s="357">
        <f>'Waste Summary'!K61</f>
        <v>20.083953315702139</v>
      </c>
    </row>
    <row r="14" spans="1:9" x14ac:dyDescent="0.25">
      <c r="B14" s="354" t="s">
        <v>398</v>
      </c>
      <c r="C14" s="357">
        <f>'Waste Summary'!B62</f>
        <v>189.59507853764899</v>
      </c>
      <c r="D14" s="357">
        <f>'Waste Summary'!D62</f>
        <v>172.20733085020828</v>
      </c>
      <c r="E14" s="357">
        <f>'Waste Summary'!F62</f>
        <v>164.83744410305985</v>
      </c>
      <c r="F14" s="357">
        <f>'Waste Summary'!H62</f>
        <v>149.09127703969392</v>
      </c>
      <c r="G14" s="357">
        <f>'Waste Summary'!J62</f>
        <v>131.49391012957346</v>
      </c>
      <c r="H14" s="357"/>
      <c r="I14" s="358"/>
    </row>
    <row r="15" spans="1:9" x14ac:dyDescent="0.25">
      <c r="C15" s="357"/>
      <c r="D15" s="357"/>
      <c r="E15" s="357"/>
      <c r="F15" s="357"/>
      <c r="G15" s="357"/>
      <c r="H15" s="357"/>
      <c r="I15" s="358"/>
    </row>
    <row r="16" spans="1:9" x14ac:dyDescent="0.25">
      <c r="C16" s="357"/>
      <c r="D16" s="357"/>
      <c r="E16" s="357"/>
      <c r="F16" s="357"/>
      <c r="G16" s="357"/>
      <c r="H16" s="357"/>
      <c r="I16" s="358"/>
    </row>
    <row r="18" spans="1:9" x14ac:dyDescent="0.25">
      <c r="C18" s="357"/>
      <c r="D18" s="357"/>
      <c r="E18" s="357"/>
      <c r="F18" s="357"/>
      <c r="G18" s="357"/>
      <c r="H18" s="357"/>
      <c r="I18" s="358"/>
    </row>
    <row r="19" spans="1:9" x14ac:dyDescent="0.25">
      <c r="C19" s="357"/>
      <c r="D19" s="357"/>
      <c r="E19" s="357"/>
      <c r="F19" s="357"/>
      <c r="G19" s="357"/>
      <c r="H19" s="357"/>
      <c r="I19" s="358"/>
    </row>
    <row r="20" spans="1:9" x14ac:dyDescent="0.25">
      <c r="C20" s="357"/>
      <c r="D20" s="357"/>
      <c r="E20" s="357"/>
      <c r="F20" s="357"/>
      <c r="G20" s="357"/>
      <c r="H20" s="357"/>
      <c r="I20" s="358"/>
    </row>
    <row r="23" spans="1:9" x14ac:dyDescent="0.25">
      <c r="C23" s="357"/>
      <c r="D23" s="357"/>
      <c r="E23" s="357"/>
      <c r="F23" s="357"/>
      <c r="G23" s="357"/>
      <c r="H23" s="357"/>
      <c r="I23" s="358"/>
    </row>
    <row r="24" spans="1:9" x14ac:dyDescent="0.25">
      <c r="C24" s="357"/>
      <c r="D24" s="357"/>
      <c r="E24" s="357"/>
      <c r="F24" s="357"/>
      <c r="G24" s="357"/>
      <c r="H24" s="357"/>
      <c r="I24" s="358"/>
    </row>
    <row r="25" spans="1:9" x14ac:dyDescent="0.25">
      <c r="C25" s="357"/>
      <c r="D25" s="357"/>
      <c r="E25" s="357"/>
      <c r="F25" s="357"/>
      <c r="G25" s="357"/>
      <c r="H25" s="357"/>
      <c r="I25" s="358"/>
    </row>
    <row r="27" spans="1:9" x14ac:dyDescent="0.25">
      <c r="A27" s="351"/>
    </row>
    <row r="30" spans="1:9" x14ac:dyDescent="0.25">
      <c r="C30" s="357"/>
      <c r="D30" s="357"/>
      <c r="E30" s="357"/>
      <c r="F30" s="357"/>
      <c r="G30" s="357"/>
      <c r="H30" s="357"/>
      <c r="I30" s="358"/>
    </row>
    <row r="31" spans="1:9" x14ac:dyDescent="0.25">
      <c r="C31" s="357"/>
      <c r="D31" s="357"/>
      <c r="E31" s="357"/>
      <c r="F31" s="357"/>
      <c r="G31" s="357"/>
      <c r="H31" s="357"/>
      <c r="I31" s="358"/>
    </row>
    <row r="32" spans="1:9" x14ac:dyDescent="0.25">
      <c r="C32" s="357"/>
      <c r="D32" s="357"/>
      <c r="E32" s="357"/>
      <c r="F32" s="357"/>
      <c r="G32" s="357"/>
      <c r="H32" s="357"/>
      <c r="I32" s="358"/>
    </row>
    <row r="33" spans="1:9" x14ac:dyDescent="0.25">
      <c r="C33" s="357"/>
      <c r="D33" s="357"/>
      <c r="E33" s="357"/>
      <c r="F33" s="357"/>
      <c r="G33" s="357"/>
      <c r="H33" s="357"/>
      <c r="I33" s="358"/>
    </row>
    <row r="34" spans="1:9" x14ac:dyDescent="0.25">
      <c r="C34" s="357"/>
      <c r="D34" s="357"/>
      <c r="E34" s="357"/>
      <c r="F34" s="357"/>
      <c r="G34" s="357"/>
      <c r="H34" s="359"/>
      <c r="I34" s="358"/>
    </row>
    <row r="35" spans="1:9" x14ac:dyDescent="0.25">
      <c r="C35" s="357"/>
      <c r="D35" s="357"/>
      <c r="E35" s="357"/>
      <c r="F35" s="357"/>
      <c r="G35" s="357"/>
      <c r="H35" s="357"/>
      <c r="I35" s="358"/>
    </row>
    <row r="36" spans="1:9" x14ac:dyDescent="0.25">
      <c r="A36" s="360"/>
      <c r="B36" s="360"/>
      <c r="C36" s="361"/>
      <c r="D36" s="361"/>
      <c r="E36" s="361"/>
      <c r="F36" s="361"/>
      <c r="G36" s="361"/>
      <c r="H36" s="361"/>
      <c r="I36" s="362"/>
    </row>
    <row r="38" spans="1:9" x14ac:dyDescent="0.25">
      <c r="C38" s="357"/>
      <c r="D38" s="357"/>
      <c r="E38" s="357"/>
      <c r="F38" s="357"/>
      <c r="G38" s="357"/>
      <c r="H38" s="357"/>
      <c r="I38" s="358"/>
    </row>
    <row r="39" spans="1:9" x14ac:dyDescent="0.25">
      <c r="C39" s="357"/>
      <c r="D39" s="357"/>
      <c r="E39" s="357"/>
      <c r="F39" s="357"/>
      <c r="G39" s="357"/>
      <c r="H39" s="357"/>
      <c r="I39" s="358"/>
    </row>
    <row r="40" spans="1:9" x14ac:dyDescent="0.25">
      <c r="C40" s="357"/>
      <c r="D40" s="357"/>
      <c r="E40" s="357"/>
      <c r="F40" s="357"/>
      <c r="G40" s="357"/>
      <c r="H40" s="357"/>
      <c r="I40" s="358"/>
    </row>
    <row r="41" spans="1:9" x14ac:dyDescent="0.25">
      <c r="C41" s="357"/>
      <c r="D41" s="357"/>
      <c r="E41" s="357"/>
      <c r="F41" s="357"/>
      <c r="G41" s="357"/>
      <c r="H41" s="357"/>
      <c r="I41" s="358"/>
    </row>
    <row r="42" spans="1:9" x14ac:dyDescent="0.25">
      <c r="C42" s="357"/>
      <c r="D42" s="357"/>
      <c r="E42" s="357"/>
      <c r="F42" s="357"/>
      <c r="G42" s="357"/>
      <c r="H42" s="357"/>
      <c r="I42" s="358"/>
    </row>
    <row r="43" spans="1:9" x14ac:dyDescent="0.25">
      <c r="C43" s="357"/>
      <c r="D43" s="357"/>
      <c r="E43" s="357"/>
      <c r="F43" s="357"/>
      <c r="G43" s="357"/>
      <c r="H43" s="357"/>
      <c r="I43" s="358"/>
    </row>
    <row r="44" spans="1:9" x14ac:dyDescent="0.25">
      <c r="C44" s="357"/>
      <c r="D44" s="357"/>
      <c r="E44" s="357"/>
      <c r="F44" s="357"/>
      <c r="G44" s="357"/>
      <c r="H44" s="357"/>
      <c r="I44" s="358"/>
    </row>
    <row r="45" spans="1:9" x14ac:dyDescent="0.25">
      <c r="A45" s="360"/>
      <c r="B45" s="360"/>
      <c r="C45" s="361"/>
      <c r="D45" s="361"/>
      <c r="E45" s="361"/>
      <c r="F45" s="361"/>
      <c r="G45" s="361"/>
      <c r="H45" s="361"/>
      <c r="I45" s="362"/>
    </row>
    <row r="47" spans="1:9" x14ac:dyDescent="0.25">
      <c r="C47" s="357"/>
      <c r="D47" s="357"/>
      <c r="E47" s="357"/>
      <c r="F47" s="357"/>
      <c r="G47" s="357"/>
      <c r="H47" s="357"/>
      <c r="I47" s="358"/>
    </row>
    <row r="48" spans="1:9" x14ac:dyDescent="0.25">
      <c r="C48" s="357"/>
      <c r="D48" s="357"/>
      <c r="E48" s="357"/>
      <c r="F48" s="357"/>
      <c r="G48" s="357"/>
      <c r="H48" s="357"/>
      <c r="I48" s="358"/>
    </row>
    <row r="49" spans="1:9" x14ac:dyDescent="0.25">
      <c r="C49" s="357"/>
      <c r="D49" s="357"/>
      <c r="E49" s="357"/>
      <c r="F49" s="357"/>
      <c r="G49" s="357"/>
      <c r="H49" s="357"/>
      <c r="I49" s="358"/>
    </row>
    <row r="50" spans="1:9" x14ac:dyDescent="0.25">
      <c r="C50" s="357"/>
      <c r="D50" s="357"/>
      <c r="E50" s="357"/>
      <c r="F50" s="357"/>
      <c r="G50" s="357"/>
      <c r="H50" s="357"/>
      <c r="I50" s="358"/>
    </row>
    <row r="51" spans="1:9" x14ac:dyDescent="0.25">
      <c r="C51" s="357"/>
      <c r="D51" s="357"/>
      <c r="E51" s="357"/>
      <c r="F51" s="357"/>
      <c r="G51" s="357"/>
      <c r="H51" s="357"/>
      <c r="I51" s="358"/>
    </row>
    <row r="52" spans="1:9" x14ac:dyDescent="0.25">
      <c r="C52" s="357"/>
      <c r="D52" s="357"/>
      <c r="E52" s="357"/>
      <c r="F52" s="357"/>
      <c r="G52" s="357"/>
      <c r="H52" s="357"/>
      <c r="I52" s="358"/>
    </row>
    <row r="53" spans="1:9" x14ac:dyDescent="0.25">
      <c r="A53" s="360"/>
      <c r="B53" s="360"/>
      <c r="C53" s="361"/>
      <c r="D53" s="361"/>
      <c r="E53" s="361"/>
      <c r="F53" s="361"/>
      <c r="G53" s="361"/>
      <c r="H53" s="361"/>
      <c r="I53" s="362"/>
    </row>
    <row r="55" spans="1:9" x14ac:dyDescent="0.25">
      <c r="C55" s="357"/>
      <c r="D55" s="357"/>
      <c r="E55" s="357"/>
      <c r="F55" s="357"/>
      <c r="G55" s="357"/>
      <c r="H55" s="357"/>
      <c r="I55" s="358"/>
    </row>
    <row r="56" spans="1:9" x14ac:dyDescent="0.25">
      <c r="C56" s="357"/>
      <c r="D56" s="357"/>
      <c r="E56" s="357"/>
      <c r="F56" s="357"/>
      <c r="G56" s="357"/>
      <c r="H56" s="357"/>
      <c r="I56" s="358"/>
    </row>
    <row r="57" spans="1:9" x14ac:dyDescent="0.25">
      <c r="C57" s="357"/>
      <c r="D57" s="357"/>
      <c r="E57" s="357"/>
      <c r="F57" s="357"/>
      <c r="G57" s="357"/>
      <c r="H57" s="357"/>
      <c r="I57" s="358"/>
    </row>
    <row r="58" spans="1:9" x14ac:dyDescent="0.25">
      <c r="C58" s="357"/>
      <c r="D58" s="357"/>
      <c r="E58" s="357"/>
      <c r="F58" s="357"/>
      <c r="G58" s="357"/>
      <c r="H58" s="357"/>
      <c r="I58" s="358"/>
    </row>
    <row r="59" spans="1:9" x14ac:dyDescent="0.25">
      <c r="C59" s="357"/>
      <c r="D59" s="357"/>
      <c r="E59" s="357"/>
      <c r="F59" s="357"/>
      <c r="G59" s="357"/>
      <c r="H59" s="357"/>
      <c r="I59" s="358"/>
    </row>
    <row r="60" spans="1:9" x14ac:dyDescent="0.25">
      <c r="A60" s="360"/>
      <c r="B60" s="360"/>
      <c r="C60" s="361"/>
      <c r="D60" s="361"/>
      <c r="E60" s="361"/>
      <c r="F60" s="361"/>
      <c r="G60" s="361"/>
      <c r="H60" s="361"/>
      <c r="I60" s="362"/>
    </row>
    <row r="63" spans="1:9" x14ac:dyDescent="0.25">
      <c r="C63" s="357"/>
      <c r="D63" s="357"/>
      <c r="E63" s="357"/>
      <c r="F63" s="357"/>
      <c r="G63" s="357"/>
      <c r="H63" s="357"/>
      <c r="I63" s="358"/>
    </row>
    <row r="64" spans="1:9" x14ac:dyDescent="0.25">
      <c r="C64" s="357"/>
      <c r="D64" s="357"/>
      <c r="E64" s="357"/>
      <c r="F64" s="357"/>
      <c r="G64" s="357"/>
      <c r="H64" s="357"/>
      <c r="I64" s="358"/>
    </row>
    <row r="65" spans="2:9" x14ac:dyDescent="0.25">
      <c r="C65" s="357"/>
      <c r="D65" s="357"/>
      <c r="E65" s="357"/>
      <c r="F65" s="357"/>
      <c r="G65" s="357"/>
      <c r="H65" s="357"/>
      <c r="I65" s="358"/>
    </row>
    <row r="66" spans="2:9" x14ac:dyDescent="0.25">
      <c r="C66" s="357"/>
      <c r="D66" s="357"/>
      <c r="E66" s="357"/>
      <c r="F66" s="357"/>
      <c r="G66" s="357"/>
      <c r="H66" s="357"/>
      <c r="I66" s="358"/>
    </row>
    <row r="67" spans="2:9" x14ac:dyDescent="0.25">
      <c r="C67" s="357"/>
      <c r="D67" s="357"/>
      <c r="E67" s="357"/>
      <c r="F67" s="357"/>
      <c r="G67" s="357"/>
      <c r="H67" s="357"/>
      <c r="I67" s="358"/>
    </row>
    <row r="68" spans="2:9" x14ac:dyDescent="0.25">
      <c r="C68" s="357"/>
      <c r="D68" s="357"/>
      <c r="E68" s="357"/>
      <c r="F68" s="357"/>
      <c r="G68" s="357"/>
      <c r="H68" s="357"/>
      <c r="I68" s="358"/>
    </row>
    <row r="69" spans="2:9" x14ac:dyDescent="0.25">
      <c r="C69" s="357"/>
      <c r="D69" s="357"/>
      <c r="E69" s="357"/>
      <c r="F69" s="357"/>
      <c r="G69" s="357"/>
      <c r="H69" s="357"/>
      <c r="I69" s="358"/>
    </row>
    <row r="70" spans="2:9" x14ac:dyDescent="0.25">
      <c r="B70" s="360"/>
      <c r="C70" s="361"/>
      <c r="D70" s="361"/>
      <c r="E70" s="361"/>
      <c r="F70" s="361"/>
      <c r="G70" s="361"/>
      <c r="H70" s="361"/>
      <c r="I70" s="362"/>
    </row>
    <row r="71" spans="2:9" x14ac:dyDescent="0.25">
      <c r="B71" s="360"/>
      <c r="C71" s="361"/>
      <c r="D71" s="361"/>
      <c r="E71" s="361"/>
      <c r="F71" s="361"/>
      <c r="G71" s="361"/>
      <c r="H71" s="361"/>
      <c r="I71" s="362"/>
    </row>
    <row r="72" spans="2:9" x14ac:dyDescent="0.25">
      <c r="C72" s="357"/>
      <c r="D72" s="357"/>
      <c r="E72" s="357"/>
      <c r="F72" s="357"/>
      <c r="G72" s="357"/>
      <c r="H72" s="357"/>
      <c r="I72" s="358"/>
    </row>
    <row r="73" spans="2:9" x14ac:dyDescent="0.25">
      <c r="C73" s="357"/>
      <c r="D73" s="357"/>
      <c r="E73" s="357"/>
      <c r="F73" s="357"/>
      <c r="G73" s="357"/>
      <c r="H73" s="357"/>
      <c r="I73" s="358"/>
    </row>
    <row r="74" spans="2:9" x14ac:dyDescent="0.25">
      <c r="C74" s="357"/>
      <c r="D74" s="357"/>
      <c r="E74" s="357"/>
      <c r="F74" s="357"/>
      <c r="G74" s="357"/>
      <c r="H74" s="357"/>
      <c r="I74" s="358"/>
    </row>
    <row r="75" spans="2:9" x14ac:dyDescent="0.25">
      <c r="C75" s="357"/>
      <c r="D75" s="357"/>
      <c r="E75" s="357"/>
      <c r="F75" s="357"/>
      <c r="G75" s="357"/>
      <c r="H75" s="357"/>
      <c r="I75" s="358"/>
    </row>
    <row r="76" spans="2:9" x14ac:dyDescent="0.25">
      <c r="C76" s="363"/>
      <c r="D76" s="363"/>
      <c r="E76" s="363"/>
      <c r="F76" s="363"/>
      <c r="G76" s="363"/>
      <c r="H76" s="357"/>
      <c r="I76" s="358"/>
    </row>
    <row r="77" spans="2:9" x14ac:dyDescent="0.25">
      <c r="C77" s="363"/>
      <c r="D77" s="363"/>
      <c r="E77" s="363"/>
      <c r="F77" s="363"/>
      <c r="G77" s="363"/>
      <c r="H77" s="357"/>
      <c r="I77" s="358"/>
    </row>
    <row r="78" spans="2:9" x14ac:dyDescent="0.25">
      <c r="C78" s="363"/>
      <c r="D78" s="363"/>
      <c r="E78" s="363"/>
      <c r="F78" s="363"/>
      <c r="G78" s="363"/>
      <c r="H78" s="357"/>
      <c r="I78" s="358"/>
    </row>
    <row r="79" spans="2:9" x14ac:dyDescent="0.25">
      <c r="C79" s="363"/>
      <c r="D79" s="363"/>
      <c r="E79" s="363"/>
      <c r="F79" s="363"/>
      <c r="G79" s="363"/>
      <c r="H79" s="357"/>
      <c r="I79" s="358"/>
    </row>
    <row r="81" spans="1:9" x14ac:dyDescent="0.25">
      <c r="A81" s="351"/>
    </row>
    <row r="84" spans="1:9" x14ac:dyDescent="0.25">
      <c r="C84" s="364"/>
      <c r="D84" s="364"/>
      <c r="E84" s="364"/>
      <c r="F84" s="364"/>
      <c r="G84" s="364"/>
      <c r="H84" s="357"/>
      <c r="I84" s="358"/>
    </row>
    <row r="85" spans="1:9" x14ac:dyDescent="0.25">
      <c r="C85" s="364"/>
      <c r="D85" s="364"/>
      <c r="E85" s="364"/>
      <c r="F85" s="364"/>
      <c r="G85" s="364"/>
      <c r="H85" s="357"/>
      <c r="I85" s="358"/>
    </row>
    <row r="86" spans="1:9" x14ac:dyDescent="0.25">
      <c r="C86" s="364"/>
      <c r="D86" s="364"/>
      <c r="E86" s="364"/>
      <c r="F86" s="364"/>
      <c r="G86" s="364"/>
      <c r="H86" s="357"/>
      <c r="I86" s="358"/>
    </row>
    <row r="87" spans="1:9" x14ac:dyDescent="0.25">
      <c r="C87" s="364"/>
      <c r="D87" s="364"/>
      <c r="E87" s="364"/>
      <c r="F87" s="364"/>
      <c r="G87" s="364"/>
      <c r="H87" s="357"/>
      <c r="I87" s="358"/>
    </row>
    <row r="88" spans="1:9" x14ac:dyDescent="0.25">
      <c r="C88" s="357"/>
      <c r="D88" s="357"/>
      <c r="E88" s="357"/>
      <c r="F88" s="357"/>
      <c r="G88" s="357"/>
    </row>
    <row r="89" spans="1:9" x14ac:dyDescent="0.25">
      <c r="C89" s="357"/>
      <c r="D89" s="357"/>
      <c r="E89" s="357"/>
      <c r="F89" s="357"/>
      <c r="G89" s="357"/>
    </row>
    <row r="90" spans="1:9" x14ac:dyDescent="0.25">
      <c r="C90" s="357"/>
      <c r="D90" s="357"/>
      <c r="E90" s="357"/>
      <c r="F90" s="357"/>
      <c r="G90" s="357"/>
      <c r="H90" s="357"/>
      <c r="I90" s="358"/>
    </row>
    <row r="91" spans="1:9" x14ac:dyDescent="0.25">
      <c r="C91" s="357"/>
      <c r="D91" s="357"/>
      <c r="E91" s="357"/>
      <c r="F91" s="357"/>
      <c r="G91" s="357"/>
      <c r="H91" s="357"/>
      <c r="I91" s="358"/>
    </row>
    <row r="92" spans="1:9" x14ac:dyDescent="0.25">
      <c r="C92" s="357"/>
      <c r="D92" s="357"/>
      <c r="E92" s="357"/>
      <c r="F92" s="357"/>
      <c r="G92" s="357"/>
      <c r="H92" s="357"/>
      <c r="I92" s="358"/>
    </row>
    <row r="93" spans="1:9" x14ac:dyDescent="0.25">
      <c r="C93" s="357"/>
      <c r="D93" s="357"/>
      <c r="E93" s="357"/>
      <c r="F93" s="357"/>
      <c r="G93" s="357"/>
      <c r="H93" s="357"/>
      <c r="I93" s="358"/>
    </row>
    <row r="94" spans="1:9" x14ac:dyDescent="0.25">
      <c r="C94" s="357"/>
      <c r="D94" s="357"/>
      <c r="E94" s="357"/>
      <c r="F94" s="357"/>
      <c r="G94" s="357"/>
    </row>
    <row r="95" spans="1:9" x14ac:dyDescent="0.25">
      <c r="C95" s="357"/>
      <c r="D95" s="357"/>
      <c r="E95" s="357"/>
      <c r="F95" s="357"/>
      <c r="G95" s="357"/>
    </row>
    <row r="96" spans="1:9" x14ac:dyDescent="0.25">
      <c r="C96" s="357"/>
      <c r="D96" s="357"/>
      <c r="E96" s="357"/>
      <c r="F96" s="357"/>
      <c r="G96" s="357"/>
      <c r="H96" s="357"/>
      <c r="I96" s="358"/>
    </row>
    <row r="97" spans="3:9" x14ac:dyDescent="0.25">
      <c r="C97" s="364"/>
      <c r="D97" s="364"/>
      <c r="E97" s="364"/>
      <c r="F97" s="364"/>
      <c r="G97" s="364"/>
      <c r="H97" s="357"/>
      <c r="I97" s="358"/>
    </row>
    <row r="98" spans="3:9" x14ac:dyDescent="0.25">
      <c r="C98" s="357"/>
      <c r="D98" s="357"/>
      <c r="E98" s="357"/>
      <c r="F98" s="357"/>
      <c r="G98" s="357"/>
      <c r="H98" s="357"/>
      <c r="I98" s="358"/>
    </row>
    <row r="99" spans="3:9" x14ac:dyDescent="0.25">
      <c r="C99" s="357"/>
      <c r="D99" s="357"/>
      <c r="E99" s="357"/>
      <c r="F99" s="357"/>
      <c r="G99" s="357"/>
      <c r="H99" s="357"/>
      <c r="I99" s="358"/>
    </row>
    <row r="100" spans="3:9" x14ac:dyDescent="0.25">
      <c r="C100" s="357"/>
      <c r="D100" s="357"/>
      <c r="E100" s="357"/>
      <c r="F100" s="357"/>
      <c r="G100" s="357"/>
    </row>
    <row r="101" spans="3:9" x14ac:dyDescent="0.25">
      <c r="C101" s="357"/>
      <c r="D101" s="357"/>
      <c r="E101" s="357"/>
      <c r="F101" s="357"/>
      <c r="G101" s="357"/>
    </row>
    <row r="102" spans="3:9" x14ac:dyDescent="0.25">
      <c r="C102" s="364"/>
      <c r="D102" s="364"/>
      <c r="E102" s="364"/>
      <c r="F102" s="364"/>
      <c r="G102" s="364"/>
      <c r="H102" s="357"/>
      <c r="I102" s="358"/>
    </row>
    <row r="103" spans="3:9" x14ac:dyDescent="0.25">
      <c r="C103" s="364"/>
      <c r="D103" s="364"/>
      <c r="E103" s="364"/>
      <c r="F103" s="364"/>
      <c r="G103" s="364"/>
      <c r="H103" s="357"/>
      <c r="I103" s="358"/>
    </row>
    <row r="104" spans="3:9" x14ac:dyDescent="0.25">
      <c r="C104" s="364"/>
      <c r="D104" s="364"/>
      <c r="E104" s="364"/>
      <c r="F104" s="364"/>
      <c r="G104" s="364"/>
      <c r="H104" s="357"/>
      <c r="I104" s="358"/>
    </row>
    <row r="105" spans="3:9" x14ac:dyDescent="0.25">
      <c r="C105" s="364"/>
      <c r="D105" s="364"/>
      <c r="E105" s="364"/>
      <c r="F105" s="364"/>
      <c r="G105" s="364"/>
      <c r="H105" s="357"/>
      <c r="I105" s="358"/>
    </row>
    <row r="106" spans="3:9" x14ac:dyDescent="0.25">
      <c r="C106" s="357"/>
      <c r="D106" s="357"/>
      <c r="E106" s="357"/>
      <c r="F106" s="357"/>
      <c r="G106" s="357"/>
    </row>
    <row r="107" spans="3:9" x14ac:dyDescent="0.25">
      <c r="C107" s="357"/>
      <c r="D107" s="357"/>
      <c r="E107" s="357"/>
      <c r="F107" s="357"/>
      <c r="G107" s="357"/>
    </row>
    <row r="108" spans="3:9" x14ac:dyDescent="0.25">
      <c r="C108" s="357"/>
      <c r="D108" s="357"/>
      <c r="E108" s="357"/>
      <c r="F108" s="357"/>
      <c r="G108" s="357"/>
      <c r="H108" s="357"/>
      <c r="I108" s="358"/>
    </row>
    <row r="109" spans="3:9" x14ac:dyDescent="0.25">
      <c r="C109" s="357"/>
      <c r="D109" s="357"/>
      <c r="E109" s="357"/>
      <c r="F109" s="357"/>
      <c r="G109" s="357"/>
      <c r="H109" s="357"/>
      <c r="I109" s="358"/>
    </row>
    <row r="110" spans="3:9" x14ac:dyDescent="0.25">
      <c r="C110" s="357"/>
      <c r="D110" s="357"/>
      <c r="E110" s="357"/>
      <c r="F110" s="357"/>
      <c r="G110" s="357"/>
      <c r="H110" s="357"/>
      <c r="I110" s="358"/>
    </row>
    <row r="111" spans="3:9" x14ac:dyDescent="0.25">
      <c r="C111" s="357"/>
      <c r="D111" s="357"/>
      <c r="E111" s="357"/>
      <c r="F111" s="357"/>
      <c r="G111" s="357"/>
      <c r="H111" s="357"/>
      <c r="I111" s="358"/>
    </row>
    <row r="113" spans="1:8" x14ac:dyDescent="0.25">
      <c r="A113" s="351"/>
    </row>
    <row r="116" spans="1:8" x14ac:dyDescent="0.25">
      <c r="C116" s="357"/>
      <c r="D116" s="357"/>
      <c r="E116" s="357"/>
      <c r="F116" s="357"/>
      <c r="G116" s="357"/>
      <c r="H116" s="357"/>
    </row>
    <row r="117" spans="1:8" x14ac:dyDescent="0.25">
      <c r="C117" s="357"/>
      <c r="D117" s="357"/>
      <c r="E117" s="357"/>
      <c r="F117" s="357"/>
      <c r="G117" s="357"/>
      <c r="H117" s="357"/>
    </row>
    <row r="119" spans="1:8" x14ac:dyDescent="0.25">
      <c r="C119" s="357"/>
      <c r="D119" s="357"/>
      <c r="E119" s="357"/>
      <c r="F119" s="357"/>
      <c r="G119" s="357"/>
      <c r="H119" s="357"/>
    </row>
    <row r="120" spans="1:8" x14ac:dyDescent="0.25">
      <c r="C120" s="357"/>
      <c r="D120" s="357"/>
      <c r="E120" s="357"/>
      <c r="F120" s="357"/>
      <c r="G120" s="357"/>
      <c r="H120" s="357"/>
    </row>
    <row r="121" spans="1:8" x14ac:dyDescent="0.25">
      <c r="C121" s="357"/>
      <c r="D121" s="357"/>
      <c r="E121" s="357"/>
      <c r="F121" s="357"/>
      <c r="G121" s="357"/>
      <c r="H121" s="357"/>
    </row>
    <row r="122" spans="1:8" x14ac:dyDescent="0.25">
      <c r="C122" s="357"/>
      <c r="D122" s="357"/>
      <c r="E122" s="357"/>
      <c r="F122" s="357"/>
      <c r="G122" s="357"/>
      <c r="H122" s="357"/>
    </row>
    <row r="123" spans="1:8" x14ac:dyDescent="0.25">
      <c r="C123" s="357"/>
      <c r="D123" s="357"/>
      <c r="E123" s="357"/>
      <c r="F123" s="357"/>
      <c r="G123" s="357"/>
      <c r="H123" s="357"/>
    </row>
    <row r="125" spans="1:8" x14ac:dyDescent="0.25">
      <c r="C125" s="357"/>
      <c r="D125" s="357"/>
      <c r="E125" s="357"/>
      <c r="F125" s="357"/>
      <c r="G125" s="357"/>
      <c r="H125" s="357"/>
    </row>
    <row r="126" spans="1:8" x14ac:dyDescent="0.25">
      <c r="C126" s="357"/>
      <c r="D126" s="357"/>
      <c r="E126" s="357"/>
      <c r="F126" s="357"/>
      <c r="G126" s="357"/>
      <c r="H126" s="357"/>
    </row>
    <row r="128" spans="1:8" x14ac:dyDescent="0.25">
      <c r="B128" s="365"/>
      <c r="C128" s="363"/>
      <c r="D128" s="363"/>
      <c r="E128" s="363"/>
      <c r="F128" s="363"/>
      <c r="G128" s="363"/>
    </row>
    <row r="129" spans="2:8" x14ac:dyDescent="0.25">
      <c r="B129" s="365"/>
      <c r="C129" s="363"/>
      <c r="D129" s="363"/>
      <c r="E129" s="363"/>
      <c r="F129" s="363"/>
      <c r="G129" s="363"/>
    </row>
    <row r="131" spans="2:8" x14ac:dyDescent="0.25">
      <c r="C131" s="357"/>
      <c r="D131" s="357"/>
      <c r="E131" s="357"/>
      <c r="F131" s="357"/>
      <c r="G131" s="357"/>
      <c r="H131" s="357"/>
    </row>
    <row r="132" spans="2:8" x14ac:dyDescent="0.25">
      <c r="C132" s="357"/>
      <c r="D132" s="357"/>
      <c r="E132" s="357"/>
      <c r="F132" s="357"/>
      <c r="G132" s="357"/>
      <c r="H132" s="357"/>
    </row>
    <row r="133" spans="2:8" x14ac:dyDescent="0.25">
      <c r="C133" s="357"/>
      <c r="D133" s="357"/>
      <c r="E133" s="357"/>
      <c r="F133" s="357"/>
      <c r="G133" s="357"/>
      <c r="H133" s="357"/>
    </row>
    <row r="135" spans="2:8" x14ac:dyDescent="0.25">
      <c r="C135" s="357"/>
      <c r="D135" s="357"/>
      <c r="E135" s="357"/>
      <c r="F135" s="357"/>
      <c r="G135" s="357"/>
      <c r="H135" s="357"/>
    </row>
    <row r="136" spans="2:8" x14ac:dyDescent="0.25">
      <c r="C136" s="357"/>
      <c r="D136" s="357"/>
      <c r="E136" s="357"/>
      <c r="F136" s="357"/>
      <c r="G136" s="357"/>
      <c r="H136" s="357"/>
    </row>
    <row r="137" spans="2:8" x14ac:dyDescent="0.25">
      <c r="C137" s="357"/>
      <c r="D137" s="357"/>
      <c r="E137" s="357"/>
      <c r="F137" s="357"/>
      <c r="G137" s="357"/>
      <c r="H137" s="357"/>
    </row>
    <row r="138" spans="2:8" x14ac:dyDescent="0.25">
      <c r="H138" s="357"/>
    </row>
    <row r="139" spans="2:8" x14ac:dyDescent="0.25">
      <c r="C139" s="363"/>
      <c r="D139" s="363"/>
      <c r="E139" s="363"/>
      <c r="F139" s="363"/>
      <c r="G139" s="363"/>
      <c r="H139" s="363"/>
    </row>
    <row r="142" spans="2:8" x14ac:dyDescent="0.25">
      <c r="C142" s="357"/>
      <c r="D142" s="357"/>
      <c r="E142" s="357"/>
      <c r="F142" s="357"/>
      <c r="G142" s="357"/>
      <c r="H142" s="357"/>
    </row>
    <row r="143" spans="2:8" x14ac:dyDescent="0.25">
      <c r="C143" s="357"/>
      <c r="D143" s="357"/>
      <c r="E143" s="357"/>
      <c r="F143" s="357"/>
      <c r="G143" s="357"/>
      <c r="H143" s="357"/>
    </row>
    <row r="145" spans="2:8" x14ac:dyDescent="0.25">
      <c r="C145" s="357"/>
      <c r="D145" s="357"/>
      <c r="E145" s="357"/>
      <c r="F145" s="357"/>
      <c r="G145" s="357"/>
      <c r="H145" s="357"/>
    </row>
    <row r="146" spans="2:8" x14ac:dyDescent="0.25">
      <c r="C146" s="357"/>
      <c r="D146" s="357"/>
      <c r="E146" s="357"/>
      <c r="F146" s="357"/>
      <c r="G146" s="357"/>
      <c r="H146" s="357"/>
    </row>
    <row r="147" spans="2:8" x14ac:dyDescent="0.25">
      <c r="C147" s="357"/>
      <c r="D147" s="357"/>
      <c r="E147" s="357"/>
      <c r="F147" s="357"/>
      <c r="G147" s="357"/>
      <c r="H147" s="357"/>
    </row>
    <row r="148" spans="2:8" x14ac:dyDescent="0.25">
      <c r="C148" s="357"/>
      <c r="D148" s="357"/>
      <c r="E148" s="357"/>
      <c r="F148" s="357"/>
      <c r="G148" s="357"/>
      <c r="H148" s="357"/>
    </row>
    <row r="149" spans="2:8" x14ac:dyDescent="0.25">
      <c r="C149" s="357"/>
      <c r="D149" s="357"/>
      <c r="E149" s="357"/>
      <c r="F149" s="357"/>
      <c r="G149" s="357"/>
      <c r="H149" s="357"/>
    </row>
    <row r="150" spans="2:8" x14ac:dyDescent="0.25">
      <c r="C150" s="357"/>
      <c r="D150" s="357"/>
      <c r="E150" s="357"/>
      <c r="F150" s="357"/>
      <c r="G150" s="357"/>
      <c r="H150" s="357"/>
    </row>
    <row r="151" spans="2:8" x14ac:dyDescent="0.25">
      <c r="C151" s="357"/>
      <c r="D151" s="357"/>
      <c r="E151" s="357"/>
      <c r="F151" s="357"/>
      <c r="G151" s="357"/>
      <c r="H151" s="357"/>
    </row>
    <row r="153" spans="2:8" x14ac:dyDescent="0.25">
      <c r="C153" s="357"/>
      <c r="D153" s="357"/>
      <c r="E153" s="357"/>
      <c r="F153" s="357"/>
      <c r="G153" s="357"/>
      <c r="H153" s="357"/>
    </row>
    <row r="154" spans="2:8" x14ac:dyDescent="0.25">
      <c r="C154" s="357"/>
      <c r="D154" s="357"/>
      <c r="E154" s="357"/>
      <c r="F154" s="357"/>
      <c r="G154" s="357"/>
      <c r="H154" s="357"/>
    </row>
    <row r="156" spans="2:8" x14ac:dyDescent="0.25">
      <c r="B156" s="365"/>
      <c r="C156" s="363"/>
      <c r="D156" s="363"/>
      <c r="E156" s="363"/>
      <c r="F156" s="363"/>
      <c r="G156" s="363"/>
    </row>
    <row r="157" spans="2:8" x14ac:dyDescent="0.25">
      <c r="B157" s="365"/>
      <c r="C157" s="363"/>
      <c r="D157" s="363"/>
      <c r="E157" s="363"/>
      <c r="F157" s="363"/>
      <c r="G157" s="363"/>
    </row>
    <row r="159" spans="2:8" x14ac:dyDescent="0.25">
      <c r="C159" s="357"/>
      <c r="D159" s="357"/>
      <c r="E159" s="357"/>
      <c r="F159" s="357"/>
      <c r="G159" s="357"/>
      <c r="H159" s="357"/>
    </row>
    <row r="160" spans="2:8" x14ac:dyDescent="0.25">
      <c r="C160" s="357"/>
      <c r="D160" s="357"/>
      <c r="E160" s="357"/>
      <c r="F160" s="357"/>
      <c r="G160" s="357"/>
      <c r="H160" s="357"/>
    </row>
    <row r="161" spans="3:8" x14ac:dyDescent="0.25">
      <c r="C161" s="357"/>
      <c r="D161" s="357"/>
      <c r="E161" s="357"/>
      <c r="F161" s="357"/>
      <c r="G161" s="357"/>
      <c r="H161" s="357"/>
    </row>
    <row r="163" spans="3:8" x14ac:dyDescent="0.25">
      <c r="C163" s="357"/>
      <c r="D163" s="357"/>
      <c r="E163" s="357"/>
      <c r="F163" s="357"/>
      <c r="G163" s="357"/>
      <c r="H163" s="357"/>
    </row>
    <row r="164" spans="3:8" x14ac:dyDescent="0.25">
      <c r="C164" s="357"/>
      <c r="D164" s="357"/>
      <c r="E164" s="357"/>
      <c r="F164" s="357"/>
      <c r="G164" s="357"/>
      <c r="H164" s="357"/>
    </row>
    <row r="165" spans="3:8" x14ac:dyDescent="0.25">
      <c r="C165" s="357"/>
      <c r="D165" s="357"/>
      <c r="E165" s="357"/>
      <c r="F165" s="357"/>
      <c r="G165" s="357"/>
      <c r="H165" s="357"/>
    </row>
    <row r="166" spans="3:8" x14ac:dyDescent="0.25">
      <c r="H166" s="357"/>
    </row>
    <row r="167" spans="3:8" x14ac:dyDescent="0.25">
      <c r="C167" s="363"/>
      <c r="D167" s="363"/>
      <c r="E167" s="363"/>
      <c r="F167" s="363"/>
      <c r="G167" s="363"/>
      <c r="H167" s="363"/>
    </row>
    <row r="170" spans="3:8" x14ac:dyDescent="0.25">
      <c r="C170" s="357"/>
      <c r="D170" s="357"/>
      <c r="E170" s="357"/>
      <c r="F170" s="357"/>
      <c r="G170" s="357"/>
      <c r="H170" s="357"/>
    </row>
    <row r="171" spans="3:8" x14ac:dyDescent="0.25">
      <c r="C171" s="357"/>
      <c r="D171" s="357"/>
      <c r="E171" s="357"/>
      <c r="F171" s="357"/>
      <c r="G171" s="357"/>
      <c r="H171" s="357"/>
    </row>
    <row r="173" spans="3:8" x14ac:dyDescent="0.25">
      <c r="C173" s="357"/>
      <c r="D173" s="357"/>
      <c r="E173" s="357"/>
      <c r="F173" s="357"/>
      <c r="G173" s="357"/>
      <c r="H173" s="357"/>
    </row>
    <row r="174" spans="3:8" x14ac:dyDescent="0.25">
      <c r="C174" s="357"/>
      <c r="D174" s="357"/>
      <c r="E174" s="357"/>
      <c r="F174" s="357"/>
      <c r="G174" s="357"/>
      <c r="H174" s="357"/>
    </row>
    <row r="175" spans="3:8" x14ac:dyDescent="0.25">
      <c r="C175" s="357"/>
      <c r="D175" s="357"/>
      <c r="E175" s="357"/>
      <c r="F175" s="357"/>
      <c r="G175" s="357"/>
      <c r="H175" s="357"/>
    </row>
    <row r="176" spans="3:8" x14ac:dyDescent="0.25">
      <c r="C176" s="357"/>
      <c r="D176" s="357"/>
      <c r="E176" s="357"/>
      <c r="F176" s="357"/>
      <c r="G176" s="357"/>
      <c r="H176" s="357"/>
    </row>
    <row r="177" spans="2:8" x14ac:dyDescent="0.25">
      <c r="C177" s="357"/>
      <c r="D177" s="357"/>
      <c r="E177" s="357"/>
      <c r="F177" s="357"/>
      <c r="G177" s="357"/>
      <c r="H177" s="357"/>
    </row>
    <row r="178" spans="2:8" x14ac:dyDescent="0.25">
      <c r="C178" s="357"/>
      <c r="D178" s="357"/>
      <c r="E178" s="357"/>
      <c r="F178" s="357"/>
      <c r="G178" s="357"/>
      <c r="H178" s="357"/>
    </row>
    <row r="179" spans="2:8" x14ac:dyDescent="0.25">
      <c r="C179" s="357"/>
      <c r="D179" s="357"/>
      <c r="E179" s="357"/>
      <c r="F179" s="357"/>
      <c r="G179" s="357"/>
      <c r="H179" s="357"/>
    </row>
    <row r="181" spans="2:8" x14ac:dyDescent="0.25">
      <c r="C181" s="357"/>
      <c r="D181" s="357"/>
      <c r="E181" s="357"/>
      <c r="F181" s="357"/>
      <c r="G181" s="357"/>
      <c r="H181" s="357"/>
    </row>
    <row r="182" spans="2:8" x14ac:dyDescent="0.25">
      <c r="C182" s="357"/>
      <c r="D182" s="357"/>
      <c r="E182" s="357"/>
      <c r="F182" s="357"/>
      <c r="G182" s="357"/>
      <c r="H182" s="357"/>
    </row>
    <row r="184" spans="2:8" x14ac:dyDescent="0.25">
      <c r="B184" s="365"/>
      <c r="C184" s="363"/>
      <c r="D184" s="363"/>
      <c r="E184" s="363"/>
      <c r="F184" s="363"/>
      <c r="G184" s="363"/>
    </row>
    <row r="185" spans="2:8" x14ac:dyDescent="0.25">
      <c r="B185" s="365"/>
      <c r="C185" s="363"/>
      <c r="D185" s="363"/>
      <c r="E185" s="363"/>
      <c r="F185" s="363"/>
      <c r="G185" s="363"/>
    </row>
    <row r="187" spans="2:8" x14ac:dyDescent="0.25">
      <c r="C187" s="357"/>
      <c r="D187" s="357"/>
      <c r="E187" s="357"/>
      <c r="F187" s="357"/>
      <c r="G187" s="357"/>
      <c r="H187" s="357"/>
    </row>
    <row r="188" spans="2:8" x14ac:dyDescent="0.25">
      <c r="C188" s="357"/>
      <c r="D188" s="357"/>
      <c r="E188" s="357"/>
      <c r="F188" s="357"/>
      <c r="G188" s="357"/>
      <c r="H188" s="357"/>
    </row>
    <row r="189" spans="2:8" x14ac:dyDescent="0.25">
      <c r="C189" s="357"/>
      <c r="D189" s="357"/>
      <c r="E189" s="357"/>
      <c r="F189" s="357"/>
      <c r="G189" s="357"/>
      <c r="H189" s="357"/>
    </row>
    <row r="191" spans="2:8" x14ac:dyDescent="0.25">
      <c r="C191" s="357"/>
      <c r="D191" s="357"/>
      <c r="E191" s="357"/>
      <c r="F191" s="357"/>
      <c r="G191" s="357"/>
      <c r="H191" s="357"/>
    </row>
    <row r="192" spans="2:8" x14ac:dyDescent="0.25">
      <c r="C192" s="357"/>
      <c r="D192" s="357"/>
      <c r="E192" s="357"/>
      <c r="F192" s="357"/>
      <c r="G192" s="357"/>
      <c r="H192" s="357"/>
    </row>
    <row r="193" spans="3:8" x14ac:dyDescent="0.25">
      <c r="C193" s="357"/>
      <c r="D193" s="357"/>
      <c r="E193" s="357"/>
      <c r="F193" s="357"/>
      <c r="G193" s="357"/>
      <c r="H193" s="357"/>
    </row>
    <row r="194" spans="3:8" x14ac:dyDescent="0.25">
      <c r="H194" s="357"/>
    </row>
    <row r="195" spans="3:8" x14ac:dyDescent="0.25">
      <c r="C195" s="363"/>
      <c r="D195" s="363"/>
      <c r="E195" s="363"/>
      <c r="F195" s="363"/>
      <c r="G195" s="363"/>
      <c r="H195" s="363"/>
    </row>
    <row r="198" spans="3:8" x14ac:dyDescent="0.25">
      <c r="C198" s="357"/>
      <c r="D198" s="357"/>
      <c r="E198" s="357"/>
      <c r="F198" s="357"/>
      <c r="G198" s="357"/>
      <c r="H198" s="357"/>
    </row>
    <row r="199" spans="3:8" x14ac:dyDescent="0.25">
      <c r="C199" s="357"/>
      <c r="D199" s="357"/>
      <c r="E199" s="357"/>
      <c r="F199" s="357"/>
      <c r="G199" s="357"/>
      <c r="H199" s="357"/>
    </row>
    <row r="201" spans="3:8" x14ac:dyDescent="0.25">
      <c r="C201" s="357"/>
      <c r="D201" s="357"/>
      <c r="E201" s="357"/>
      <c r="F201" s="357"/>
      <c r="G201" s="357"/>
      <c r="H201" s="357"/>
    </row>
    <row r="202" spans="3:8" x14ac:dyDescent="0.25">
      <c r="C202" s="357"/>
      <c r="D202" s="357"/>
      <c r="E202" s="357"/>
      <c r="F202" s="357"/>
      <c r="G202" s="357"/>
      <c r="H202" s="357"/>
    </row>
    <row r="203" spans="3:8" x14ac:dyDescent="0.25">
      <c r="C203" s="357"/>
      <c r="D203" s="357"/>
      <c r="E203" s="357"/>
      <c r="F203" s="357"/>
      <c r="G203" s="357"/>
      <c r="H203" s="357"/>
    </row>
    <row r="204" spans="3:8" x14ac:dyDescent="0.25">
      <c r="C204" s="357"/>
      <c r="D204" s="357"/>
      <c r="E204" s="357"/>
      <c r="F204" s="357"/>
      <c r="G204" s="357"/>
      <c r="H204" s="357"/>
    </row>
    <row r="205" spans="3:8" x14ac:dyDescent="0.25">
      <c r="C205" s="357"/>
      <c r="D205" s="357"/>
      <c r="E205" s="357"/>
      <c r="F205" s="357"/>
      <c r="G205" s="357"/>
      <c r="H205" s="357"/>
    </row>
    <row r="206" spans="3:8" x14ac:dyDescent="0.25">
      <c r="C206" s="357"/>
      <c r="D206" s="357"/>
      <c r="E206" s="357"/>
      <c r="F206" s="357"/>
      <c r="G206" s="357"/>
      <c r="H206" s="357"/>
    </row>
    <row r="207" spans="3:8" x14ac:dyDescent="0.25">
      <c r="C207" s="357"/>
      <c r="D207" s="357"/>
      <c r="E207" s="357"/>
      <c r="F207" s="357"/>
      <c r="G207" s="357"/>
      <c r="H207" s="357"/>
    </row>
    <row r="209" spans="2:8" x14ac:dyDescent="0.25">
      <c r="C209" s="357"/>
      <c r="D209" s="357"/>
      <c r="E209" s="357"/>
      <c r="F209" s="357"/>
      <c r="G209" s="357"/>
      <c r="H209" s="357"/>
    </row>
    <row r="210" spans="2:8" x14ac:dyDescent="0.25">
      <c r="C210" s="357"/>
      <c r="D210" s="357"/>
      <c r="E210" s="357"/>
      <c r="F210" s="357"/>
      <c r="G210" s="357"/>
      <c r="H210" s="357"/>
    </row>
    <row r="212" spans="2:8" x14ac:dyDescent="0.25">
      <c r="B212" s="365"/>
      <c r="C212" s="363"/>
      <c r="D212" s="363"/>
      <c r="E212" s="363"/>
      <c r="F212" s="363"/>
      <c r="G212" s="363"/>
    </row>
    <row r="213" spans="2:8" x14ac:dyDescent="0.25">
      <c r="B213" s="365"/>
      <c r="C213" s="363"/>
      <c r="D213" s="363"/>
      <c r="E213" s="363"/>
      <c r="F213" s="363"/>
      <c r="G213" s="363"/>
    </row>
    <row r="215" spans="2:8" x14ac:dyDescent="0.25">
      <c r="C215" s="357"/>
      <c r="D215" s="357"/>
      <c r="E215" s="357"/>
      <c r="F215" s="357"/>
      <c r="G215" s="357"/>
      <c r="H215" s="357"/>
    </row>
    <row r="216" spans="2:8" x14ac:dyDescent="0.25">
      <c r="C216" s="357"/>
      <c r="D216" s="357"/>
      <c r="E216" s="357"/>
      <c r="F216" s="357"/>
      <c r="G216" s="357"/>
      <c r="H216" s="357"/>
    </row>
    <row r="217" spans="2:8" x14ac:dyDescent="0.25">
      <c r="C217" s="357"/>
      <c r="D217" s="357"/>
      <c r="E217" s="357"/>
      <c r="F217" s="357"/>
      <c r="G217" s="357"/>
      <c r="H217" s="357"/>
    </row>
    <row r="219" spans="2:8" x14ac:dyDescent="0.25">
      <c r="C219" s="357"/>
      <c r="D219" s="357"/>
      <c r="E219" s="357"/>
      <c r="F219" s="357"/>
      <c r="G219" s="357"/>
      <c r="H219" s="357"/>
    </row>
    <row r="220" spans="2:8" x14ac:dyDescent="0.25">
      <c r="C220" s="357"/>
      <c r="D220" s="357"/>
      <c r="E220" s="357"/>
      <c r="F220" s="357"/>
      <c r="G220" s="357"/>
      <c r="H220" s="357"/>
    </row>
    <row r="221" spans="2:8" x14ac:dyDescent="0.25">
      <c r="C221" s="357"/>
      <c r="D221" s="357"/>
      <c r="E221" s="357"/>
      <c r="F221" s="357"/>
      <c r="G221" s="357"/>
      <c r="H221" s="357"/>
    </row>
    <row r="222" spans="2:8" x14ac:dyDescent="0.25">
      <c r="H222" s="357"/>
    </row>
    <row r="223" spans="2:8" x14ac:dyDescent="0.25">
      <c r="C223" s="363"/>
      <c r="D223" s="363"/>
      <c r="E223" s="363"/>
      <c r="F223" s="363"/>
      <c r="G223" s="363"/>
      <c r="H223" s="363"/>
    </row>
    <row r="227" spans="1:8" x14ac:dyDescent="0.25">
      <c r="C227" s="357"/>
      <c r="D227" s="357"/>
      <c r="E227" s="357"/>
      <c r="F227" s="357"/>
      <c r="G227" s="357"/>
      <c r="H227" s="357"/>
    </row>
    <row r="228" spans="1:8" x14ac:dyDescent="0.25">
      <c r="C228" s="357"/>
      <c r="D228" s="357"/>
      <c r="E228" s="357"/>
      <c r="F228" s="357"/>
      <c r="G228" s="357"/>
      <c r="H228" s="357"/>
    </row>
    <row r="229" spans="1:8" x14ac:dyDescent="0.25">
      <c r="C229" s="357"/>
      <c r="D229" s="357"/>
      <c r="E229" s="357"/>
      <c r="F229" s="357"/>
      <c r="G229" s="357"/>
      <c r="H229" s="357"/>
    </row>
    <row r="230" spans="1:8" x14ac:dyDescent="0.25">
      <c r="H230" s="357"/>
    </row>
    <row r="231" spans="1:8" x14ac:dyDescent="0.25">
      <c r="C231" s="363"/>
      <c r="D231" s="363"/>
      <c r="E231" s="363"/>
      <c r="F231" s="363"/>
      <c r="G231" s="363"/>
    </row>
    <row r="233" spans="1:8" x14ac:dyDescent="0.25">
      <c r="A233" s="351"/>
    </row>
    <row r="235" spans="1:8" x14ac:dyDescent="0.25">
      <c r="C235" s="357"/>
      <c r="D235" s="357"/>
      <c r="E235" s="357"/>
      <c r="F235" s="357"/>
      <c r="G235" s="357"/>
      <c r="H235" s="357"/>
    </row>
    <row r="236" spans="1:8" x14ac:dyDescent="0.25">
      <c r="C236" s="357"/>
      <c r="D236" s="357"/>
      <c r="E236" s="357"/>
      <c r="F236" s="357"/>
      <c r="G236" s="357"/>
      <c r="H236" s="357"/>
    </row>
    <row r="237" spans="1:8" x14ac:dyDescent="0.25">
      <c r="C237" s="357"/>
      <c r="D237" s="357"/>
      <c r="E237" s="357"/>
      <c r="F237" s="357"/>
      <c r="G237" s="357"/>
      <c r="H237" s="357"/>
    </row>
    <row r="238" spans="1:8" x14ac:dyDescent="0.25">
      <c r="C238" s="357"/>
      <c r="D238" s="357"/>
      <c r="E238" s="357"/>
      <c r="F238" s="357"/>
      <c r="G238" s="357"/>
      <c r="H238" s="357"/>
    </row>
    <row r="239" spans="1:8" x14ac:dyDescent="0.25">
      <c r="C239" s="357"/>
      <c r="D239" s="357"/>
      <c r="E239" s="357"/>
      <c r="F239" s="357"/>
      <c r="G239" s="357"/>
      <c r="H239" s="357"/>
    </row>
    <row r="240" spans="1:8" x14ac:dyDescent="0.25">
      <c r="C240" s="357"/>
      <c r="D240" s="357"/>
      <c r="E240" s="357"/>
      <c r="F240" s="357"/>
      <c r="G240" s="357"/>
      <c r="H240" s="357"/>
    </row>
    <row r="241" spans="2:8" x14ac:dyDescent="0.25">
      <c r="C241" s="357"/>
      <c r="D241" s="357"/>
      <c r="E241" s="357"/>
      <c r="F241" s="357"/>
      <c r="G241" s="357"/>
      <c r="H241" s="357"/>
    </row>
    <row r="242" spans="2:8" x14ac:dyDescent="0.25">
      <c r="C242" s="357"/>
      <c r="D242" s="357"/>
      <c r="E242" s="357"/>
      <c r="F242" s="357"/>
      <c r="G242" s="357"/>
      <c r="H242" s="357"/>
    </row>
    <row r="244" spans="2:8" x14ac:dyDescent="0.25">
      <c r="B244" s="360"/>
      <c r="C244" s="361"/>
      <c r="D244" s="361"/>
      <c r="E244" s="361"/>
      <c r="F244" s="361"/>
      <c r="G244" s="361"/>
      <c r="H244" s="361"/>
    </row>
    <row r="246" spans="2:8" x14ac:dyDescent="0.25">
      <c r="C246" s="393"/>
      <c r="D246" s="393"/>
      <c r="E246" s="393"/>
      <c r="F246" s="393"/>
      <c r="G246" s="393"/>
    </row>
    <row r="247" spans="2:8" x14ac:dyDescent="0.25">
      <c r="C247" s="393"/>
      <c r="D247" s="393"/>
      <c r="E247" s="393"/>
      <c r="F247" s="393"/>
      <c r="G247" s="393"/>
    </row>
    <row r="248" spans="2:8" x14ac:dyDescent="0.25">
      <c r="C248" s="393"/>
      <c r="D248" s="393"/>
      <c r="E248" s="393"/>
      <c r="F248" s="393"/>
      <c r="G248" s="393"/>
    </row>
    <row r="249" spans="2:8" x14ac:dyDescent="0.25">
      <c r="C249" s="393"/>
      <c r="D249" s="393"/>
      <c r="E249" s="393"/>
      <c r="F249" s="393"/>
      <c r="G249" s="39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481F8-4E94-4C07-872F-3307D35B60C2}">
  <dimension ref="A1:BF103"/>
  <sheetViews>
    <sheetView topLeftCell="C1" workbookViewId="0">
      <selection activeCell="AC30" sqref="D30:AC35"/>
    </sheetView>
  </sheetViews>
  <sheetFormatPr defaultRowHeight="13.8" x14ac:dyDescent="0.25"/>
  <cols>
    <col min="1" max="1" width="6.59765625" style="4" customWidth="1"/>
    <col min="2" max="2" width="45.59765625" style="4" customWidth="1"/>
    <col min="3" max="3" width="8.59765625" style="4" customWidth="1"/>
    <col min="4" max="5" width="5.59765625" style="4" customWidth="1"/>
    <col min="6" max="30" width="9.59765625" style="4" customWidth="1"/>
    <col min="32" max="32" width="10.5" bestFit="1" customWidth="1"/>
  </cols>
  <sheetData>
    <row r="1" spans="1:58" ht="20.399999999999999" x14ac:dyDescent="0.25">
      <c r="A1" s="1" t="s">
        <v>333</v>
      </c>
      <c r="B1" s="1"/>
      <c r="C1" s="2"/>
      <c r="D1" s="1"/>
      <c r="E1" s="1"/>
      <c r="F1" s="5"/>
      <c r="G1" s="5"/>
      <c r="H1" s="5"/>
      <c r="I1" s="5"/>
      <c r="J1" s="5"/>
      <c r="K1" s="5"/>
      <c r="L1" s="5"/>
      <c r="M1" s="5"/>
      <c r="N1" s="5"/>
      <c r="O1" s="5"/>
      <c r="P1" s="5"/>
      <c r="Q1" s="5"/>
      <c r="R1" s="5"/>
      <c r="S1" s="5"/>
      <c r="T1" s="5"/>
      <c r="U1" s="1"/>
      <c r="V1" s="1"/>
      <c r="W1" s="1"/>
      <c r="X1" s="1"/>
      <c r="Y1" s="1"/>
      <c r="Z1" s="1"/>
      <c r="AA1" s="1"/>
      <c r="AB1" s="1"/>
      <c r="AC1" s="1"/>
      <c r="AD1" s="3" t="str">
        <f>[1]AppValidation!$D$2</f>
        <v>Wessex Water</v>
      </c>
      <c r="AG1" s="1" t="s">
        <v>139</v>
      </c>
      <c r="AH1" s="1"/>
      <c r="AI1" s="1"/>
      <c r="AJ1" s="1"/>
      <c r="AK1" s="1"/>
      <c r="AL1" s="1"/>
      <c r="AM1" s="1"/>
      <c r="AN1" s="1"/>
      <c r="AO1" s="1"/>
      <c r="AP1" s="1"/>
      <c r="AQ1" s="1"/>
      <c r="AR1" s="1"/>
      <c r="AU1" s="1" t="s">
        <v>370</v>
      </c>
      <c r="AV1" s="1"/>
      <c r="AW1" s="1"/>
      <c r="AX1" s="1"/>
      <c r="AY1" s="1"/>
      <c r="AZ1" s="1"/>
      <c r="BA1" s="1"/>
      <c r="BB1" s="1"/>
      <c r="BC1" s="1"/>
      <c r="BD1" s="1"/>
      <c r="BE1" s="1"/>
      <c r="BF1" s="1"/>
    </row>
    <row r="2" spans="1:58" ht="21" thickBot="1" x14ac:dyDescent="0.3">
      <c r="A2" s="279"/>
      <c r="B2" s="280"/>
      <c r="C2" s="281"/>
      <c r="D2" s="280"/>
      <c r="E2" s="280"/>
      <c r="F2" s="282"/>
      <c r="G2" s="282"/>
      <c r="H2" s="282"/>
      <c r="I2" s="282"/>
      <c r="J2" s="282"/>
      <c r="K2" s="282"/>
      <c r="L2" s="282"/>
      <c r="M2" s="282"/>
      <c r="N2" s="282"/>
      <c r="O2" s="282"/>
      <c r="P2" s="282"/>
      <c r="Q2" s="282"/>
      <c r="R2" s="282"/>
      <c r="S2" s="282"/>
      <c r="T2" s="282"/>
      <c r="U2" s="280"/>
      <c r="V2" s="10"/>
      <c r="W2" s="10"/>
      <c r="X2" s="10"/>
      <c r="Y2" s="10"/>
      <c r="Z2" s="10"/>
      <c r="AA2" s="10"/>
      <c r="AB2" s="10"/>
      <c r="AC2" s="10"/>
      <c r="AD2" s="10"/>
      <c r="AG2" s="4"/>
      <c r="AH2" s="4"/>
      <c r="AI2" s="4"/>
      <c r="AJ2" s="4"/>
      <c r="AK2" s="4"/>
      <c r="AL2" s="4"/>
      <c r="AM2" s="4"/>
      <c r="AN2" s="4"/>
      <c r="AO2" s="4"/>
      <c r="AP2" s="4"/>
      <c r="AQ2" s="4"/>
      <c r="AR2" s="4"/>
      <c r="AU2" s="4"/>
      <c r="AV2" s="4"/>
      <c r="AW2" s="4"/>
      <c r="AX2" s="4"/>
      <c r="AY2" s="4"/>
      <c r="AZ2" s="4"/>
      <c r="BA2" s="4"/>
      <c r="BB2" s="4"/>
      <c r="BC2" s="4"/>
      <c r="BD2" s="4"/>
      <c r="BE2" s="4"/>
      <c r="BF2" s="4"/>
    </row>
    <row r="3" spans="1:58" ht="14.4" thickBot="1" x14ac:dyDescent="0.3">
      <c r="A3" s="7"/>
      <c r="B3" s="10"/>
      <c r="C3" s="283"/>
      <c r="D3" s="10"/>
      <c r="E3" s="10"/>
      <c r="F3" s="400" t="s">
        <v>245</v>
      </c>
      <c r="G3" s="411"/>
      <c r="H3" s="411"/>
      <c r="I3" s="411"/>
      <c r="J3" s="412"/>
      <c r="K3" s="400" t="s">
        <v>246</v>
      </c>
      <c r="L3" s="411"/>
      <c r="M3" s="411"/>
      <c r="N3" s="411"/>
      <c r="O3" s="412"/>
      <c r="P3" s="400" t="s">
        <v>247</v>
      </c>
      <c r="Q3" s="401"/>
      <c r="R3" s="401"/>
      <c r="S3" s="401"/>
      <c r="T3" s="402"/>
      <c r="U3" s="400" t="s">
        <v>248</v>
      </c>
      <c r="V3" s="401"/>
      <c r="W3" s="401"/>
      <c r="X3" s="401"/>
      <c r="Y3" s="402"/>
      <c r="Z3" s="400" t="s">
        <v>249</v>
      </c>
      <c r="AA3" s="401"/>
      <c r="AB3" s="401"/>
      <c r="AC3" s="401"/>
      <c r="AD3" s="402"/>
      <c r="AG3" s="400" t="s">
        <v>132</v>
      </c>
      <c r="AH3" s="401"/>
      <c r="AI3" s="400" t="s">
        <v>133</v>
      </c>
      <c r="AJ3" s="401"/>
      <c r="AK3" s="400" t="s">
        <v>134</v>
      </c>
      <c r="AL3" s="401"/>
      <c r="AM3" s="400" t="s">
        <v>135</v>
      </c>
      <c r="AN3" s="401"/>
      <c r="AO3" s="400" t="s">
        <v>136</v>
      </c>
      <c r="AP3" s="401"/>
      <c r="AQ3" s="400" t="s">
        <v>137</v>
      </c>
      <c r="AR3" s="401"/>
      <c r="AU3" s="400" t="s">
        <v>132</v>
      </c>
      <c r="AV3" s="401"/>
      <c r="AW3" s="400" t="s">
        <v>133</v>
      </c>
      <c r="AX3" s="401"/>
      <c r="AY3" s="400" t="s">
        <v>134</v>
      </c>
      <c r="AZ3" s="401"/>
      <c r="BA3" s="400" t="s">
        <v>135</v>
      </c>
      <c r="BB3" s="401"/>
      <c r="BC3" s="400" t="s">
        <v>136</v>
      </c>
      <c r="BD3" s="401"/>
      <c r="BE3" s="400" t="s">
        <v>137</v>
      </c>
      <c r="BF3" s="401"/>
    </row>
    <row r="4" spans="1:58" ht="42" thickBot="1" x14ac:dyDescent="0.3">
      <c r="A4" s="403" t="s">
        <v>8</v>
      </c>
      <c r="B4" s="404"/>
      <c r="C4" s="284" t="s">
        <v>9</v>
      </c>
      <c r="D4" s="285" t="s">
        <v>10</v>
      </c>
      <c r="E4" s="286" t="s">
        <v>11</v>
      </c>
      <c r="F4" s="287" t="s">
        <v>12</v>
      </c>
      <c r="G4" s="284" t="s">
        <v>13</v>
      </c>
      <c r="H4" s="284" t="s">
        <v>14</v>
      </c>
      <c r="I4" s="288" t="s">
        <v>15</v>
      </c>
      <c r="J4" s="19" t="s">
        <v>16</v>
      </c>
      <c r="K4" s="287" t="s">
        <v>12</v>
      </c>
      <c r="L4" s="284" t="s">
        <v>13</v>
      </c>
      <c r="M4" s="284" t="s">
        <v>14</v>
      </c>
      <c r="N4" s="288" t="s">
        <v>15</v>
      </c>
      <c r="O4" s="19" t="s">
        <v>16</v>
      </c>
      <c r="P4" s="287" t="s">
        <v>12</v>
      </c>
      <c r="Q4" s="284" t="s">
        <v>13</v>
      </c>
      <c r="R4" s="284" t="s">
        <v>14</v>
      </c>
      <c r="S4" s="288" t="s">
        <v>15</v>
      </c>
      <c r="T4" s="19" t="s">
        <v>16</v>
      </c>
      <c r="U4" s="287" t="s">
        <v>12</v>
      </c>
      <c r="V4" s="284" t="s">
        <v>13</v>
      </c>
      <c r="W4" s="284" t="s">
        <v>14</v>
      </c>
      <c r="X4" s="288" t="s">
        <v>15</v>
      </c>
      <c r="Y4" s="19" t="s">
        <v>16</v>
      </c>
      <c r="Z4" s="287" t="s">
        <v>12</v>
      </c>
      <c r="AA4" s="284" t="s">
        <v>13</v>
      </c>
      <c r="AB4" s="284" t="s">
        <v>14</v>
      </c>
      <c r="AC4" s="288" t="s">
        <v>15</v>
      </c>
      <c r="AD4" s="19" t="s">
        <v>16</v>
      </c>
      <c r="AG4" s="15" t="s">
        <v>12</v>
      </c>
      <c r="AH4" s="16" t="s">
        <v>138</v>
      </c>
      <c r="AI4" s="15" t="s">
        <v>12</v>
      </c>
      <c r="AJ4" s="16" t="s">
        <v>138</v>
      </c>
      <c r="AK4" s="15" t="s">
        <v>12</v>
      </c>
      <c r="AL4" s="16" t="s">
        <v>138</v>
      </c>
      <c r="AM4" s="15" t="s">
        <v>12</v>
      </c>
      <c r="AN4" s="16" t="s">
        <v>138</v>
      </c>
      <c r="AO4" s="15" t="s">
        <v>12</v>
      </c>
      <c r="AP4" s="16" t="s">
        <v>138</v>
      </c>
      <c r="AQ4" s="15" t="s">
        <v>12</v>
      </c>
      <c r="AR4" s="16" t="s">
        <v>138</v>
      </c>
      <c r="AU4" s="15" t="s">
        <v>12</v>
      </c>
      <c r="AV4" s="16" t="s">
        <v>138</v>
      </c>
      <c r="AW4" s="15" t="s">
        <v>12</v>
      </c>
      <c r="AX4" s="16" t="s">
        <v>138</v>
      </c>
      <c r="AY4" s="15" t="s">
        <v>12</v>
      </c>
      <c r="AZ4" s="16" t="s">
        <v>138</v>
      </c>
      <c r="BA4" s="15" t="s">
        <v>12</v>
      </c>
      <c r="BB4" s="16" t="s">
        <v>138</v>
      </c>
      <c r="BC4" s="15" t="s">
        <v>12</v>
      </c>
      <c r="BD4" s="16" t="s">
        <v>138</v>
      </c>
      <c r="BE4" s="15" t="s">
        <v>12</v>
      </c>
      <c r="BF4" s="16" t="s">
        <v>138</v>
      </c>
    </row>
    <row r="5" spans="1:58" ht="14.4" thickBot="1" x14ac:dyDescent="0.3">
      <c r="A5" s="289"/>
      <c r="B5" s="289"/>
      <c r="C5" s="290"/>
      <c r="D5" s="290"/>
      <c r="E5" s="290"/>
      <c r="F5" s="22"/>
      <c r="G5" s="22"/>
      <c r="H5" s="22"/>
      <c r="I5" s="22"/>
      <c r="J5" s="22"/>
      <c r="K5" s="22"/>
      <c r="L5" s="22"/>
      <c r="M5" s="22"/>
      <c r="N5" s="22"/>
      <c r="O5" s="22"/>
      <c r="P5" s="22"/>
      <c r="Q5" s="22"/>
      <c r="R5" s="22"/>
      <c r="S5" s="22"/>
      <c r="T5" s="22"/>
      <c r="U5" s="22"/>
      <c r="V5" s="22"/>
      <c r="W5" s="22"/>
      <c r="X5" s="22"/>
      <c r="Y5" s="22"/>
      <c r="Z5" s="22"/>
      <c r="AA5" s="22"/>
      <c r="AB5" s="22"/>
      <c r="AC5" s="22"/>
      <c r="AD5" s="22"/>
    </row>
    <row r="6" spans="1:58" ht="14.4" thickBot="1" x14ac:dyDescent="0.3">
      <c r="A6" s="405" t="s">
        <v>17</v>
      </c>
      <c r="B6" s="406"/>
      <c r="C6" s="406"/>
      <c r="D6" s="406"/>
      <c r="E6" s="407"/>
      <c r="F6" s="408" t="s">
        <v>18</v>
      </c>
      <c r="G6" s="409"/>
      <c r="H6" s="409"/>
      <c r="I6" s="409"/>
      <c r="J6" s="410"/>
      <c r="K6" s="408" t="s">
        <v>18</v>
      </c>
      <c r="L6" s="409"/>
      <c r="M6" s="409"/>
      <c r="N6" s="409"/>
      <c r="O6" s="410"/>
      <c r="P6" s="408" t="s">
        <v>18</v>
      </c>
      <c r="Q6" s="409"/>
      <c r="R6" s="409"/>
      <c r="S6" s="409"/>
      <c r="T6" s="410"/>
      <c r="U6" s="408" t="s">
        <v>18</v>
      </c>
      <c r="V6" s="409"/>
      <c r="W6" s="409"/>
      <c r="X6" s="409"/>
      <c r="Y6" s="410"/>
      <c r="Z6" s="408" t="s">
        <v>18</v>
      </c>
      <c r="AA6" s="409"/>
      <c r="AB6" s="409"/>
      <c r="AC6" s="409"/>
      <c r="AD6" s="410"/>
      <c r="AF6" t="s">
        <v>364</v>
      </c>
      <c r="AG6" s="347">
        <f>F21</f>
        <v>10.156848225016974</v>
      </c>
      <c r="AH6" s="347">
        <f>SUM(G21:I21)</f>
        <v>63.534844567199244</v>
      </c>
      <c r="AI6" s="347">
        <f>K21</f>
        <v>10.30894595226191</v>
      </c>
      <c r="AJ6" s="347">
        <f>SUM(L21:N21)</f>
        <v>64.240272637074241</v>
      </c>
      <c r="AK6" s="347">
        <f>P21</f>
        <v>11.329471866757642</v>
      </c>
      <c r="AL6" s="347">
        <f>SUM(Q21:S21)</f>
        <v>65.07774652120284</v>
      </c>
      <c r="AM6" s="347">
        <f>U21</f>
        <v>10.313953205651799</v>
      </c>
      <c r="AN6" s="347">
        <f>SUM(V21:X21)</f>
        <v>66.13988781961595</v>
      </c>
      <c r="AO6" s="347">
        <f>Z21</f>
        <v>10.391398068270473</v>
      </c>
      <c r="AP6" s="347">
        <f>SUM(AA21:AC21)</f>
        <v>67.371785588700178</v>
      </c>
      <c r="AQ6" s="347">
        <f>+AG6+AI6+AK6+AM6+AO6</f>
        <v>52.500617317958799</v>
      </c>
      <c r="AR6" s="347">
        <f>+AH6+AJ6+AL6+AN6+AP6</f>
        <v>326.3645371337924</v>
      </c>
      <c r="AT6" t="s">
        <v>371</v>
      </c>
      <c r="AU6" s="349">
        <f t="shared" ref="AU6:BF6" si="0">(AG16)/(AG16+AG17)</f>
        <v>0.77920572406268207</v>
      </c>
      <c r="AV6" s="349">
        <f t="shared" si="0"/>
        <v>0.77471743215464328</v>
      </c>
      <c r="AW6" s="349">
        <f t="shared" si="0"/>
        <v>0.70727184660221243</v>
      </c>
      <c r="AX6" s="349">
        <f t="shared" si="0"/>
        <v>0.81073056179357528</v>
      </c>
      <c r="AY6" s="349">
        <f t="shared" si="0"/>
        <v>0.83237154781062705</v>
      </c>
      <c r="AZ6" s="349">
        <f t="shared" si="0"/>
        <v>0.67377619265331512</v>
      </c>
      <c r="BA6" s="349">
        <f t="shared" si="0"/>
        <v>0.8230267119647745</v>
      </c>
      <c r="BB6" s="349">
        <f t="shared" si="0"/>
        <v>0.78258376478326153</v>
      </c>
      <c r="BC6" s="349">
        <f t="shared" si="0"/>
        <v>0.82507676632933591</v>
      </c>
      <c r="BD6" s="349">
        <f t="shared" si="0"/>
        <v>0.82722571186769411</v>
      </c>
      <c r="BE6" s="349">
        <f t="shared" si="0"/>
        <v>0.79187779013897808</v>
      </c>
      <c r="BF6" s="349">
        <f t="shared" si="0"/>
        <v>0.76984458488989704</v>
      </c>
    </row>
    <row r="7" spans="1:58" ht="14.4" thickBot="1" x14ac:dyDescent="0.3">
      <c r="A7" s="289"/>
      <c r="B7" s="289"/>
      <c r="C7" s="290"/>
      <c r="D7" s="290"/>
      <c r="E7" s="290"/>
      <c r="F7" s="22"/>
      <c r="G7" s="22"/>
      <c r="H7" s="22"/>
      <c r="I7" s="22"/>
      <c r="J7" s="22"/>
      <c r="K7" s="22"/>
      <c r="L7" s="22"/>
      <c r="M7" s="22"/>
      <c r="N7" s="22"/>
      <c r="O7" s="22"/>
      <c r="P7" s="22"/>
      <c r="Q7" s="22"/>
      <c r="R7" s="22"/>
      <c r="S7" s="22"/>
      <c r="T7" s="22"/>
      <c r="U7" s="22"/>
      <c r="V7" s="22"/>
      <c r="W7" s="22"/>
      <c r="X7" s="22"/>
      <c r="Y7" s="22"/>
      <c r="Z7" s="22"/>
      <c r="AA7" s="22"/>
      <c r="AB7" s="22"/>
      <c r="AC7" s="22"/>
      <c r="AD7" s="22"/>
      <c r="AF7" t="s">
        <v>366</v>
      </c>
      <c r="AG7" s="347">
        <f>'DD Response WS2'!AH88</f>
        <v>0.69063711397982508</v>
      </c>
      <c r="AH7" s="347">
        <f>'DD Response WS2'!AI88</f>
        <v>3.9399830136217697</v>
      </c>
      <c r="AI7" s="347">
        <f>'DD Response WS2'!AJ88</f>
        <v>0.50392000000000003</v>
      </c>
      <c r="AJ7" s="347">
        <f>'DD Response WS2'!AK88</f>
        <v>4.5428613573345995</v>
      </c>
      <c r="AK7" s="347">
        <f>'DD Response WS2'!AL88</f>
        <v>0.50392000000000003</v>
      </c>
      <c r="AL7" s="347">
        <f>'DD Response WS2'!AM88</f>
        <v>5.3489038655539698</v>
      </c>
      <c r="AM7" s="347">
        <f>'DD Response WS2'!AN88</f>
        <v>0.50392000000000003</v>
      </c>
      <c r="AN7" s="347">
        <f>'DD Response WS2'!AO88</f>
        <v>6.3942301404450674</v>
      </c>
      <c r="AO7" s="347">
        <f>'DD Response WS2'!AP88</f>
        <v>0.50392000000000003</v>
      </c>
      <c r="AP7" s="347">
        <f>'DD Response WS2'!AQ88</f>
        <v>7.4862912990928443</v>
      </c>
      <c r="AQ7" s="347">
        <f>'DD Response WS2'!AR88</f>
        <v>2.7063171139798254</v>
      </c>
      <c r="AR7" s="347">
        <f>'DD Response WS2'!AS88</f>
        <v>27.712269676048251</v>
      </c>
    </row>
    <row r="8" spans="1:58" ht="14.4" thickBot="1" x14ac:dyDescent="0.3">
      <c r="A8" s="199" t="s">
        <v>19</v>
      </c>
      <c r="B8" s="200" t="s">
        <v>334</v>
      </c>
      <c r="C8" s="290"/>
      <c r="D8" s="291"/>
      <c r="E8" s="291"/>
      <c r="F8" s="10"/>
      <c r="G8" s="10"/>
      <c r="H8" s="10"/>
      <c r="I8" s="10"/>
      <c r="J8" s="10"/>
      <c r="K8" s="10"/>
      <c r="L8" s="10"/>
      <c r="M8" s="10"/>
      <c r="N8" s="10"/>
      <c r="O8" s="10"/>
      <c r="P8" s="10"/>
      <c r="Q8" s="10"/>
      <c r="R8" s="10"/>
      <c r="S8" s="10"/>
      <c r="T8" s="10"/>
      <c r="U8" s="10"/>
      <c r="V8" s="10"/>
      <c r="W8" s="10"/>
      <c r="X8" s="10"/>
      <c r="Y8" s="10"/>
      <c r="Z8" s="10"/>
      <c r="AA8" s="10"/>
      <c r="AB8" s="10"/>
      <c r="AC8" s="10"/>
      <c r="AD8" s="10"/>
      <c r="AF8" t="s">
        <v>369</v>
      </c>
      <c r="AG8" s="347">
        <f>+AG6-AG7</f>
        <v>9.4662111110371487</v>
      </c>
      <c r="AH8" s="347">
        <f t="shared" ref="AH8:AR8" si="1">+AH6-AH7</f>
        <v>59.594861553577474</v>
      </c>
      <c r="AI8" s="347">
        <f t="shared" si="1"/>
        <v>9.805025952261909</v>
      </c>
      <c r="AJ8" s="347">
        <f t="shared" si="1"/>
        <v>59.69741127973964</v>
      </c>
      <c r="AK8" s="347">
        <f t="shared" si="1"/>
        <v>10.825551866757641</v>
      </c>
      <c r="AL8" s="347">
        <f t="shared" si="1"/>
        <v>59.728842655648869</v>
      </c>
      <c r="AM8" s="347">
        <f t="shared" si="1"/>
        <v>9.8100332056517985</v>
      </c>
      <c r="AN8" s="347">
        <f t="shared" si="1"/>
        <v>59.745657679170883</v>
      </c>
      <c r="AO8" s="347">
        <f t="shared" si="1"/>
        <v>9.8874780682704717</v>
      </c>
      <c r="AP8" s="347">
        <f t="shared" si="1"/>
        <v>59.885494289607337</v>
      </c>
      <c r="AQ8" s="347">
        <f t="shared" si="1"/>
        <v>49.79430020397897</v>
      </c>
      <c r="AR8" s="347">
        <f t="shared" si="1"/>
        <v>298.65226745774413</v>
      </c>
      <c r="AT8" t="s">
        <v>399</v>
      </c>
      <c r="AU8" s="349">
        <f>AG8/AG16</f>
        <v>0.98579470641085809</v>
      </c>
      <c r="AV8" s="349">
        <f t="shared" ref="AV8:BF8" si="2">AH8/AH16</f>
        <v>0.86981441957329408</v>
      </c>
      <c r="AW8" s="349">
        <f t="shared" si="2"/>
        <v>0.98627883820748119</v>
      </c>
      <c r="AX8" s="349">
        <f t="shared" si="2"/>
        <v>0.87000898498068746</v>
      </c>
      <c r="AY8" s="349">
        <f t="shared" si="2"/>
        <v>0.91390152047967199</v>
      </c>
      <c r="AZ8" s="349">
        <f t="shared" si="2"/>
        <v>0.87006850267177749</v>
      </c>
      <c r="BA8" s="349">
        <f t="shared" si="2"/>
        <v>1</v>
      </c>
      <c r="BB8" s="349">
        <f t="shared" si="2"/>
        <v>0.87010032082032285</v>
      </c>
      <c r="BC8" s="349">
        <f t="shared" si="2"/>
        <v>1</v>
      </c>
      <c r="BD8" s="349">
        <f t="shared" si="2"/>
        <v>0.8692369397273455</v>
      </c>
      <c r="BE8" s="349">
        <f t="shared" si="2"/>
        <v>0.97469631422835235</v>
      </c>
      <c r="BF8" s="349">
        <f t="shared" si="2"/>
        <v>0.86984540726752924</v>
      </c>
    </row>
    <row r="9" spans="1:58" x14ac:dyDescent="0.25">
      <c r="A9" s="140">
        <v>1</v>
      </c>
      <c r="B9" s="141" t="s">
        <v>252</v>
      </c>
      <c r="C9" s="32" t="s">
        <v>22</v>
      </c>
      <c r="D9" s="32" t="s">
        <v>23</v>
      </c>
      <c r="E9" s="237">
        <v>3</v>
      </c>
      <c r="F9" s="292">
        <v>2.3527460964607441</v>
      </c>
      <c r="G9" s="293">
        <v>0</v>
      </c>
      <c r="H9" s="293">
        <v>5.7762412898104198</v>
      </c>
      <c r="I9" s="294">
        <v>1.9580879323693625</v>
      </c>
      <c r="J9" s="295">
        <f>SUM(F9:I9)</f>
        <v>10.087075318640526</v>
      </c>
      <c r="K9" s="292">
        <v>2.3974482722934978</v>
      </c>
      <c r="L9" s="293">
        <v>0</v>
      </c>
      <c r="M9" s="293">
        <v>5.8859898743168175</v>
      </c>
      <c r="N9" s="294">
        <v>1.9952916030843801</v>
      </c>
      <c r="O9" s="295">
        <f>SUM(K9:N9)</f>
        <v>10.278729749694696</v>
      </c>
      <c r="P9" s="292">
        <v>2.4429997894670739</v>
      </c>
      <c r="Q9" s="293">
        <v>0</v>
      </c>
      <c r="R9" s="293">
        <v>5.9978236819288364</v>
      </c>
      <c r="S9" s="294">
        <v>2.033202143542983</v>
      </c>
      <c r="T9" s="295">
        <f>SUM(P9:S9)</f>
        <v>10.474025614938894</v>
      </c>
      <c r="U9" s="292">
        <v>2.4894167854669482</v>
      </c>
      <c r="V9" s="293">
        <v>0</v>
      </c>
      <c r="W9" s="293">
        <v>6.1117823318854834</v>
      </c>
      <c r="X9" s="294">
        <v>2.0718329842702996</v>
      </c>
      <c r="Y9" s="295">
        <f>SUM(U9:X9)</f>
        <v>10.673032101622731</v>
      </c>
      <c r="Z9" s="292">
        <v>2.5367157043908199</v>
      </c>
      <c r="AA9" s="293">
        <v>0</v>
      </c>
      <c r="AB9" s="293">
        <v>6.2279061961913067</v>
      </c>
      <c r="AC9" s="294">
        <v>2.1111978109714351</v>
      </c>
      <c r="AD9" s="295">
        <f>SUM(Z9:AC9)</f>
        <v>10.875819711553561</v>
      </c>
    </row>
    <row r="10" spans="1:58" x14ac:dyDescent="0.25">
      <c r="A10" s="205">
        <f xml:space="preserve"> A9 + 1</f>
        <v>2</v>
      </c>
      <c r="B10" s="206" t="s">
        <v>253</v>
      </c>
      <c r="C10" s="39" t="s">
        <v>25</v>
      </c>
      <c r="D10" s="39" t="s">
        <v>23</v>
      </c>
      <c r="E10" s="233">
        <v>3</v>
      </c>
      <c r="F10" s="296">
        <v>0</v>
      </c>
      <c r="G10" s="297">
        <v>0</v>
      </c>
      <c r="H10" s="297">
        <v>0</v>
      </c>
      <c r="I10" s="298">
        <v>0</v>
      </c>
      <c r="J10" s="299">
        <f>SUM(F10:I10)</f>
        <v>0</v>
      </c>
      <c r="K10" s="296">
        <v>0</v>
      </c>
      <c r="L10" s="297">
        <v>0</v>
      </c>
      <c r="M10" s="297">
        <v>0</v>
      </c>
      <c r="N10" s="298">
        <v>0</v>
      </c>
      <c r="O10" s="299">
        <f>SUM(K10:N10)</f>
        <v>0</v>
      </c>
      <c r="P10" s="296">
        <v>0</v>
      </c>
      <c r="Q10" s="297">
        <v>0</v>
      </c>
      <c r="R10" s="297">
        <v>0</v>
      </c>
      <c r="S10" s="298">
        <v>0</v>
      </c>
      <c r="T10" s="299">
        <f>SUM(P10:S10)</f>
        <v>0</v>
      </c>
      <c r="U10" s="296">
        <v>0</v>
      </c>
      <c r="V10" s="297">
        <v>0</v>
      </c>
      <c r="W10" s="297">
        <v>0</v>
      </c>
      <c r="X10" s="298">
        <v>0</v>
      </c>
      <c r="Y10" s="299">
        <f>SUM(U10:X10)</f>
        <v>0</v>
      </c>
      <c r="Z10" s="296">
        <v>0</v>
      </c>
      <c r="AA10" s="297">
        <v>0</v>
      </c>
      <c r="AB10" s="297">
        <v>0</v>
      </c>
      <c r="AC10" s="298">
        <v>0</v>
      </c>
      <c r="AD10" s="299">
        <f>SUM(Z10:AC10)</f>
        <v>0</v>
      </c>
      <c r="AF10" t="s">
        <v>365</v>
      </c>
      <c r="AG10" s="347">
        <f>F24</f>
        <v>0.13640802403846153</v>
      </c>
      <c r="AH10" s="347">
        <f>SUM(G24:I24)</f>
        <v>8.919594188387574</v>
      </c>
      <c r="AI10" s="347">
        <f>K24</f>
        <v>0.13640802403846153</v>
      </c>
      <c r="AJ10" s="347">
        <f>SUM(L24:N24)</f>
        <v>8.919594188387574</v>
      </c>
      <c r="AK10" s="347">
        <f>P24</f>
        <v>1.0198730769230768</v>
      </c>
      <c r="AL10" s="347">
        <f>SUM(Q24:S24)</f>
        <v>8.919594188387574</v>
      </c>
      <c r="AM10" s="347">
        <f>U24</f>
        <v>0</v>
      </c>
      <c r="AN10" s="347">
        <f>SUM(V24:X24)</f>
        <v>8.919594188387574</v>
      </c>
      <c r="AO10" s="347">
        <f>Z24</f>
        <v>0</v>
      </c>
      <c r="AP10" s="347">
        <f>SUM(AA24:AC24)</f>
        <v>9.0088330826183434</v>
      </c>
      <c r="AQ10" s="347">
        <f>+AG10+AI10+AK10+AM10+AO10</f>
        <v>1.2926891249999999</v>
      </c>
      <c r="AR10" s="347">
        <f>+AH10+AJ10+AL10+AN10+AP10</f>
        <v>44.687209836168641</v>
      </c>
    </row>
    <row r="11" spans="1:58" x14ac:dyDescent="0.25">
      <c r="A11" s="205">
        <f xml:space="preserve"> A10 + 1</f>
        <v>3</v>
      </c>
      <c r="B11" s="206" t="s">
        <v>335</v>
      </c>
      <c r="C11" s="39" t="s">
        <v>27</v>
      </c>
      <c r="D11" s="39" t="s">
        <v>23</v>
      </c>
      <c r="E11" s="233">
        <v>3</v>
      </c>
      <c r="F11" s="296">
        <v>2.3053089154711532</v>
      </c>
      <c r="G11" s="297">
        <v>0</v>
      </c>
      <c r="H11" s="297">
        <v>0.2846277609890665</v>
      </c>
      <c r="I11" s="298">
        <v>1.8602903441613788E-2</v>
      </c>
      <c r="J11" s="299">
        <f>SUM(F11:I11)</f>
        <v>2.6085395799018336</v>
      </c>
      <c r="K11" s="296">
        <v>2.3053089154711532</v>
      </c>
      <c r="L11" s="297">
        <v>0</v>
      </c>
      <c r="M11" s="297">
        <v>0.2846277609890665</v>
      </c>
      <c r="N11" s="298">
        <v>1.8602903441613788E-2</v>
      </c>
      <c r="O11" s="299">
        <f>SUM(K11:N11)</f>
        <v>2.6085395799018336</v>
      </c>
      <c r="P11" s="296">
        <v>2.3053089154711532</v>
      </c>
      <c r="Q11" s="297">
        <v>0</v>
      </c>
      <c r="R11" s="297">
        <v>0.2846277609890665</v>
      </c>
      <c r="S11" s="298">
        <v>1.8602903441613788E-2</v>
      </c>
      <c r="T11" s="299">
        <f>SUM(P11:S11)</f>
        <v>2.6085395799018336</v>
      </c>
      <c r="U11" s="296">
        <v>2.3053089154711532</v>
      </c>
      <c r="V11" s="297">
        <v>0</v>
      </c>
      <c r="W11" s="297">
        <v>0.2846277609890665</v>
      </c>
      <c r="X11" s="298">
        <v>1.8602903441613788E-2</v>
      </c>
      <c r="Y11" s="299">
        <f>SUM(U11:X11)</f>
        <v>2.6085395799018336</v>
      </c>
      <c r="Z11" s="296">
        <v>2.3053089154711532</v>
      </c>
      <c r="AA11" s="297">
        <v>0</v>
      </c>
      <c r="AB11" s="297">
        <v>0.2846277609890665</v>
      </c>
      <c r="AC11" s="298">
        <v>1.8602903441613788E-2</v>
      </c>
      <c r="AD11" s="299">
        <f>SUM(Z11:AC11)</f>
        <v>2.6085395799018336</v>
      </c>
      <c r="AF11" t="s">
        <v>367</v>
      </c>
      <c r="AG11" s="347">
        <f>F25</f>
        <v>2.7209801898995001</v>
      </c>
      <c r="AH11" s="347">
        <f>SUM(G25:I25)</f>
        <v>19.923538419871129</v>
      </c>
      <c r="AI11" s="347">
        <f>K25</f>
        <v>4.1145955745148832</v>
      </c>
      <c r="AJ11" s="347">
        <f>SUM(L25:N25)</f>
        <v>16.019011356409592</v>
      </c>
      <c r="AK11" s="347">
        <f>P25</f>
        <v>2.3855095168225766</v>
      </c>
      <c r="AL11" s="347">
        <f>SUM(Q25:S25)</f>
        <v>33.237675477178826</v>
      </c>
      <c r="AM11" s="347">
        <f>U25</f>
        <v>2.1094258629764226</v>
      </c>
      <c r="AN11" s="347">
        <f>SUM(V25:X25)</f>
        <v>19.076476184486513</v>
      </c>
      <c r="AO11" s="347">
        <f>Z25</f>
        <v>2.0962287475918071</v>
      </c>
      <c r="AP11" s="347">
        <f>SUM(AA25:AC25)</f>
        <v>14.389263047948052</v>
      </c>
      <c r="AQ11" s="347">
        <f>+AG11+AI11+AK11+AM11+AO11</f>
        <v>13.426739891805189</v>
      </c>
      <c r="AR11" s="347">
        <f>+AH11+AJ11+AL11+AN11+AP11</f>
        <v>102.64596448589411</v>
      </c>
    </row>
    <row r="12" spans="1:58" x14ac:dyDescent="0.25">
      <c r="A12" s="205">
        <f xml:space="preserve"> A11 + 1</f>
        <v>4</v>
      </c>
      <c r="B12" s="206" t="s">
        <v>336</v>
      </c>
      <c r="C12" s="39" t="s">
        <v>29</v>
      </c>
      <c r="D12" s="39" t="s">
        <v>23</v>
      </c>
      <c r="E12" s="233">
        <v>3</v>
      </c>
      <c r="F12" s="296">
        <v>0</v>
      </c>
      <c r="G12" s="297">
        <v>0</v>
      </c>
      <c r="H12" s="297">
        <v>1.6923972641400002</v>
      </c>
      <c r="I12" s="298">
        <v>3.7818486090000006E-2</v>
      </c>
      <c r="J12" s="299">
        <f>SUM(F12:I12)</f>
        <v>1.7302157502300002</v>
      </c>
      <c r="K12" s="296">
        <v>0</v>
      </c>
      <c r="L12" s="297">
        <v>0</v>
      </c>
      <c r="M12" s="297">
        <v>1.6754732914986001</v>
      </c>
      <c r="N12" s="298">
        <v>3.7440301229100005E-2</v>
      </c>
      <c r="O12" s="299">
        <f>SUM(K12:N12)</f>
        <v>1.7129135927277002</v>
      </c>
      <c r="P12" s="296">
        <v>0</v>
      </c>
      <c r="Q12" s="297">
        <v>0</v>
      </c>
      <c r="R12" s="297">
        <v>1.6587185585836142</v>
      </c>
      <c r="S12" s="298">
        <v>3.7065898216809008E-2</v>
      </c>
      <c r="T12" s="299">
        <f>SUM(P12:S12)</f>
        <v>1.6957844568004232</v>
      </c>
      <c r="U12" s="296">
        <v>0</v>
      </c>
      <c r="V12" s="297">
        <v>0</v>
      </c>
      <c r="W12" s="297">
        <v>1.642131372997778</v>
      </c>
      <c r="X12" s="298">
        <v>3.6695239234640915E-2</v>
      </c>
      <c r="Y12" s="299">
        <f>SUM(U12:X12)</f>
        <v>1.6788266122324189</v>
      </c>
      <c r="Z12" s="296">
        <v>0</v>
      </c>
      <c r="AA12" s="297">
        <v>0</v>
      </c>
      <c r="AB12" s="297">
        <v>1.6257100592678002</v>
      </c>
      <c r="AC12" s="298">
        <v>3.6328286842294506E-2</v>
      </c>
      <c r="AD12" s="299">
        <f>SUM(Z12:AC12)</f>
        <v>1.6620383461100947</v>
      </c>
    </row>
    <row r="13" spans="1:58" x14ac:dyDescent="0.25">
      <c r="A13" s="205"/>
      <c r="B13" s="210" t="s">
        <v>256</v>
      </c>
      <c r="C13" s="39"/>
      <c r="D13" s="39"/>
      <c r="E13" s="207"/>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300"/>
      <c r="AF13" t="s">
        <v>368</v>
      </c>
      <c r="AG13" s="347">
        <f>SUM(F26:F28)</f>
        <v>12.527195593681283</v>
      </c>
      <c r="AH13" s="347">
        <f>SUM(G26:I28)</f>
        <v>17.252536153846155</v>
      </c>
      <c r="AI13" s="347">
        <f>SUM(K26:K28)</f>
        <v>3.3102489236950632</v>
      </c>
      <c r="AJ13" s="347">
        <f>SUM(L26:N28)</f>
        <v>19.653672115384616</v>
      </c>
      <c r="AK13" s="347">
        <f>SUM(P26:P28)</f>
        <v>3.6151128467719866</v>
      </c>
      <c r="AL13" s="347">
        <f>SUM(Q26:S28)</f>
        <v>20.643561346153849</v>
      </c>
      <c r="AM13" s="347">
        <f>SUM(U26:U28)</f>
        <v>2.4051590775412173</v>
      </c>
      <c r="AN13" s="347">
        <f>SUM(V26:X28)</f>
        <v>18.091872692307692</v>
      </c>
      <c r="AO13" s="347">
        <f>SUM(Z26:Z28)</f>
        <v>1.3665566544642949</v>
      </c>
      <c r="AP13" s="347">
        <f>SUM(AA26:AC28)</f>
        <v>16.785675000000001</v>
      </c>
      <c r="AQ13" s="347">
        <f>+AG13+AI13+AK13+AM13+AO13</f>
        <v>23.224273096153844</v>
      </c>
      <c r="AR13" s="347">
        <f>+AH13+AJ13+AL13+AN13+AP13</f>
        <v>92.427317307692306</v>
      </c>
    </row>
    <row r="14" spans="1:58" x14ac:dyDescent="0.25">
      <c r="A14" s="215">
        <v>5</v>
      </c>
      <c r="B14" s="216" t="s">
        <v>257</v>
      </c>
      <c r="C14" s="217"/>
      <c r="D14" s="301" t="s">
        <v>23</v>
      </c>
      <c r="E14" s="302">
        <v>3</v>
      </c>
      <c r="F14" s="296">
        <v>0.14601024519230771</v>
      </c>
      <c r="G14" s="297">
        <v>0</v>
      </c>
      <c r="H14" s="297">
        <v>0</v>
      </c>
      <c r="I14" s="298">
        <v>9.5474745246301786</v>
      </c>
      <c r="J14" s="299">
        <f>SUM(F14:I14)</f>
        <v>9.6934847698224864</v>
      </c>
      <c r="K14" s="296">
        <v>0.14601024519230771</v>
      </c>
      <c r="L14" s="297">
        <v>0</v>
      </c>
      <c r="M14" s="297">
        <v>0</v>
      </c>
      <c r="N14" s="298">
        <v>9.5474745246301786</v>
      </c>
      <c r="O14" s="299">
        <f>SUM(K14:N14)</f>
        <v>9.6934847698224864</v>
      </c>
      <c r="P14" s="296">
        <v>1.0916653846153848</v>
      </c>
      <c r="Q14" s="297">
        <v>0</v>
      </c>
      <c r="R14" s="297">
        <v>0</v>
      </c>
      <c r="S14" s="298">
        <v>9.5474745246301786</v>
      </c>
      <c r="T14" s="299">
        <f>SUM(P14:S14)</f>
        <v>10.639139909245564</v>
      </c>
      <c r="U14" s="296">
        <v>0</v>
      </c>
      <c r="V14" s="297">
        <v>0</v>
      </c>
      <c r="W14" s="297">
        <v>0</v>
      </c>
      <c r="X14" s="298">
        <v>9.5474745246301786</v>
      </c>
      <c r="Y14" s="299">
        <f>SUM(U14:X14)</f>
        <v>9.5474745246301786</v>
      </c>
      <c r="Z14" s="296">
        <v>0</v>
      </c>
      <c r="AA14" s="297">
        <v>0</v>
      </c>
      <c r="AB14" s="297">
        <v>9.5520721153846161E-2</v>
      </c>
      <c r="AC14" s="298">
        <v>9.5474745246301786</v>
      </c>
      <c r="AD14" s="299">
        <f>SUM(Z14:AC14)</f>
        <v>9.6429952457840251</v>
      </c>
    </row>
    <row r="15" spans="1:58" x14ac:dyDescent="0.25">
      <c r="A15" s="205">
        <f>+A14+1</f>
        <v>6</v>
      </c>
      <c r="B15" s="206" t="s">
        <v>258</v>
      </c>
      <c r="C15" s="217"/>
      <c r="D15" s="39" t="s">
        <v>23</v>
      </c>
      <c r="E15" s="233">
        <v>3</v>
      </c>
      <c r="F15" s="296">
        <v>0</v>
      </c>
      <c r="G15" s="297">
        <v>0</v>
      </c>
      <c r="H15" s="297">
        <v>0</v>
      </c>
      <c r="I15" s="298">
        <v>0</v>
      </c>
      <c r="J15" s="299">
        <f>SUM(F15:I15)</f>
        <v>0</v>
      </c>
      <c r="K15" s="296">
        <v>0</v>
      </c>
      <c r="L15" s="297">
        <v>0</v>
      </c>
      <c r="M15" s="297">
        <v>0</v>
      </c>
      <c r="N15" s="298">
        <v>0</v>
      </c>
      <c r="O15" s="299">
        <f>SUM(K15:N15)</f>
        <v>0</v>
      </c>
      <c r="P15" s="296">
        <v>0</v>
      </c>
      <c r="Q15" s="297">
        <v>0</v>
      </c>
      <c r="R15" s="297">
        <v>0</v>
      </c>
      <c r="S15" s="298">
        <v>0</v>
      </c>
      <c r="T15" s="299">
        <f>SUM(P15:S15)</f>
        <v>0</v>
      </c>
      <c r="U15" s="296">
        <v>0</v>
      </c>
      <c r="V15" s="297">
        <v>0</v>
      </c>
      <c r="W15" s="297">
        <v>0</v>
      </c>
      <c r="X15" s="298">
        <v>0</v>
      </c>
      <c r="Y15" s="299">
        <f>SUM(U15:X15)</f>
        <v>0</v>
      </c>
      <c r="Z15" s="296">
        <v>0</v>
      </c>
      <c r="AA15" s="297">
        <v>0</v>
      </c>
      <c r="AB15" s="297">
        <v>0</v>
      </c>
      <c r="AC15" s="298">
        <v>0</v>
      </c>
      <c r="AD15" s="299">
        <f>SUM(Z15:AC15)</f>
        <v>0</v>
      </c>
      <c r="AF15" t="s">
        <v>390</v>
      </c>
    </row>
    <row r="16" spans="1:58" x14ac:dyDescent="0.25">
      <c r="A16" s="205">
        <f>+A15+1</f>
        <v>7</v>
      </c>
      <c r="B16" s="206" t="s">
        <v>259</v>
      </c>
      <c r="C16" s="217"/>
      <c r="D16" s="301" t="s">
        <v>23</v>
      </c>
      <c r="E16" s="233">
        <v>3</v>
      </c>
      <c r="F16" s="296">
        <v>4.1256306009847687</v>
      </c>
      <c r="G16" s="297">
        <v>0</v>
      </c>
      <c r="H16" s="297">
        <v>10.552360996762154</v>
      </c>
      <c r="I16" s="298">
        <v>19.063183408966445</v>
      </c>
      <c r="J16" s="299">
        <f>SUM(F16:I16)</f>
        <v>33.74117500671337</v>
      </c>
      <c r="K16" s="296">
        <v>4.2330261523969526</v>
      </c>
      <c r="L16" s="297">
        <v>0</v>
      </c>
      <c r="M16" s="297">
        <v>10.593099748041826</v>
      </c>
      <c r="N16" s="298">
        <v>19.59822262984266</v>
      </c>
      <c r="O16" s="299">
        <f>SUM(K16:N16)</f>
        <v>34.424348530281435</v>
      </c>
      <c r="P16" s="296">
        <v>4.2623454102960316</v>
      </c>
      <c r="Q16" s="297">
        <v>0</v>
      </c>
      <c r="R16" s="297">
        <v>10.634408841839415</v>
      </c>
      <c r="S16" s="298">
        <v>20.261772208030326</v>
      </c>
      <c r="T16" s="299">
        <f>SUM(P16:S16)</f>
        <v>35.158526460165774</v>
      </c>
      <c r="U16" s="296">
        <v>4.292075137805698</v>
      </c>
      <c r="V16" s="297">
        <v>0</v>
      </c>
      <c r="W16" s="297">
        <v>10.676296262950167</v>
      </c>
      <c r="X16" s="298">
        <v>21.146394439216721</v>
      </c>
      <c r="Y16" s="299">
        <f>SUM(U16:X16)</f>
        <v>36.114765839972584</v>
      </c>
      <c r="Z16" s="296">
        <v>4.3222210815004996</v>
      </c>
      <c r="AA16" s="297">
        <v>0</v>
      </c>
      <c r="AB16" s="297">
        <v>10.718770107956473</v>
      </c>
      <c r="AC16" s="298">
        <v>22.101597217256163</v>
      </c>
      <c r="AD16" s="299">
        <f>SUM(Z16:AC16)</f>
        <v>37.142588406713138</v>
      </c>
      <c r="AF16" t="s">
        <v>384</v>
      </c>
      <c r="AG16" s="347">
        <f>+AG8+AG10</f>
        <v>9.60261913507561</v>
      </c>
      <c r="AH16" s="347">
        <f t="shared" ref="AH16:AR16" si="3">+AH8+AH10</f>
        <v>68.514455741965051</v>
      </c>
      <c r="AI16" s="347">
        <f t="shared" si="3"/>
        <v>9.9414339763003703</v>
      </c>
      <c r="AJ16" s="347">
        <f t="shared" si="3"/>
        <v>68.617005468127218</v>
      </c>
      <c r="AK16" s="347">
        <f t="shared" si="3"/>
        <v>11.845424943680717</v>
      </c>
      <c r="AL16" s="347">
        <f t="shared" si="3"/>
        <v>68.648436844036439</v>
      </c>
      <c r="AM16" s="347">
        <f t="shared" si="3"/>
        <v>9.8100332056517985</v>
      </c>
      <c r="AN16" s="347">
        <f t="shared" si="3"/>
        <v>68.665251867558453</v>
      </c>
      <c r="AO16" s="347">
        <f t="shared" si="3"/>
        <v>9.8874780682704717</v>
      </c>
      <c r="AP16" s="347">
        <f t="shared" si="3"/>
        <v>68.894327372225675</v>
      </c>
      <c r="AQ16" s="347">
        <f t="shared" si="3"/>
        <v>51.086989328978973</v>
      </c>
      <c r="AR16" s="347">
        <f t="shared" si="3"/>
        <v>343.33947729391275</v>
      </c>
    </row>
    <row r="17" spans="1:44" x14ac:dyDescent="0.25">
      <c r="A17" s="205">
        <f>+A16+1</f>
        <v>8</v>
      </c>
      <c r="B17" s="206" t="s">
        <v>260</v>
      </c>
      <c r="C17" s="39"/>
      <c r="D17" s="39" t="s">
        <v>23</v>
      </c>
      <c r="E17" s="233">
        <v>3</v>
      </c>
      <c r="F17" s="296">
        <v>0.67400000000000004</v>
      </c>
      <c r="G17" s="297">
        <v>0</v>
      </c>
      <c r="H17" s="297">
        <v>14.093999999999999</v>
      </c>
      <c r="I17" s="298">
        <v>0</v>
      </c>
      <c r="J17" s="299">
        <f>SUM(F17:I17)</f>
        <v>14.767999999999999</v>
      </c>
      <c r="K17" s="296">
        <v>0.67400000000000004</v>
      </c>
      <c r="L17" s="297">
        <v>0</v>
      </c>
      <c r="M17" s="297">
        <v>14.093999999999999</v>
      </c>
      <c r="N17" s="298">
        <v>0</v>
      </c>
      <c r="O17" s="299">
        <f>SUM(K17:N17)</f>
        <v>14.767999999999999</v>
      </c>
      <c r="P17" s="296">
        <v>0.67400000000000004</v>
      </c>
      <c r="Q17" s="297">
        <v>0</v>
      </c>
      <c r="R17" s="297">
        <v>14.093999999999999</v>
      </c>
      <c r="S17" s="298">
        <v>0</v>
      </c>
      <c r="T17" s="299">
        <f>SUM(P17:S17)</f>
        <v>14.767999999999999</v>
      </c>
      <c r="U17" s="296">
        <v>0.67400000000000004</v>
      </c>
      <c r="V17" s="297">
        <v>0</v>
      </c>
      <c r="W17" s="297">
        <v>14.093999999999999</v>
      </c>
      <c r="X17" s="298">
        <v>0</v>
      </c>
      <c r="Y17" s="299">
        <f>SUM(U17:X17)</f>
        <v>14.767999999999999</v>
      </c>
      <c r="Z17" s="296">
        <v>0.67400000000000004</v>
      </c>
      <c r="AA17" s="297">
        <v>0</v>
      </c>
      <c r="AB17" s="297">
        <v>14.093999999999999</v>
      </c>
      <c r="AC17" s="298">
        <v>0</v>
      </c>
      <c r="AD17" s="299">
        <f>SUM(Z17:AC17)</f>
        <v>14.767999999999999</v>
      </c>
      <c r="AF17" t="s">
        <v>385</v>
      </c>
      <c r="AG17" s="347">
        <f>+AG11</f>
        <v>2.7209801898995001</v>
      </c>
      <c r="AH17" s="347">
        <f t="shared" ref="AH17:AR17" si="4">+AH11</f>
        <v>19.923538419871129</v>
      </c>
      <c r="AI17" s="347">
        <f t="shared" si="4"/>
        <v>4.1145955745148832</v>
      </c>
      <c r="AJ17" s="347">
        <f t="shared" si="4"/>
        <v>16.019011356409592</v>
      </c>
      <c r="AK17" s="347">
        <f t="shared" si="4"/>
        <v>2.3855095168225766</v>
      </c>
      <c r="AL17" s="347">
        <f t="shared" si="4"/>
        <v>33.237675477178826</v>
      </c>
      <c r="AM17" s="347">
        <f t="shared" si="4"/>
        <v>2.1094258629764226</v>
      </c>
      <c r="AN17" s="347">
        <f t="shared" si="4"/>
        <v>19.076476184486513</v>
      </c>
      <c r="AO17" s="347">
        <f t="shared" si="4"/>
        <v>2.0962287475918071</v>
      </c>
      <c r="AP17" s="347">
        <f t="shared" si="4"/>
        <v>14.389263047948052</v>
      </c>
      <c r="AQ17" s="347">
        <f t="shared" si="4"/>
        <v>13.426739891805189</v>
      </c>
      <c r="AR17" s="347">
        <f t="shared" si="4"/>
        <v>102.64596448589411</v>
      </c>
    </row>
    <row r="18" spans="1:44" ht="14.4" thickBot="1" x14ac:dyDescent="0.3">
      <c r="A18" s="220">
        <f>+A17+1</f>
        <v>9</v>
      </c>
      <c r="B18" s="221" t="s">
        <v>337</v>
      </c>
      <c r="C18" s="222"/>
      <c r="D18" s="222" t="s">
        <v>23</v>
      </c>
      <c r="E18" s="240">
        <v>3</v>
      </c>
      <c r="F18" s="303">
        <f>SUM(F9:F12,F14:F17)</f>
        <v>9.6036958581089742</v>
      </c>
      <c r="G18" s="304">
        <f>SUM(G9:G12,G14:G17)</f>
        <v>0</v>
      </c>
      <c r="H18" s="305">
        <f>SUM(H9:H12,H14:H17)</f>
        <v>32.399627311701643</v>
      </c>
      <c r="I18" s="306">
        <f>SUM(I9:I12,I14:I17)</f>
        <v>30.625167255497601</v>
      </c>
      <c r="J18" s="307">
        <f>SUM(F18:I18)</f>
        <v>72.628490425308215</v>
      </c>
      <c r="K18" s="303">
        <f>SUM(K9:K12,K14:K17)</f>
        <v>9.7557935853539099</v>
      </c>
      <c r="L18" s="304">
        <f>SUM(L9:L12,L14:L17)</f>
        <v>0</v>
      </c>
      <c r="M18" s="305">
        <f>SUM(M9:M12,M14:M17)</f>
        <v>32.53319067484631</v>
      </c>
      <c r="N18" s="306">
        <f>SUM(N9:N12,N14:N17)</f>
        <v>31.197031962227932</v>
      </c>
      <c r="O18" s="307">
        <f>SUM(K18:N18)</f>
        <v>73.486016222428162</v>
      </c>
      <c r="P18" s="303">
        <f>SUM(P9:P12,P14:P17)</f>
        <v>10.776319499849642</v>
      </c>
      <c r="Q18" s="304">
        <f>SUM(Q9:Q12,Q14:Q17)</f>
        <v>0</v>
      </c>
      <c r="R18" s="305">
        <f>SUM(R9:R12,R14:R17)</f>
        <v>32.669578843340929</v>
      </c>
      <c r="S18" s="306">
        <f>SUM(S9:S12,S14:S17)</f>
        <v>31.898117677861912</v>
      </c>
      <c r="T18" s="307">
        <f>SUM(P18:S18)</f>
        <v>75.344016021052482</v>
      </c>
      <c r="U18" s="303">
        <f>SUM(U9:U12,U14:U17)</f>
        <v>9.7608008387437994</v>
      </c>
      <c r="V18" s="304">
        <f>SUM(V9:V12,V14:V17)</f>
        <v>0</v>
      </c>
      <c r="W18" s="305">
        <f>SUM(W9:W12,W14:W17)</f>
        <v>32.808837728822496</v>
      </c>
      <c r="X18" s="306">
        <f>SUM(X9:X12,X14:X17)</f>
        <v>32.821000090793454</v>
      </c>
      <c r="Y18" s="307">
        <f>SUM(U18:X18)</f>
        <v>75.390638658359748</v>
      </c>
      <c r="Z18" s="303">
        <f>SUM(Z9:Z12,Z14:Z17)</f>
        <v>9.8382457013624727</v>
      </c>
      <c r="AA18" s="304">
        <f>SUM(AA9:AA12,AA14:AA17)</f>
        <v>0</v>
      </c>
      <c r="AB18" s="305">
        <f>SUM(AB9:AB12,AB14:AB17)</f>
        <v>33.04653484555849</v>
      </c>
      <c r="AC18" s="306">
        <f>SUM(AC9:AC12,AC14:AC17)</f>
        <v>33.815200743141688</v>
      </c>
      <c r="AD18" s="307">
        <f>SUM(Z18:AC18)</f>
        <v>76.699981290062652</v>
      </c>
    </row>
    <row r="19" spans="1:44" ht="14.4" thickBot="1" x14ac:dyDescent="0.3">
      <c r="A19" s="103"/>
      <c r="B19" s="103"/>
      <c r="C19" s="308"/>
      <c r="D19" s="309"/>
      <c r="E19" s="309"/>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row>
    <row r="20" spans="1:44" x14ac:dyDescent="0.25">
      <c r="A20" s="140">
        <f>+A18+1</f>
        <v>10</v>
      </c>
      <c r="B20" s="141" t="s">
        <v>262</v>
      </c>
      <c r="C20" s="32"/>
      <c r="D20" s="32" t="s">
        <v>23</v>
      </c>
      <c r="E20" s="237">
        <v>3</v>
      </c>
      <c r="F20" s="292">
        <v>0.55315236690799996</v>
      </c>
      <c r="G20" s="293">
        <v>0</v>
      </c>
      <c r="H20" s="293">
        <v>0</v>
      </c>
      <c r="I20" s="311">
        <v>0.51005</v>
      </c>
      <c r="J20" s="295">
        <f>SUM(F20:I20)</f>
        <v>1.063202366908</v>
      </c>
      <c r="K20" s="292">
        <v>0.55315236690799996</v>
      </c>
      <c r="L20" s="293">
        <v>0</v>
      </c>
      <c r="M20" s="293">
        <v>0</v>
      </c>
      <c r="N20" s="311">
        <v>0.51005</v>
      </c>
      <c r="O20" s="295">
        <f>SUM(K20:N20)</f>
        <v>1.063202366908</v>
      </c>
      <c r="P20" s="292">
        <v>0.55315236690799996</v>
      </c>
      <c r="Q20" s="293">
        <v>0</v>
      </c>
      <c r="R20" s="293">
        <v>0</v>
      </c>
      <c r="S20" s="311">
        <v>0.51005</v>
      </c>
      <c r="T20" s="295">
        <f>SUM(P20:S20)</f>
        <v>1.063202366908</v>
      </c>
      <c r="U20" s="292">
        <v>0.55315236690799996</v>
      </c>
      <c r="V20" s="293">
        <v>0</v>
      </c>
      <c r="W20" s="293">
        <v>0</v>
      </c>
      <c r="X20" s="311">
        <v>0.51005</v>
      </c>
      <c r="Y20" s="295">
        <f>SUM(U20:X20)</f>
        <v>1.063202366908</v>
      </c>
      <c r="Z20" s="292">
        <v>0.55315236690799996</v>
      </c>
      <c r="AA20" s="293">
        <v>0</v>
      </c>
      <c r="AB20" s="293">
        <v>0</v>
      </c>
      <c r="AC20" s="311">
        <v>0.51005</v>
      </c>
      <c r="AD20" s="295">
        <f>SUM(Z20:AC20)</f>
        <v>1.063202366908</v>
      </c>
      <c r="AG20">
        <f>AG11+(AG10/0.517)</f>
        <v>2.9848254975174142</v>
      </c>
      <c r="AH20">
        <f t="shared" ref="AH20:AR20" si="5">AH11+(AH10/0.517)</f>
        <v>37.176138397409957</v>
      </c>
      <c r="AI20">
        <f t="shared" si="5"/>
        <v>4.3784408821327974</v>
      </c>
      <c r="AJ20">
        <f t="shared" si="5"/>
        <v>33.271611333948421</v>
      </c>
      <c r="AK20">
        <f t="shared" si="5"/>
        <v>4.3581847139658585</v>
      </c>
      <c r="AL20">
        <f t="shared" si="5"/>
        <v>50.490275454717654</v>
      </c>
      <c r="AM20">
        <f t="shared" si="5"/>
        <v>2.1094258629764226</v>
      </c>
      <c r="AN20">
        <f t="shared" si="5"/>
        <v>36.329076162025345</v>
      </c>
      <c r="AO20">
        <f t="shared" si="5"/>
        <v>2.0962287475918071</v>
      </c>
      <c r="AP20">
        <f t="shared" si="5"/>
        <v>31.814472105236916</v>
      </c>
      <c r="AQ20">
        <f t="shared" si="5"/>
        <v>15.927105704184299</v>
      </c>
      <c r="AR20">
        <f t="shared" si="5"/>
        <v>189.08157345333831</v>
      </c>
    </row>
    <row r="21" spans="1:44" ht="14.4" thickBot="1" x14ac:dyDescent="0.3">
      <c r="A21" s="220">
        <f>+A20+1</f>
        <v>11</v>
      </c>
      <c r="B21" s="221" t="s">
        <v>263</v>
      </c>
      <c r="C21" s="222"/>
      <c r="D21" s="222" t="s">
        <v>23</v>
      </c>
      <c r="E21" s="240">
        <v>3</v>
      </c>
      <c r="F21" s="303">
        <f>F18+F20</f>
        <v>10.156848225016974</v>
      </c>
      <c r="G21" s="305">
        <f>G18+G20</f>
        <v>0</v>
      </c>
      <c r="H21" s="305">
        <f>H18+H20</f>
        <v>32.399627311701643</v>
      </c>
      <c r="I21" s="306">
        <f>I18+I20</f>
        <v>31.135217255497601</v>
      </c>
      <c r="J21" s="307">
        <f>SUM(F21:I21)</f>
        <v>73.691692792216216</v>
      </c>
      <c r="K21" s="303">
        <f>K18+K20</f>
        <v>10.30894595226191</v>
      </c>
      <c r="L21" s="305">
        <f>L18+L20</f>
        <v>0</v>
      </c>
      <c r="M21" s="305">
        <f>M18+M20</f>
        <v>32.53319067484631</v>
      </c>
      <c r="N21" s="306">
        <f>N18+N20</f>
        <v>31.707081962227932</v>
      </c>
      <c r="O21" s="307">
        <f>SUM(K21:N21)</f>
        <v>74.549218589336149</v>
      </c>
      <c r="P21" s="303">
        <f>P18+P20</f>
        <v>11.329471866757642</v>
      </c>
      <c r="Q21" s="305">
        <f>Q18+Q20</f>
        <v>0</v>
      </c>
      <c r="R21" s="305">
        <f>R18+R20</f>
        <v>32.669578843340929</v>
      </c>
      <c r="S21" s="306">
        <f>S18+S20</f>
        <v>32.408167677861911</v>
      </c>
      <c r="T21" s="307">
        <f>SUM(P21:S21)</f>
        <v>76.407218387960484</v>
      </c>
      <c r="U21" s="303">
        <f>U18+U20</f>
        <v>10.313953205651799</v>
      </c>
      <c r="V21" s="305">
        <f>V18+V20</f>
        <v>0</v>
      </c>
      <c r="W21" s="305">
        <f>W18+W20</f>
        <v>32.808837728822496</v>
      </c>
      <c r="X21" s="306">
        <f>X18+X20</f>
        <v>33.331050090793454</v>
      </c>
      <c r="Y21" s="307">
        <f>SUM(U21:X21)</f>
        <v>76.453841025267749</v>
      </c>
      <c r="Z21" s="303">
        <f>Z18+Z20</f>
        <v>10.391398068270473</v>
      </c>
      <c r="AA21" s="305">
        <f>AA18+AA20</f>
        <v>0</v>
      </c>
      <c r="AB21" s="305">
        <f>AB18+AB20</f>
        <v>33.04653484555849</v>
      </c>
      <c r="AC21" s="306">
        <f>AC18+AC20</f>
        <v>34.325250743141687</v>
      </c>
      <c r="AD21" s="307">
        <f>SUM(Z21:AC21)</f>
        <v>77.763183656970654</v>
      </c>
    </row>
    <row r="22" spans="1:44" ht="14.4" thickBot="1" x14ac:dyDescent="0.3">
      <c r="A22" s="103"/>
      <c r="B22" s="103"/>
      <c r="C22" s="290"/>
      <c r="D22" s="290"/>
      <c r="E22" s="290"/>
      <c r="F22" s="312"/>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row>
    <row r="23" spans="1:44" ht="14.4" thickBot="1" x14ac:dyDescent="0.3">
      <c r="A23" s="199" t="s">
        <v>63</v>
      </c>
      <c r="B23" s="200" t="s">
        <v>338</v>
      </c>
      <c r="C23" s="290"/>
      <c r="D23" s="291"/>
      <c r="E23" s="291"/>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row>
    <row r="24" spans="1:44" x14ac:dyDescent="0.25">
      <c r="A24" s="140">
        <f>+A21+1</f>
        <v>12</v>
      </c>
      <c r="B24" s="141" t="s">
        <v>265</v>
      </c>
      <c r="C24" s="32"/>
      <c r="D24" s="32" t="s">
        <v>23</v>
      </c>
      <c r="E24" s="237">
        <v>3</v>
      </c>
      <c r="F24" s="292">
        <v>0.13640802403846153</v>
      </c>
      <c r="G24" s="293">
        <v>0</v>
      </c>
      <c r="H24" s="293">
        <v>0</v>
      </c>
      <c r="I24" s="294">
        <v>8.919594188387574</v>
      </c>
      <c r="J24" s="314">
        <f t="shared" ref="J24:J31" si="6">SUM(F24:I24)</f>
        <v>9.0560022124260353</v>
      </c>
      <c r="K24" s="292">
        <v>0.13640802403846153</v>
      </c>
      <c r="L24" s="293">
        <v>0</v>
      </c>
      <c r="M24" s="293">
        <v>0</v>
      </c>
      <c r="N24" s="294">
        <v>8.919594188387574</v>
      </c>
      <c r="O24" s="314">
        <f t="shared" ref="O24:O31" si="7">SUM(K24:N24)</f>
        <v>9.0560022124260353</v>
      </c>
      <c r="P24" s="292">
        <v>1.0198730769230768</v>
      </c>
      <c r="Q24" s="293">
        <v>0</v>
      </c>
      <c r="R24" s="293">
        <v>0</v>
      </c>
      <c r="S24" s="294">
        <v>8.919594188387574</v>
      </c>
      <c r="T24" s="314">
        <f t="shared" ref="T24:T31" si="8">SUM(P24:S24)</f>
        <v>9.9394672653106504</v>
      </c>
      <c r="U24" s="292">
        <v>0</v>
      </c>
      <c r="V24" s="293">
        <v>0</v>
      </c>
      <c r="W24" s="293">
        <v>0</v>
      </c>
      <c r="X24" s="294">
        <v>8.919594188387574</v>
      </c>
      <c r="Y24" s="314">
        <f t="shared" ref="Y24:Y31" si="9">SUM(U24:X24)</f>
        <v>8.919594188387574</v>
      </c>
      <c r="Z24" s="292">
        <v>0</v>
      </c>
      <c r="AA24" s="293">
        <v>0</v>
      </c>
      <c r="AB24" s="293">
        <v>8.9238894230769222E-2</v>
      </c>
      <c r="AC24" s="294">
        <v>8.919594188387574</v>
      </c>
      <c r="AD24" s="314">
        <f t="shared" ref="AD24:AD31" si="10">SUM(Z24:AC24)</f>
        <v>9.0088330826183434</v>
      </c>
    </row>
    <row r="25" spans="1:44" x14ac:dyDescent="0.25">
      <c r="A25" s="205">
        <f t="shared" ref="A25:A31" si="11">+A24+1</f>
        <v>13</v>
      </c>
      <c r="B25" s="206" t="s">
        <v>339</v>
      </c>
      <c r="C25" s="39"/>
      <c r="D25" s="39" t="s">
        <v>23</v>
      </c>
      <c r="E25" s="233">
        <v>3</v>
      </c>
      <c r="F25" s="296">
        <v>2.7209801898995001</v>
      </c>
      <c r="G25" s="297">
        <v>0</v>
      </c>
      <c r="H25" s="297">
        <v>10.489144251391036</v>
      </c>
      <c r="I25" s="298">
        <v>9.4343941684800914</v>
      </c>
      <c r="J25" s="315">
        <f t="shared" si="6"/>
        <v>22.644518609770628</v>
      </c>
      <c r="K25" s="296">
        <v>4.1145955745148832</v>
      </c>
      <c r="L25" s="297">
        <v>0</v>
      </c>
      <c r="M25" s="297">
        <v>9.1984663667756497</v>
      </c>
      <c r="N25" s="298">
        <v>6.820544989633941</v>
      </c>
      <c r="O25" s="315">
        <f t="shared" si="7"/>
        <v>20.133606930924472</v>
      </c>
      <c r="P25" s="296">
        <v>2.3855095168225766</v>
      </c>
      <c r="Q25" s="297">
        <v>0</v>
      </c>
      <c r="R25" s="297">
        <v>23.50175995100642</v>
      </c>
      <c r="S25" s="298">
        <v>9.7359155261724037</v>
      </c>
      <c r="T25" s="315">
        <f t="shared" si="8"/>
        <v>35.623184994001399</v>
      </c>
      <c r="U25" s="296">
        <v>2.1094258629764226</v>
      </c>
      <c r="V25" s="297">
        <v>0</v>
      </c>
      <c r="W25" s="297">
        <v>11.746980744852575</v>
      </c>
      <c r="X25" s="298">
        <v>7.3294954396339378</v>
      </c>
      <c r="Y25" s="315">
        <f t="shared" si="9"/>
        <v>21.185902047462935</v>
      </c>
      <c r="Z25" s="296">
        <v>2.0962287475918071</v>
      </c>
      <c r="AA25" s="297">
        <v>0</v>
      </c>
      <c r="AB25" s="297">
        <v>7.6321201679294957</v>
      </c>
      <c r="AC25" s="298">
        <v>6.7571428800185576</v>
      </c>
      <c r="AD25" s="315">
        <f t="shared" si="10"/>
        <v>16.485491795539858</v>
      </c>
      <c r="AG25">
        <f>SUM(AG20:AR20)/SUM(AG8:AR8,AG10:AR11)</f>
        <v>0.40158474450742093</v>
      </c>
    </row>
    <row r="26" spans="1:44" x14ac:dyDescent="0.25">
      <c r="A26" s="205">
        <f t="shared" si="11"/>
        <v>14</v>
      </c>
      <c r="B26" s="206" t="s">
        <v>267</v>
      </c>
      <c r="C26" s="39"/>
      <c r="D26" s="39" t="s">
        <v>23</v>
      </c>
      <c r="E26" s="233">
        <v>3</v>
      </c>
      <c r="F26" s="296">
        <v>0.55883976923076939</v>
      </c>
      <c r="G26" s="297">
        <v>0</v>
      </c>
      <c r="H26" s="297">
        <v>0</v>
      </c>
      <c r="I26" s="298">
        <v>5.2197230769230769</v>
      </c>
      <c r="J26" s="315">
        <f t="shared" si="6"/>
        <v>5.7785628461538465</v>
      </c>
      <c r="K26" s="296">
        <v>0.18826476923076924</v>
      </c>
      <c r="L26" s="297">
        <v>0</v>
      </c>
      <c r="M26" s="297">
        <v>0</v>
      </c>
      <c r="N26" s="298">
        <v>5.3812557692307692</v>
      </c>
      <c r="O26" s="315">
        <f t="shared" si="7"/>
        <v>5.5695205384615383</v>
      </c>
      <c r="P26" s="296">
        <v>0</v>
      </c>
      <c r="Q26" s="297">
        <v>0</v>
      </c>
      <c r="R26" s="297">
        <v>0</v>
      </c>
      <c r="S26" s="298">
        <v>5.770834615384616</v>
      </c>
      <c r="T26" s="315">
        <f t="shared" si="8"/>
        <v>5.770834615384616</v>
      </c>
      <c r="U26" s="296">
        <v>0</v>
      </c>
      <c r="V26" s="297">
        <v>0</v>
      </c>
      <c r="W26" s="297">
        <v>0</v>
      </c>
      <c r="X26" s="298">
        <v>5.9006942307692309</v>
      </c>
      <c r="Y26" s="315">
        <f t="shared" si="9"/>
        <v>5.9006942307692309</v>
      </c>
      <c r="Z26" s="296">
        <v>0</v>
      </c>
      <c r="AA26" s="297">
        <v>0</v>
      </c>
      <c r="AB26" s="297">
        <v>0</v>
      </c>
      <c r="AC26" s="298">
        <v>5.9006942307692309</v>
      </c>
      <c r="AD26" s="315">
        <f t="shared" si="10"/>
        <v>5.9006942307692309</v>
      </c>
      <c r="AG26">
        <f>+AG25*('Supply Summary'!Y12+'Supply Summary'!Z12)</f>
        <v>210.3902476474378</v>
      </c>
    </row>
    <row r="27" spans="1:44" x14ac:dyDescent="0.25">
      <c r="A27" s="205">
        <f t="shared" si="11"/>
        <v>15</v>
      </c>
      <c r="B27" s="206" t="s">
        <v>340</v>
      </c>
      <c r="C27" s="39"/>
      <c r="D27" s="39" t="s">
        <v>23</v>
      </c>
      <c r="E27" s="233">
        <v>3</v>
      </c>
      <c r="F27" s="394">
        <v>11.968355824450514</v>
      </c>
      <c r="G27" s="297">
        <v>0</v>
      </c>
      <c r="H27" s="297">
        <v>3.2804861538461538</v>
      </c>
      <c r="I27" s="298">
        <v>7.9077115384615393</v>
      </c>
      <c r="J27" s="315">
        <f t="shared" si="6"/>
        <v>23.156553516758208</v>
      </c>
      <c r="K27" s="394">
        <v>3.1219841544642941</v>
      </c>
      <c r="L27" s="297">
        <v>0</v>
      </c>
      <c r="M27" s="297">
        <v>5.5200894230769233</v>
      </c>
      <c r="N27" s="298">
        <v>7.9077115384615393</v>
      </c>
      <c r="O27" s="315">
        <f t="shared" si="7"/>
        <v>16.549785116002759</v>
      </c>
      <c r="P27" s="394">
        <v>3.6151128467719866</v>
      </c>
      <c r="Q27" s="297">
        <v>0</v>
      </c>
      <c r="R27" s="297">
        <v>6.1203998076923076</v>
      </c>
      <c r="S27" s="298">
        <v>7.9077115384615393</v>
      </c>
      <c r="T27" s="315">
        <f t="shared" si="8"/>
        <v>17.643224192925835</v>
      </c>
      <c r="U27" s="394">
        <v>2.4051590775412173</v>
      </c>
      <c r="V27" s="297">
        <v>0</v>
      </c>
      <c r="W27" s="297">
        <v>3.4388515384615386</v>
      </c>
      <c r="X27" s="298">
        <v>7.9077115384615393</v>
      </c>
      <c r="Y27" s="315">
        <f t="shared" si="9"/>
        <v>13.751722154464295</v>
      </c>
      <c r="Z27" s="394">
        <v>1.3665566544642949</v>
      </c>
      <c r="AA27" s="297">
        <v>0</v>
      </c>
      <c r="AB27" s="297">
        <v>2.1326538461538465</v>
      </c>
      <c r="AC27" s="298">
        <v>7.9077115384615393</v>
      </c>
      <c r="AD27" s="315">
        <f t="shared" si="10"/>
        <v>11.406922039079681</v>
      </c>
    </row>
    <row r="28" spans="1:44" x14ac:dyDescent="0.25">
      <c r="A28" s="205">
        <f t="shared" si="11"/>
        <v>16</v>
      </c>
      <c r="B28" s="206" t="s">
        <v>269</v>
      </c>
      <c r="C28" s="39"/>
      <c r="D28" s="39" t="s">
        <v>23</v>
      </c>
      <c r="E28" s="233">
        <v>3</v>
      </c>
      <c r="F28" s="296">
        <v>0</v>
      </c>
      <c r="G28" s="297">
        <v>0</v>
      </c>
      <c r="H28" s="297">
        <v>0</v>
      </c>
      <c r="I28" s="298">
        <v>0.84461538461538477</v>
      </c>
      <c r="J28" s="315">
        <f t="shared" si="6"/>
        <v>0.84461538461538477</v>
      </c>
      <c r="K28" s="296">
        <v>0</v>
      </c>
      <c r="L28" s="297">
        <v>0</v>
      </c>
      <c r="M28" s="297">
        <v>0</v>
      </c>
      <c r="N28" s="298">
        <v>0.84461538461538477</v>
      </c>
      <c r="O28" s="315">
        <f t="shared" si="7"/>
        <v>0.84461538461538477</v>
      </c>
      <c r="P28" s="296">
        <v>0</v>
      </c>
      <c r="Q28" s="297">
        <v>0</v>
      </c>
      <c r="R28" s="297">
        <v>0</v>
      </c>
      <c r="S28" s="298">
        <v>0.84461538461538477</v>
      </c>
      <c r="T28" s="315">
        <f t="shared" si="8"/>
        <v>0.84461538461538477</v>
      </c>
      <c r="U28" s="296">
        <v>0</v>
      </c>
      <c r="V28" s="297">
        <v>0</v>
      </c>
      <c r="W28" s="297">
        <v>0</v>
      </c>
      <c r="X28" s="298">
        <v>0.84461538461538477</v>
      </c>
      <c r="Y28" s="315">
        <f t="shared" si="9"/>
        <v>0.84461538461538477</v>
      </c>
      <c r="Z28" s="296">
        <v>0</v>
      </c>
      <c r="AA28" s="297">
        <v>0</v>
      </c>
      <c r="AB28" s="297">
        <v>0</v>
      </c>
      <c r="AC28" s="298">
        <v>0.84461538461538477</v>
      </c>
      <c r="AD28" s="315">
        <f t="shared" si="10"/>
        <v>0.84461538461538477</v>
      </c>
    </row>
    <row r="29" spans="1:44" x14ac:dyDescent="0.25">
      <c r="A29" s="205">
        <f t="shared" si="11"/>
        <v>17</v>
      </c>
      <c r="B29" s="206" t="s">
        <v>270</v>
      </c>
      <c r="C29" s="39"/>
      <c r="D29" s="39" t="s">
        <v>23</v>
      </c>
      <c r="E29" s="233">
        <v>3</v>
      </c>
      <c r="F29" s="316">
        <f>SUM(F24:F28)</f>
        <v>15.384583807619245</v>
      </c>
      <c r="G29" s="317">
        <f>SUM(G24:G28)</f>
        <v>0</v>
      </c>
      <c r="H29" s="317">
        <f>SUM(H24:H28)</f>
        <v>13.769630405237189</v>
      </c>
      <c r="I29" s="318">
        <f>SUM(I24:I28)</f>
        <v>32.32603835686767</v>
      </c>
      <c r="J29" s="315">
        <f t="shared" si="6"/>
        <v>61.480252569724101</v>
      </c>
      <c r="K29" s="316">
        <f>SUM(K24:K28)</f>
        <v>7.5612525222484077</v>
      </c>
      <c r="L29" s="317">
        <f>SUM(L24:L28)</f>
        <v>0</v>
      </c>
      <c r="M29" s="317">
        <f>SUM(M24:M28)</f>
        <v>14.718555789852573</v>
      </c>
      <c r="N29" s="318">
        <f>SUM(N24:N28)</f>
        <v>29.873721870329209</v>
      </c>
      <c r="O29" s="315">
        <f t="shared" si="7"/>
        <v>52.153530182430188</v>
      </c>
      <c r="P29" s="316">
        <f>SUM(P24:P28)</f>
        <v>7.0204954405176405</v>
      </c>
      <c r="Q29" s="317">
        <f>SUM(Q24:Q28)</f>
        <v>0</v>
      </c>
      <c r="R29" s="317">
        <f>SUM(R24:R28)</f>
        <v>29.622159758698729</v>
      </c>
      <c r="S29" s="318">
        <f>SUM(S24:S28)</f>
        <v>33.17867125302152</v>
      </c>
      <c r="T29" s="315">
        <f t="shared" si="8"/>
        <v>69.821326452237884</v>
      </c>
      <c r="U29" s="316">
        <f>SUM(U24:U28)</f>
        <v>4.5145849405176399</v>
      </c>
      <c r="V29" s="317">
        <f>SUM(V24:V28)</f>
        <v>0</v>
      </c>
      <c r="W29" s="317">
        <f>SUM(W24:W28)</f>
        <v>15.185832283314113</v>
      </c>
      <c r="X29" s="318">
        <f>SUM(X24:X28)</f>
        <v>30.902110781867666</v>
      </c>
      <c r="Y29" s="315">
        <f t="shared" si="9"/>
        <v>50.602528005699419</v>
      </c>
      <c r="Z29" s="316">
        <f>SUM(Z24:Z28)</f>
        <v>3.462785402056102</v>
      </c>
      <c r="AA29" s="317">
        <f>SUM(AA24:AA28)</f>
        <v>0</v>
      </c>
      <c r="AB29" s="317">
        <f>SUM(AB24:AB28)</f>
        <v>9.854012908314111</v>
      </c>
      <c r="AC29" s="318">
        <f>SUM(AC24:AC28)</f>
        <v>30.329758222252284</v>
      </c>
      <c r="AD29" s="315">
        <f t="shared" si="10"/>
        <v>43.646556532622498</v>
      </c>
    </row>
    <row r="30" spans="1:44" x14ac:dyDescent="0.25">
      <c r="A30" s="205">
        <f t="shared" si="11"/>
        <v>18</v>
      </c>
      <c r="B30" s="206" t="s">
        <v>262</v>
      </c>
      <c r="C30" s="39"/>
      <c r="D30" s="39" t="s">
        <v>23</v>
      </c>
      <c r="E30" s="233">
        <v>3</v>
      </c>
      <c r="F30" s="296">
        <v>0</v>
      </c>
      <c r="G30" s="297">
        <v>0</v>
      </c>
      <c r="H30" s="297">
        <v>0</v>
      </c>
      <c r="I30" s="298">
        <v>0</v>
      </c>
      <c r="J30" s="315">
        <f t="shared" si="6"/>
        <v>0</v>
      </c>
      <c r="K30" s="296">
        <v>0</v>
      </c>
      <c r="L30" s="297">
        <v>0</v>
      </c>
      <c r="M30" s="297">
        <v>0</v>
      </c>
      <c r="N30" s="298">
        <v>0</v>
      </c>
      <c r="O30" s="315">
        <f t="shared" si="7"/>
        <v>0</v>
      </c>
      <c r="P30" s="296">
        <v>0</v>
      </c>
      <c r="Q30" s="297">
        <v>0</v>
      </c>
      <c r="R30" s="297">
        <v>0</v>
      </c>
      <c r="S30" s="298">
        <v>0</v>
      </c>
      <c r="T30" s="315">
        <f t="shared" si="8"/>
        <v>0</v>
      </c>
      <c r="U30" s="296">
        <v>0</v>
      </c>
      <c r="V30" s="297">
        <v>0</v>
      </c>
      <c r="W30" s="297">
        <v>0</v>
      </c>
      <c r="X30" s="298">
        <v>0</v>
      </c>
      <c r="Y30" s="315">
        <f t="shared" si="9"/>
        <v>0</v>
      </c>
      <c r="Z30" s="296">
        <v>0</v>
      </c>
      <c r="AA30" s="297">
        <v>0</v>
      </c>
      <c r="AB30" s="297">
        <v>0</v>
      </c>
      <c r="AC30" s="298">
        <v>0</v>
      </c>
      <c r="AD30" s="315">
        <f t="shared" si="10"/>
        <v>0</v>
      </c>
    </row>
    <row r="31" spans="1:44" x14ac:dyDescent="0.25">
      <c r="A31" s="205">
        <f t="shared" si="11"/>
        <v>19</v>
      </c>
      <c r="B31" s="206" t="s">
        <v>271</v>
      </c>
      <c r="C31" s="39"/>
      <c r="D31" s="39" t="s">
        <v>23</v>
      </c>
      <c r="E31" s="233">
        <v>3</v>
      </c>
      <c r="F31" s="316">
        <f>SUM(F29:F30)</f>
        <v>15.384583807619245</v>
      </c>
      <c r="G31" s="317">
        <f>SUM(G29:G30)</f>
        <v>0</v>
      </c>
      <c r="H31" s="317">
        <f>SUM(H29:H30)</f>
        <v>13.769630405237189</v>
      </c>
      <c r="I31" s="318">
        <f>SUM(I29:I30)</f>
        <v>32.32603835686767</v>
      </c>
      <c r="J31" s="315">
        <f t="shared" si="6"/>
        <v>61.480252569724101</v>
      </c>
      <c r="K31" s="316">
        <f>SUM(K29:K30)</f>
        <v>7.5612525222484077</v>
      </c>
      <c r="L31" s="317">
        <f>SUM(L29:L30)</f>
        <v>0</v>
      </c>
      <c r="M31" s="317">
        <f>SUM(M29:M30)</f>
        <v>14.718555789852573</v>
      </c>
      <c r="N31" s="318">
        <f>SUM(N29:N30)</f>
        <v>29.873721870329209</v>
      </c>
      <c r="O31" s="315">
        <f t="shared" si="7"/>
        <v>52.153530182430188</v>
      </c>
      <c r="P31" s="316">
        <f>SUM(P29:P30)</f>
        <v>7.0204954405176405</v>
      </c>
      <c r="Q31" s="317">
        <f>SUM(Q29:Q30)</f>
        <v>0</v>
      </c>
      <c r="R31" s="317">
        <f>SUM(R29:R30)</f>
        <v>29.622159758698729</v>
      </c>
      <c r="S31" s="318">
        <f>SUM(S29:S30)</f>
        <v>33.17867125302152</v>
      </c>
      <c r="T31" s="315">
        <f t="shared" si="8"/>
        <v>69.821326452237884</v>
      </c>
      <c r="U31" s="316">
        <f>SUM(U29:U30)</f>
        <v>4.5145849405176399</v>
      </c>
      <c r="V31" s="317">
        <f>SUM(V29:V30)</f>
        <v>0</v>
      </c>
      <c r="W31" s="317">
        <f>SUM(W29:W30)</f>
        <v>15.185832283314113</v>
      </c>
      <c r="X31" s="318">
        <f>SUM(X29:X30)</f>
        <v>30.902110781867666</v>
      </c>
      <c r="Y31" s="315">
        <f t="shared" si="9"/>
        <v>50.602528005699419</v>
      </c>
      <c r="Z31" s="316">
        <f>SUM(Z29:Z30)</f>
        <v>3.462785402056102</v>
      </c>
      <c r="AA31" s="317">
        <f>SUM(AA29:AA30)</f>
        <v>0</v>
      </c>
      <c r="AB31" s="317">
        <f>SUM(AB29:AB30)</f>
        <v>9.854012908314111</v>
      </c>
      <c r="AC31" s="318">
        <f>SUM(AC29:AC30)</f>
        <v>30.329758222252284</v>
      </c>
      <c r="AD31" s="315">
        <f t="shared" si="10"/>
        <v>43.646556532622498</v>
      </c>
    </row>
    <row r="32" spans="1:44" ht="14.4" thickBot="1" x14ac:dyDescent="0.3">
      <c r="A32" s="103"/>
      <c r="B32" s="103"/>
      <c r="C32" s="290"/>
      <c r="D32" s="290"/>
      <c r="E32" s="290"/>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row>
    <row r="33" spans="1:30" ht="14.4" thickBot="1" x14ac:dyDescent="0.3">
      <c r="A33" s="199" t="s">
        <v>272</v>
      </c>
      <c r="B33" s="200" t="s">
        <v>273</v>
      </c>
      <c r="C33" s="290"/>
      <c r="D33" s="291"/>
      <c r="E33" s="291"/>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row>
    <row r="34" spans="1:30" x14ac:dyDescent="0.25">
      <c r="A34" s="140">
        <f>+A31+1</f>
        <v>20</v>
      </c>
      <c r="B34" s="141" t="s">
        <v>274</v>
      </c>
      <c r="C34" s="32"/>
      <c r="D34" s="32" t="s">
        <v>23</v>
      </c>
      <c r="E34" s="237">
        <v>3</v>
      </c>
      <c r="F34" s="292">
        <v>0</v>
      </c>
      <c r="G34" s="293">
        <v>0</v>
      </c>
      <c r="H34" s="293">
        <v>0</v>
      </c>
      <c r="I34" s="294">
        <v>2.458339178005331</v>
      </c>
      <c r="J34" s="314">
        <f>SUM(F34:I34)</f>
        <v>2.458339178005331</v>
      </c>
      <c r="K34" s="292">
        <v>0</v>
      </c>
      <c r="L34" s="293">
        <v>0</v>
      </c>
      <c r="M34" s="293">
        <v>0</v>
      </c>
      <c r="N34" s="294">
        <v>2.3092860148688463</v>
      </c>
      <c r="O34" s="314">
        <f>SUM(K34:N34)</f>
        <v>2.3092860148688463</v>
      </c>
      <c r="P34" s="292">
        <v>0</v>
      </c>
      <c r="Q34" s="293">
        <v>0</v>
      </c>
      <c r="R34" s="293">
        <v>0</v>
      </c>
      <c r="S34" s="294">
        <v>2.226890166923833</v>
      </c>
      <c r="T34" s="314">
        <f>SUM(P34:S34)</f>
        <v>2.226890166923833</v>
      </c>
      <c r="U34" s="292">
        <v>0</v>
      </c>
      <c r="V34" s="293">
        <v>0</v>
      </c>
      <c r="W34" s="293">
        <v>0</v>
      </c>
      <c r="X34" s="294">
        <v>2.1747369897601354</v>
      </c>
      <c r="Y34" s="314">
        <f>SUM(U34:X34)</f>
        <v>2.1747369897601354</v>
      </c>
      <c r="Z34" s="292">
        <v>0</v>
      </c>
      <c r="AA34" s="293">
        <v>0</v>
      </c>
      <c r="AB34" s="293">
        <v>0</v>
      </c>
      <c r="AC34" s="294">
        <v>2.0907981484079121</v>
      </c>
      <c r="AD34" s="314">
        <f>SUM(Z34:AC34)</f>
        <v>2.0907981484079121</v>
      </c>
    </row>
    <row r="35" spans="1:30" x14ac:dyDescent="0.25">
      <c r="A35" s="205">
        <f>+A34+1</f>
        <v>21</v>
      </c>
      <c r="B35" s="206" t="s">
        <v>275</v>
      </c>
      <c r="C35" s="39"/>
      <c r="D35" s="39" t="s">
        <v>23</v>
      </c>
      <c r="E35" s="233">
        <v>3</v>
      </c>
      <c r="F35" s="296">
        <v>0</v>
      </c>
      <c r="G35" s="297">
        <v>0</v>
      </c>
      <c r="H35" s="297">
        <v>0</v>
      </c>
      <c r="I35" s="298">
        <v>2.2900454373792845</v>
      </c>
      <c r="J35" s="315">
        <f>SUM(F35:I35)</f>
        <v>2.2900454373792845</v>
      </c>
      <c r="K35" s="296">
        <v>0</v>
      </c>
      <c r="L35" s="297">
        <v>0</v>
      </c>
      <c r="M35" s="297">
        <v>0</v>
      </c>
      <c r="N35" s="298">
        <v>2.4390986005157695</v>
      </c>
      <c r="O35" s="315">
        <f>SUM(K35:N35)</f>
        <v>2.4390986005157695</v>
      </c>
      <c r="P35" s="296">
        <v>0</v>
      </c>
      <c r="Q35" s="297">
        <v>0</v>
      </c>
      <c r="R35" s="297">
        <v>0</v>
      </c>
      <c r="S35" s="298">
        <v>2.5214944484607829</v>
      </c>
      <c r="T35" s="315">
        <f>SUM(P35:S35)</f>
        <v>2.5214944484607829</v>
      </c>
      <c r="U35" s="296">
        <v>0</v>
      </c>
      <c r="V35" s="297">
        <v>0</v>
      </c>
      <c r="W35" s="297">
        <v>0</v>
      </c>
      <c r="X35" s="298">
        <v>2.5736476256244805</v>
      </c>
      <c r="Y35" s="315">
        <f>SUM(U35:X35)</f>
        <v>2.5736476256244805</v>
      </c>
      <c r="Z35" s="296">
        <v>0</v>
      </c>
      <c r="AA35" s="297">
        <v>0</v>
      </c>
      <c r="AB35" s="297">
        <v>0</v>
      </c>
      <c r="AC35" s="298">
        <v>2.6575864669767038</v>
      </c>
      <c r="AD35" s="315">
        <f>SUM(Z35:AC35)</f>
        <v>2.6575864669767038</v>
      </c>
    </row>
    <row r="36" spans="1:30" ht="14.4" thickBot="1" x14ac:dyDescent="0.3">
      <c r="A36" s="220">
        <f>+A35+1</f>
        <v>22</v>
      </c>
      <c r="B36" s="221" t="s">
        <v>273</v>
      </c>
      <c r="C36" s="222"/>
      <c r="D36" s="222" t="s">
        <v>23</v>
      </c>
      <c r="E36" s="240">
        <v>3</v>
      </c>
      <c r="F36" s="303">
        <f>F21+F31-SUM(F34:F35)</f>
        <v>25.541432032636219</v>
      </c>
      <c r="G36" s="305">
        <f>G21+G31-SUM(G34:G35)</f>
        <v>0</v>
      </c>
      <c r="H36" s="305">
        <f>H21+H31-SUM(H34:H35)</f>
        <v>46.16925771693883</v>
      </c>
      <c r="I36" s="319">
        <f>I21+I31-SUM(I34:I35)</f>
        <v>58.712870996980655</v>
      </c>
      <c r="J36" s="320">
        <f>SUM(F36:I36)</f>
        <v>130.42356074655572</v>
      </c>
      <c r="K36" s="303">
        <f>K21+K31-SUM(K34:K35)</f>
        <v>17.870198474510318</v>
      </c>
      <c r="L36" s="305">
        <f>L21+L31-SUM(L34:L35)</f>
        <v>0</v>
      </c>
      <c r="M36" s="305">
        <f>M21+M31-SUM(M34:M35)</f>
        <v>47.251746464698883</v>
      </c>
      <c r="N36" s="319">
        <f>N21+N31-SUM(N34:N35)</f>
        <v>56.832419217172522</v>
      </c>
      <c r="O36" s="320">
        <f>SUM(K36:N36)</f>
        <v>121.95436415638173</v>
      </c>
      <c r="P36" s="303">
        <f>P21+P31-SUM(P34:P35)</f>
        <v>18.349967307275282</v>
      </c>
      <c r="Q36" s="305">
        <f>Q21+Q31-SUM(Q34:Q35)</f>
        <v>0</v>
      </c>
      <c r="R36" s="305">
        <f>R21+R31-SUM(R34:R35)</f>
        <v>62.291738602039658</v>
      </c>
      <c r="S36" s="319">
        <f>S21+S31-SUM(S34:S35)</f>
        <v>60.838454315498815</v>
      </c>
      <c r="T36" s="320">
        <f>SUM(P36:S36)</f>
        <v>141.48016022481374</v>
      </c>
      <c r="U36" s="303">
        <f>U21+U31-SUM(U34:U35)</f>
        <v>14.828538146169439</v>
      </c>
      <c r="V36" s="305">
        <f>V21+V31-SUM(V34:V35)</f>
        <v>0</v>
      </c>
      <c r="W36" s="305">
        <f>W21+W31-SUM(W34:W35)</f>
        <v>47.994670012136609</v>
      </c>
      <c r="X36" s="319">
        <f>X21+X31-SUM(X34:X35)</f>
        <v>59.484776257276501</v>
      </c>
      <c r="Y36" s="320">
        <f>SUM(U36:X36)</f>
        <v>122.30798441558255</v>
      </c>
      <c r="Z36" s="303">
        <f>Z21+Z31-SUM(Z34:Z35)</f>
        <v>13.854183470326575</v>
      </c>
      <c r="AA36" s="305">
        <f>AA21+AA31-SUM(AA34:AA35)</f>
        <v>0</v>
      </c>
      <c r="AB36" s="305">
        <f>AB21+AB31-SUM(AB34:AB35)</f>
        <v>42.900547753872601</v>
      </c>
      <c r="AC36" s="319">
        <f>AC21+AC31-SUM(AC34:AC35)</f>
        <v>59.906624350009359</v>
      </c>
      <c r="AD36" s="320">
        <f>SUM(Z36:AC36)</f>
        <v>116.66135557420853</v>
      </c>
    </row>
    <row r="37" spans="1:30" ht="14.4" thickBot="1" x14ac:dyDescent="0.3">
      <c r="A37" s="103"/>
      <c r="B37" s="103"/>
      <c r="C37" s="290"/>
      <c r="D37" s="290"/>
      <c r="E37" s="290"/>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row>
    <row r="38" spans="1:30" ht="14.4" thickBot="1" x14ac:dyDescent="0.3">
      <c r="A38" s="199" t="s">
        <v>276</v>
      </c>
      <c r="B38" s="200" t="s">
        <v>341</v>
      </c>
      <c r="C38" s="290"/>
      <c r="D38" s="291"/>
      <c r="E38" s="291"/>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row>
    <row r="39" spans="1:30" x14ac:dyDescent="0.25">
      <c r="A39" s="140">
        <f>+A36+1</f>
        <v>23</v>
      </c>
      <c r="B39" s="141" t="s">
        <v>278</v>
      </c>
      <c r="C39" s="32"/>
      <c r="D39" s="32" t="s">
        <v>23</v>
      </c>
      <c r="E39" s="237">
        <v>3</v>
      </c>
      <c r="F39" s="292">
        <v>0.504</v>
      </c>
      <c r="G39" s="293">
        <v>0</v>
      </c>
      <c r="H39" s="293">
        <v>1.2213556701030928</v>
      </c>
      <c r="I39" s="294">
        <v>2.5396443298969076</v>
      </c>
      <c r="J39" s="314">
        <f>SUM(F39:I39)</f>
        <v>4.2650000000000006</v>
      </c>
      <c r="K39" s="292">
        <v>0.50600000000000001</v>
      </c>
      <c r="L39" s="293">
        <v>0</v>
      </c>
      <c r="M39" s="293">
        <v>1.2252525773195877</v>
      </c>
      <c r="N39" s="294">
        <v>2.5477474226804127</v>
      </c>
      <c r="O39" s="314">
        <f>SUM(K39:N39)</f>
        <v>4.2789999999999999</v>
      </c>
      <c r="P39" s="292">
        <v>0.50700000000000001</v>
      </c>
      <c r="Q39" s="293">
        <v>0</v>
      </c>
      <c r="R39" s="293">
        <v>1.2284999999999999</v>
      </c>
      <c r="S39" s="294">
        <v>2.5545</v>
      </c>
      <c r="T39" s="314">
        <f>SUM(P39:S39)</f>
        <v>4.29</v>
      </c>
      <c r="U39" s="292">
        <v>0.50900000000000001</v>
      </c>
      <c r="V39" s="293">
        <v>0</v>
      </c>
      <c r="W39" s="293">
        <v>1.2330463917525774</v>
      </c>
      <c r="X39" s="294">
        <v>2.5639536082474228</v>
      </c>
      <c r="Y39" s="314">
        <f>SUM(U39:X39)</f>
        <v>4.306</v>
      </c>
      <c r="Z39" s="292">
        <v>0.51</v>
      </c>
      <c r="AA39" s="293">
        <v>0</v>
      </c>
      <c r="AB39" s="293">
        <v>1.2359690721649486</v>
      </c>
      <c r="AC39" s="294">
        <v>2.5700309278350519</v>
      </c>
      <c r="AD39" s="314">
        <f>SUM(Z39:AC39)</f>
        <v>4.3160000000000007</v>
      </c>
    </row>
    <row r="40" spans="1:30" x14ac:dyDescent="0.25">
      <c r="A40" s="205">
        <f>+A39+1</f>
        <v>24</v>
      </c>
      <c r="B40" s="206" t="s">
        <v>279</v>
      </c>
      <c r="C40" s="39"/>
      <c r="D40" s="39" t="s">
        <v>23</v>
      </c>
      <c r="E40" s="233">
        <v>3</v>
      </c>
      <c r="F40" s="296">
        <v>0</v>
      </c>
      <c r="G40" s="297">
        <v>0</v>
      </c>
      <c r="H40" s="297">
        <v>0</v>
      </c>
      <c r="I40" s="298">
        <v>0</v>
      </c>
      <c r="J40" s="315">
        <f>SUM(F40:I40)</f>
        <v>0</v>
      </c>
      <c r="K40" s="296">
        <v>0</v>
      </c>
      <c r="L40" s="297">
        <v>0</v>
      </c>
      <c r="M40" s="297">
        <v>0</v>
      </c>
      <c r="N40" s="298">
        <v>0</v>
      </c>
      <c r="O40" s="315">
        <f>SUM(K40:N40)</f>
        <v>0</v>
      </c>
      <c r="P40" s="296">
        <v>0</v>
      </c>
      <c r="Q40" s="297">
        <v>0</v>
      </c>
      <c r="R40" s="297">
        <v>0</v>
      </c>
      <c r="S40" s="298">
        <v>0</v>
      </c>
      <c r="T40" s="315">
        <f>SUM(P40:S40)</f>
        <v>0</v>
      </c>
      <c r="U40" s="296">
        <v>0</v>
      </c>
      <c r="V40" s="297">
        <v>0</v>
      </c>
      <c r="W40" s="297">
        <v>0</v>
      </c>
      <c r="X40" s="298">
        <v>0</v>
      </c>
      <c r="Y40" s="315">
        <f>SUM(U40:X40)</f>
        <v>0</v>
      </c>
      <c r="Z40" s="296">
        <v>0</v>
      </c>
      <c r="AA40" s="297">
        <v>0</v>
      </c>
      <c r="AB40" s="297">
        <v>0</v>
      </c>
      <c r="AC40" s="298">
        <v>0</v>
      </c>
      <c r="AD40" s="315">
        <f>SUM(Z40:AC40)</f>
        <v>0</v>
      </c>
    </row>
    <row r="41" spans="1:30" ht="14.4" thickBot="1" x14ac:dyDescent="0.3">
      <c r="A41" s="220">
        <f>+A40+1</f>
        <v>25</v>
      </c>
      <c r="B41" s="221" t="s">
        <v>280</v>
      </c>
      <c r="C41" s="222"/>
      <c r="D41" s="222" t="s">
        <v>23</v>
      </c>
      <c r="E41" s="240">
        <v>3</v>
      </c>
      <c r="F41" s="303">
        <f>F36+F39+F40</f>
        <v>26.045432032636221</v>
      </c>
      <c r="G41" s="305">
        <f>G36+G39+G40</f>
        <v>0</v>
      </c>
      <c r="H41" s="305">
        <f>H36+H39+H40</f>
        <v>47.390613387041924</v>
      </c>
      <c r="I41" s="319">
        <f>I36+I39+I40</f>
        <v>61.252515326877564</v>
      </c>
      <c r="J41" s="320">
        <f>SUM(F41:I41)</f>
        <v>134.68856074655571</v>
      </c>
      <c r="K41" s="303">
        <f>K36+K39+K40</f>
        <v>18.376198474510318</v>
      </c>
      <c r="L41" s="305">
        <f>L36+L39+L40</f>
        <v>0</v>
      </c>
      <c r="M41" s="305">
        <f>M36+M39+M40</f>
        <v>48.47699904201847</v>
      </c>
      <c r="N41" s="319">
        <f>N36+N39+N40</f>
        <v>59.380166639852931</v>
      </c>
      <c r="O41" s="320">
        <f>SUM(K41:N41)</f>
        <v>126.23336415638171</v>
      </c>
      <c r="P41" s="303">
        <f>P36+P39+P40</f>
        <v>18.856967307275283</v>
      </c>
      <c r="Q41" s="305">
        <f>Q36+Q39+Q40</f>
        <v>0</v>
      </c>
      <c r="R41" s="305">
        <f>R36+R39+R40</f>
        <v>63.520238602039655</v>
      </c>
      <c r="S41" s="319">
        <f>S36+S39+S40</f>
        <v>63.392954315498812</v>
      </c>
      <c r="T41" s="320">
        <f>SUM(P41:S41)</f>
        <v>145.77016022481376</v>
      </c>
      <c r="U41" s="303">
        <f>U36+U39+U40</f>
        <v>15.33753814616944</v>
      </c>
      <c r="V41" s="305">
        <f>V36+V39+V40</f>
        <v>0</v>
      </c>
      <c r="W41" s="305">
        <f>W36+W39+W40</f>
        <v>49.22771640388919</v>
      </c>
      <c r="X41" s="319">
        <f>X36+X39+X40</f>
        <v>62.048729865523924</v>
      </c>
      <c r="Y41" s="320">
        <f>SUM(U41:X41)</f>
        <v>126.61398441558255</v>
      </c>
      <c r="Z41" s="303">
        <f>Z36+Z39+Z40</f>
        <v>14.364183470326575</v>
      </c>
      <c r="AA41" s="305">
        <f>AA36+AA39+AA40</f>
        <v>0</v>
      </c>
      <c r="AB41" s="305">
        <f>AB36+AB39+AB40</f>
        <v>44.13651682603755</v>
      </c>
      <c r="AC41" s="319">
        <f>AC36+AC39+AC40</f>
        <v>62.476655277844408</v>
      </c>
      <c r="AD41" s="320">
        <f>SUM(Z41:AC41)</f>
        <v>120.97735557420853</v>
      </c>
    </row>
    <row r="42" spans="1:30" ht="14.4" thickBot="1" x14ac:dyDescent="0.3">
      <c r="A42" s="261"/>
      <c r="B42" s="262"/>
      <c r="C42" s="290"/>
      <c r="D42" s="290"/>
      <c r="E42" s="290"/>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row>
    <row r="43" spans="1:30" ht="14.4" thickBot="1" x14ac:dyDescent="0.3">
      <c r="A43" s="199" t="s">
        <v>281</v>
      </c>
      <c r="B43" s="247" t="s">
        <v>282</v>
      </c>
      <c r="C43" s="290"/>
      <c r="D43" s="291"/>
      <c r="E43" s="291"/>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row>
    <row r="44" spans="1:30" x14ac:dyDescent="0.25">
      <c r="A44" s="140">
        <f>+A41+1</f>
        <v>26</v>
      </c>
      <c r="B44" s="321" t="s">
        <v>283</v>
      </c>
      <c r="C44" s="250"/>
      <c r="D44" s="32" t="s">
        <v>23</v>
      </c>
      <c r="E44" s="237">
        <v>3</v>
      </c>
      <c r="F44" s="292">
        <v>0</v>
      </c>
      <c r="G44" s="293">
        <v>0</v>
      </c>
      <c r="H44" s="293">
        <v>0</v>
      </c>
      <c r="I44" s="294">
        <v>0</v>
      </c>
      <c r="J44" s="322">
        <f t="shared" ref="J44:J54" si="12">SUM(F44:I44)</f>
        <v>0</v>
      </c>
      <c r="K44" s="292">
        <v>0</v>
      </c>
      <c r="L44" s="293">
        <v>0</v>
      </c>
      <c r="M44" s="293">
        <v>0</v>
      </c>
      <c r="N44" s="294">
        <v>0</v>
      </c>
      <c r="O44" s="322">
        <f t="shared" ref="O44:O54" si="13">SUM(K44:N44)</f>
        <v>0</v>
      </c>
      <c r="P44" s="292">
        <v>0</v>
      </c>
      <c r="Q44" s="293">
        <v>0</v>
      </c>
      <c r="R44" s="293">
        <v>0</v>
      </c>
      <c r="S44" s="294">
        <v>0</v>
      </c>
      <c r="T44" s="322">
        <f t="shared" ref="T44:T54" si="14">SUM(P44:S44)</f>
        <v>0</v>
      </c>
      <c r="U44" s="292">
        <v>0</v>
      </c>
      <c r="V44" s="293">
        <v>0</v>
      </c>
      <c r="W44" s="293">
        <v>0</v>
      </c>
      <c r="X44" s="294">
        <v>0</v>
      </c>
      <c r="Y44" s="322">
        <f t="shared" ref="Y44:Y54" si="15">SUM(U44:X44)</f>
        <v>0</v>
      </c>
      <c r="Z44" s="292">
        <v>0</v>
      </c>
      <c r="AA44" s="293">
        <v>0</v>
      </c>
      <c r="AB44" s="293">
        <v>0</v>
      </c>
      <c r="AC44" s="294">
        <v>0</v>
      </c>
      <c r="AD44" s="322">
        <f t="shared" ref="AD44:AD54" si="16">SUM(Z44:AC44)</f>
        <v>0</v>
      </c>
    </row>
    <row r="45" spans="1:30" x14ac:dyDescent="0.25">
      <c r="A45" s="205">
        <f>+A44+1</f>
        <v>27</v>
      </c>
      <c r="B45" s="321" t="s">
        <v>284</v>
      </c>
      <c r="C45" s="253"/>
      <c r="D45" s="39" t="s">
        <v>23</v>
      </c>
      <c r="E45" s="233">
        <v>3</v>
      </c>
      <c r="F45" s="296"/>
      <c r="G45" s="297"/>
      <c r="H45" s="297"/>
      <c r="I45" s="298"/>
      <c r="J45" s="323">
        <f t="shared" si="12"/>
        <v>0</v>
      </c>
      <c r="K45" s="296"/>
      <c r="L45" s="297"/>
      <c r="M45" s="297"/>
      <c r="N45" s="298"/>
      <c r="O45" s="323">
        <f t="shared" si="13"/>
        <v>0</v>
      </c>
      <c r="P45" s="296"/>
      <c r="Q45" s="297"/>
      <c r="R45" s="297"/>
      <c r="S45" s="298"/>
      <c r="T45" s="323">
        <f t="shared" si="14"/>
        <v>0</v>
      </c>
      <c r="U45" s="296"/>
      <c r="V45" s="297"/>
      <c r="W45" s="297"/>
      <c r="X45" s="298"/>
      <c r="Y45" s="323">
        <f t="shared" si="15"/>
        <v>0</v>
      </c>
      <c r="Z45" s="296"/>
      <c r="AA45" s="297"/>
      <c r="AB45" s="297"/>
      <c r="AC45" s="298"/>
      <c r="AD45" s="323">
        <f t="shared" si="16"/>
        <v>0</v>
      </c>
    </row>
    <row r="46" spans="1:30" x14ac:dyDescent="0.25">
      <c r="A46" s="205">
        <f>+A45+1</f>
        <v>28</v>
      </c>
      <c r="B46" s="321" t="s">
        <v>285</v>
      </c>
      <c r="C46" s="253"/>
      <c r="D46" s="39" t="s">
        <v>23</v>
      </c>
      <c r="E46" s="233">
        <v>3</v>
      </c>
      <c r="F46" s="296"/>
      <c r="G46" s="297"/>
      <c r="H46" s="297"/>
      <c r="I46" s="298"/>
      <c r="J46" s="323">
        <f t="shared" si="12"/>
        <v>0</v>
      </c>
      <c r="K46" s="296"/>
      <c r="L46" s="297"/>
      <c r="M46" s="297"/>
      <c r="N46" s="298"/>
      <c r="O46" s="323">
        <f t="shared" si="13"/>
        <v>0</v>
      </c>
      <c r="P46" s="296"/>
      <c r="Q46" s="297"/>
      <c r="R46" s="297"/>
      <c r="S46" s="298"/>
      <c r="T46" s="323">
        <f t="shared" si="14"/>
        <v>0</v>
      </c>
      <c r="U46" s="296"/>
      <c r="V46" s="297"/>
      <c r="W46" s="297"/>
      <c r="X46" s="298"/>
      <c r="Y46" s="323">
        <f t="shared" si="15"/>
        <v>0</v>
      </c>
      <c r="Z46" s="296"/>
      <c r="AA46" s="297"/>
      <c r="AB46" s="297"/>
      <c r="AC46" s="298"/>
      <c r="AD46" s="323">
        <f t="shared" si="16"/>
        <v>0</v>
      </c>
    </row>
    <row r="47" spans="1:30" x14ac:dyDescent="0.25">
      <c r="A47" s="324">
        <f>+A46+1</f>
        <v>29</v>
      </c>
      <c r="B47" s="321" t="s">
        <v>286</v>
      </c>
      <c r="C47" s="253"/>
      <c r="D47" s="39" t="s">
        <v>23</v>
      </c>
      <c r="E47" s="233">
        <v>3</v>
      </c>
      <c r="F47" s="296"/>
      <c r="G47" s="297"/>
      <c r="H47" s="297"/>
      <c r="I47" s="298"/>
      <c r="J47" s="323">
        <f t="shared" si="12"/>
        <v>0</v>
      </c>
      <c r="K47" s="296"/>
      <c r="L47" s="297"/>
      <c r="M47" s="297"/>
      <c r="N47" s="298"/>
      <c r="O47" s="323">
        <f t="shared" si="13"/>
        <v>0</v>
      </c>
      <c r="P47" s="296"/>
      <c r="Q47" s="297"/>
      <c r="R47" s="297"/>
      <c r="S47" s="298"/>
      <c r="T47" s="323">
        <f t="shared" si="14"/>
        <v>0</v>
      </c>
      <c r="U47" s="296"/>
      <c r="V47" s="297"/>
      <c r="W47" s="297"/>
      <c r="X47" s="298"/>
      <c r="Y47" s="323">
        <f t="shared" si="15"/>
        <v>0</v>
      </c>
      <c r="Z47" s="296"/>
      <c r="AA47" s="297"/>
      <c r="AB47" s="297"/>
      <c r="AC47" s="298"/>
      <c r="AD47" s="323">
        <f t="shared" si="16"/>
        <v>0</v>
      </c>
    </row>
    <row r="48" spans="1:30" x14ac:dyDescent="0.25">
      <c r="A48" s="205">
        <f>+A47+1</f>
        <v>30</v>
      </c>
      <c r="B48" s="321" t="s">
        <v>287</v>
      </c>
      <c r="C48" s="253"/>
      <c r="D48" s="39" t="s">
        <v>23</v>
      </c>
      <c r="E48" s="233">
        <v>3</v>
      </c>
      <c r="F48" s="296"/>
      <c r="G48" s="297"/>
      <c r="H48" s="297"/>
      <c r="I48" s="298"/>
      <c r="J48" s="323">
        <f t="shared" si="12"/>
        <v>0</v>
      </c>
      <c r="K48" s="296"/>
      <c r="L48" s="297"/>
      <c r="M48" s="297"/>
      <c r="N48" s="298"/>
      <c r="O48" s="323">
        <f t="shared" si="13"/>
        <v>0</v>
      </c>
      <c r="P48" s="296"/>
      <c r="Q48" s="297"/>
      <c r="R48" s="297"/>
      <c r="S48" s="298"/>
      <c r="T48" s="323">
        <f t="shared" si="14"/>
        <v>0</v>
      </c>
      <c r="U48" s="296"/>
      <c r="V48" s="297"/>
      <c r="W48" s="297"/>
      <c r="X48" s="298"/>
      <c r="Y48" s="323">
        <f t="shared" si="15"/>
        <v>0</v>
      </c>
      <c r="Z48" s="296"/>
      <c r="AA48" s="297"/>
      <c r="AB48" s="297"/>
      <c r="AC48" s="298"/>
      <c r="AD48" s="323">
        <f t="shared" si="16"/>
        <v>0</v>
      </c>
    </row>
    <row r="49" spans="1:30" x14ac:dyDescent="0.25">
      <c r="A49" s="325">
        <f t="shared" ref="A49:A54" si="17">+A48+1</f>
        <v>31</v>
      </c>
      <c r="B49" s="321" t="s">
        <v>288</v>
      </c>
      <c r="C49" s="326"/>
      <c r="D49" s="39" t="s">
        <v>23</v>
      </c>
      <c r="E49" s="233">
        <v>3</v>
      </c>
      <c r="F49" s="296"/>
      <c r="G49" s="297"/>
      <c r="H49" s="297"/>
      <c r="I49" s="298"/>
      <c r="J49" s="323">
        <f>SUM(F49:I49)</f>
        <v>0</v>
      </c>
      <c r="K49" s="296"/>
      <c r="L49" s="297"/>
      <c r="M49" s="297"/>
      <c r="N49" s="298"/>
      <c r="O49" s="323">
        <f>SUM(K49:N49)</f>
        <v>0</v>
      </c>
      <c r="P49" s="296"/>
      <c r="Q49" s="297"/>
      <c r="R49" s="297"/>
      <c r="S49" s="298"/>
      <c r="T49" s="323">
        <f>SUM(P49:S49)</f>
        <v>0</v>
      </c>
      <c r="U49" s="296"/>
      <c r="V49" s="297"/>
      <c r="W49" s="297"/>
      <c r="X49" s="298"/>
      <c r="Y49" s="323">
        <f>SUM(U49:X49)</f>
        <v>0</v>
      </c>
      <c r="Z49" s="296"/>
      <c r="AA49" s="297"/>
      <c r="AB49" s="297"/>
      <c r="AC49" s="298"/>
      <c r="AD49" s="323">
        <f>SUM(Z49:AC49)</f>
        <v>0</v>
      </c>
    </row>
    <row r="50" spans="1:30" x14ac:dyDescent="0.25">
      <c r="A50" s="325">
        <f t="shared" si="17"/>
        <v>32</v>
      </c>
      <c r="B50" s="321" t="s">
        <v>289</v>
      </c>
      <c r="C50" s="326"/>
      <c r="D50" s="39" t="s">
        <v>23</v>
      </c>
      <c r="E50" s="233">
        <v>3</v>
      </c>
      <c r="F50" s="296"/>
      <c r="G50" s="297"/>
      <c r="H50" s="297"/>
      <c r="I50" s="298"/>
      <c r="J50" s="323">
        <f>SUM(F50:I50)</f>
        <v>0</v>
      </c>
      <c r="K50" s="296"/>
      <c r="L50" s="297"/>
      <c r="M50" s="297"/>
      <c r="N50" s="298"/>
      <c r="O50" s="323">
        <f>SUM(K50:N50)</f>
        <v>0</v>
      </c>
      <c r="P50" s="296"/>
      <c r="Q50" s="297"/>
      <c r="R50" s="297"/>
      <c r="S50" s="298"/>
      <c r="T50" s="323">
        <f>SUM(P50:S50)</f>
        <v>0</v>
      </c>
      <c r="U50" s="296"/>
      <c r="V50" s="297"/>
      <c r="W50" s="297"/>
      <c r="X50" s="298"/>
      <c r="Y50" s="323">
        <f>SUM(U50:X50)</f>
        <v>0</v>
      </c>
      <c r="Z50" s="296"/>
      <c r="AA50" s="297"/>
      <c r="AB50" s="297"/>
      <c r="AC50" s="298"/>
      <c r="AD50" s="323">
        <f>SUM(Z50:AC50)</f>
        <v>0</v>
      </c>
    </row>
    <row r="51" spans="1:30" x14ac:dyDescent="0.25">
      <c r="A51" s="325">
        <f t="shared" si="17"/>
        <v>33</v>
      </c>
      <c r="B51" s="321" t="s">
        <v>290</v>
      </c>
      <c r="C51" s="326"/>
      <c r="D51" s="39" t="s">
        <v>23</v>
      </c>
      <c r="E51" s="233">
        <v>3</v>
      </c>
      <c r="F51" s="296"/>
      <c r="G51" s="297"/>
      <c r="H51" s="297"/>
      <c r="I51" s="298"/>
      <c r="J51" s="323">
        <f>SUM(F51:I51)</f>
        <v>0</v>
      </c>
      <c r="K51" s="296"/>
      <c r="L51" s="297"/>
      <c r="M51" s="297"/>
      <c r="N51" s="298"/>
      <c r="O51" s="323">
        <f>SUM(K51:N51)</f>
        <v>0</v>
      </c>
      <c r="P51" s="296"/>
      <c r="Q51" s="297"/>
      <c r="R51" s="297"/>
      <c r="S51" s="298"/>
      <c r="T51" s="323">
        <f>SUM(P51:S51)</f>
        <v>0</v>
      </c>
      <c r="U51" s="296"/>
      <c r="V51" s="297"/>
      <c r="W51" s="297"/>
      <c r="X51" s="298"/>
      <c r="Y51" s="323">
        <f>SUM(U51:X51)</f>
        <v>0</v>
      </c>
      <c r="Z51" s="296"/>
      <c r="AA51" s="297"/>
      <c r="AB51" s="297"/>
      <c r="AC51" s="298"/>
      <c r="AD51" s="323">
        <f>SUM(Z51:AC51)</f>
        <v>0</v>
      </c>
    </row>
    <row r="52" spans="1:30" x14ac:dyDescent="0.25">
      <c r="A52" s="325">
        <f t="shared" si="17"/>
        <v>34</v>
      </c>
      <c r="B52" s="321" t="s">
        <v>291</v>
      </c>
      <c r="C52" s="326"/>
      <c r="D52" s="39" t="s">
        <v>23</v>
      </c>
      <c r="E52" s="233">
        <v>3</v>
      </c>
      <c r="F52" s="296"/>
      <c r="G52" s="297"/>
      <c r="H52" s="297"/>
      <c r="I52" s="298"/>
      <c r="J52" s="323">
        <f>SUM(F52:I52)</f>
        <v>0</v>
      </c>
      <c r="K52" s="296"/>
      <c r="L52" s="297"/>
      <c r="M52" s="297"/>
      <c r="N52" s="298"/>
      <c r="O52" s="323">
        <f>SUM(K52:N52)</f>
        <v>0</v>
      </c>
      <c r="P52" s="296"/>
      <c r="Q52" s="297"/>
      <c r="R52" s="297"/>
      <c r="S52" s="298"/>
      <c r="T52" s="323">
        <f>SUM(P52:S52)</f>
        <v>0</v>
      </c>
      <c r="U52" s="296"/>
      <c r="V52" s="297"/>
      <c r="W52" s="297"/>
      <c r="X52" s="298"/>
      <c r="Y52" s="323">
        <f>SUM(U52:X52)</f>
        <v>0</v>
      </c>
      <c r="Z52" s="296"/>
      <c r="AA52" s="297"/>
      <c r="AB52" s="297"/>
      <c r="AC52" s="298"/>
      <c r="AD52" s="323">
        <f>SUM(Z52:AC52)</f>
        <v>0</v>
      </c>
    </row>
    <row r="53" spans="1:30" x14ac:dyDescent="0.25">
      <c r="A53" s="325">
        <f t="shared" si="17"/>
        <v>35</v>
      </c>
      <c r="B53" s="321" t="s">
        <v>292</v>
      </c>
      <c r="C53" s="326"/>
      <c r="D53" s="39" t="s">
        <v>23</v>
      </c>
      <c r="E53" s="233">
        <v>3</v>
      </c>
      <c r="F53" s="296"/>
      <c r="G53" s="297"/>
      <c r="H53" s="297"/>
      <c r="I53" s="298"/>
      <c r="J53" s="323">
        <f>SUM(F53:I53)</f>
        <v>0</v>
      </c>
      <c r="K53" s="296"/>
      <c r="L53" s="297"/>
      <c r="M53" s="297"/>
      <c r="N53" s="298"/>
      <c r="O53" s="323">
        <f>SUM(K53:N53)</f>
        <v>0</v>
      </c>
      <c r="P53" s="296"/>
      <c r="Q53" s="297"/>
      <c r="R53" s="297"/>
      <c r="S53" s="298"/>
      <c r="T53" s="323">
        <f>SUM(P53:S53)</f>
        <v>0</v>
      </c>
      <c r="U53" s="296"/>
      <c r="V53" s="297"/>
      <c r="W53" s="297"/>
      <c r="X53" s="298"/>
      <c r="Y53" s="323">
        <f>SUM(U53:X53)</f>
        <v>0</v>
      </c>
      <c r="Z53" s="296"/>
      <c r="AA53" s="297"/>
      <c r="AB53" s="297"/>
      <c r="AC53" s="298"/>
      <c r="AD53" s="323">
        <f>SUM(Z53:AC53)</f>
        <v>0</v>
      </c>
    </row>
    <row r="54" spans="1:30" ht="14.4" thickBot="1" x14ac:dyDescent="0.3">
      <c r="A54" s="220">
        <f t="shared" si="17"/>
        <v>36</v>
      </c>
      <c r="B54" s="221" t="s">
        <v>293</v>
      </c>
      <c r="C54" s="256"/>
      <c r="D54" s="222" t="s">
        <v>23</v>
      </c>
      <c r="E54" s="240">
        <v>3</v>
      </c>
      <c r="F54" s="327">
        <f>SUM(F44:F53)</f>
        <v>0</v>
      </c>
      <c r="G54" s="328">
        <f>SUM(G44:G53)</f>
        <v>0</v>
      </c>
      <c r="H54" s="328">
        <f>SUM(H44:H53)</f>
        <v>0</v>
      </c>
      <c r="I54" s="329">
        <f>SUM(I44:I53)</f>
        <v>0</v>
      </c>
      <c r="J54" s="330">
        <f t="shared" si="12"/>
        <v>0</v>
      </c>
      <c r="K54" s="327">
        <f>SUM(K44:K53)</f>
        <v>0</v>
      </c>
      <c r="L54" s="328">
        <f>SUM(L44:L53)</f>
        <v>0</v>
      </c>
      <c r="M54" s="328">
        <f>SUM(M44:M53)</f>
        <v>0</v>
      </c>
      <c r="N54" s="329">
        <f>SUM(N44:N53)</f>
        <v>0</v>
      </c>
      <c r="O54" s="330">
        <f t="shared" si="13"/>
        <v>0</v>
      </c>
      <c r="P54" s="327">
        <f>SUM(P44:P53)</f>
        <v>0</v>
      </c>
      <c r="Q54" s="328">
        <f>SUM(Q44:Q53)</f>
        <v>0</v>
      </c>
      <c r="R54" s="328">
        <f>SUM(R44:R53)</f>
        <v>0</v>
      </c>
      <c r="S54" s="329">
        <f>SUM(S44:S53)</f>
        <v>0</v>
      </c>
      <c r="T54" s="330">
        <f t="shared" si="14"/>
        <v>0</v>
      </c>
      <c r="U54" s="327">
        <f>SUM(U44:U53)</f>
        <v>0</v>
      </c>
      <c r="V54" s="328">
        <f>SUM(V44:V53)</f>
        <v>0</v>
      </c>
      <c r="W54" s="328">
        <f>SUM(W44:W53)</f>
        <v>0</v>
      </c>
      <c r="X54" s="329">
        <f>SUM(X44:X53)</f>
        <v>0</v>
      </c>
      <c r="Y54" s="330">
        <f t="shared" si="15"/>
        <v>0</v>
      </c>
      <c r="Z54" s="327">
        <f>SUM(Z44:Z53)</f>
        <v>0</v>
      </c>
      <c r="AA54" s="328">
        <f>SUM(AA44:AA53)</f>
        <v>0</v>
      </c>
      <c r="AB54" s="328">
        <f>SUM(AB44:AB53)</f>
        <v>0</v>
      </c>
      <c r="AC54" s="329">
        <f>SUM(AC44:AC53)</f>
        <v>0</v>
      </c>
      <c r="AD54" s="330">
        <f t="shared" si="16"/>
        <v>0</v>
      </c>
    </row>
    <row r="55" spans="1:30" ht="14.4" thickBot="1" x14ac:dyDescent="0.3">
      <c r="A55" s="261"/>
      <c r="B55" s="262"/>
      <c r="C55" s="290"/>
      <c r="D55" s="290"/>
      <c r="E55" s="290"/>
      <c r="F55" s="312"/>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row>
    <row r="56" spans="1:30" ht="14.4" thickBot="1" x14ac:dyDescent="0.3">
      <c r="A56" s="199" t="s">
        <v>294</v>
      </c>
      <c r="B56" s="247" t="s">
        <v>295</v>
      </c>
      <c r="C56" s="290"/>
      <c r="D56" s="291"/>
      <c r="E56" s="291"/>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row>
    <row r="57" spans="1:30" ht="14.4" thickBot="1" x14ac:dyDescent="0.3">
      <c r="A57" s="263">
        <f>+A54+1</f>
        <v>37</v>
      </c>
      <c r="B57" s="264" t="s">
        <v>342</v>
      </c>
      <c r="C57" s="265"/>
      <c r="D57" s="265" t="s">
        <v>23</v>
      </c>
      <c r="E57" s="331">
        <v>3</v>
      </c>
      <c r="F57" s="332">
        <f>F41+F54</f>
        <v>26.045432032636221</v>
      </c>
      <c r="G57" s="333">
        <f>G41+G54</f>
        <v>0</v>
      </c>
      <c r="H57" s="333">
        <f>H41+H54</f>
        <v>47.390613387041924</v>
      </c>
      <c r="I57" s="334">
        <f>I41+I54</f>
        <v>61.252515326877564</v>
      </c>
      <c r="J57" s="335">
        <f>SUM(F57:I57)</f>
        <v>134.68856074655571</v>
      </c>
      <c r="K57" s="332">
        <f>K41+K54</f>
        <v>18.376198474510318</v>
      </c>
      <c r="L57" s="333">
        <f>L41+L54</f>
        <v>0</v>
      </c>
      <c r="M57" s="333">
        <f>M41+M54</f>
        <v>48.47699904201847</v>
      </c>
      <c r="N57" s="334">
        <f>N41+N54</f>
        <v>59.380166639852931</v>
      </c>
      <c r="O57" s="335">
        <f>SUM(K57:N57)</f>
        <v>126.23336415638171</v>
      </c>
      <c r="P57" s="332">
        <f>P41+P54</f>
        <v>18.856967307275283</v>
      </c>
      <c r="Q57" s="333">
        <f>Q41+Q54</f>
        <v>0</v>
      </c>
      <c r="R57" s="333">
        <f>R41+R54</f>
        <v>63.520238602039655</v>
      </c>
      <c r="S57" s="334">
        <f>S41+S54</f>
        <v>63.392954315498812</v>
      </c>
      <c r="T57" s="335">
        <f>SUM(P57:S57)</f>
        <v>145.77016022481376</v>
      </c>
      <c r="U57" s="332">
        <f>U41+U54</f>
        <v>15.33753814616944</v>
      </c>
      <c r="V57" s="333">
        <f>V41+V54</f>
        <v>0</v>
      </c>
      <c r="W57" s="333">
        <f>W41+W54</f>
        <v>49.22771640388919</v>
      </c>
      <c r="X57" s="334">
        <f>X41+X54</f>
        <v>62.048729865523924</v>
      </c>
      <c r="Y57" s="335">
        <f>SUM(U57:X57)</f>
        <v>126.61398441558255</v>
      </c>
      <c r="Z57" s="332">
        <f>Z41+Z54</f>
        <v>14.364183470326575</v>
      </c>
      <c r="AA57" s="333">
        <f>AA41+AA54</f>
        <v>0</v>
      </c>
      <c r="AB57" s="333">
        <f>AB41+AB54</f>
        <v>44.13651682603755</v>
      </c>
      <c r="AC57" s="334">
        <f>AC41+AC54</f>
        <v>62.476655277844408</v>
      </c>
      <c r="AD57" s="335">
        <f>SUM(Z57:AC57)</f>
        <v>120.97735557420853</v>
      </c>
    </row>
    <row r="58" spans="1:30" x14ac:dyDescent="0.25">
      <c r="A58" s="103"/>
      <c r="B58" s="103"/>
      <c r="C58" s="336"/>
      <c r="D58" s="103"/>
      <c r="E58" s="103"/>
      <c r="F58" s="103"/>
      <c r="G58" s="103"/>
      <c r="H58" s="103"/>
      <c r="I58" s="103"/>
      <c r="J58" s="103"/>
      <c r="K58" s="103"/>
      <c r="L58" s="103"/>
      <c r="M58" s="103"/>
      <c r="N58" s="103"/>
      <c r="O58" s="103"/>
      <c r="P58" s="103"/>
      <c r="Q58" s="103"/>
      <c r="R58" s="103"/>
      <c r="S58" s="103"/>
      <c r="T58" s="103"/>
      <c r="U58" s="337"/>
      <c r="V58" s="338"/>
      <c r="W58" s="103"/>
      <c r="X58" s="103"/>
      <c r="Y58" s="103"/>
      <c r="Z58" s="103"/>
      <c r="AA58" s="103"/>
      <c r="AB58" s="103"/>
      <c r="AC58" s="103"/>
      <c r="AD58" s="103"/>
    </row>
    <row r="59" spans="1:30" x14ac:dyDescent="0.25">
      <c r="A59" s="100" t="s">
        <v>72</v>
      </c>
      <c r="B59" s="101"/>
      <c r="C59" s="102"/>
      <c r="D59" s="102"/>
      <c r="E59" s="102"/>
      <c r="F59" s="103"/>
      <c r="G59" s="103"/>
      <c r="H59" s="103"/>
      <c r="I59" s="103"/>
      <c r="J59" s="103"/>
      <c r="K59" s="103"/>
      <c r="L59" s="103"/>
      <c r="M59" s="103"/>
      <c r="N59" s="103"/>
      <c r="O59" s="103"/>
      <c r="P59" s="103"/>
      <c r="Q59" s="103"/>
      <c r="R59" s="103"/>
      <c r="S59" s="103"/>
      <c r="T59" s="103"/>
      <c r="U59" s="339"/>
      <c r="V59" s="10"/>
      <c r="W59" s="103"/>
      <c r="X59" s="103"/>
      <c r="Y59" s="103"/>
      <c r="Z59" s="103"/>
      <c r="AA59" s="103"/>
      <c r="AB59" s="103"/>
      <c r="AC59" s="103"/>
      <c r="AD59" s="103"/>
    </row>
    <row r="60" spans="1:30" x14ac:dyDescent="0.25">
      <c r="A60" s="104"/>
      <c r="B60" s="105" t="s">
        <v>73</v>
      </c>
      <c r="C60" s="102"/>
      <c r="D60" s="102"/>
      <c r="E60" s="102"/>
      <c r="F60" s="103"/>
      <c r="G60" s="103"/>
      <c r="H60" s="103"/>
      <c r="I60" s="103"/>
      <c r="J60" s="103"/>
      <c r="K60" s="103"/>
      <c r="L60" s="103"/>
      <c r="M60" s="103"/>
      <c r="N60" s="103"/>
      <c r="O60" s="103"/>
      <c r="P60" s="103"/>
      <c r="Q60" s="103"/>
      <c r="R60" s="103"/>
      <c r="S60" s="103"/>
      <c r="T60" s="103"/>
      <c r="U60" s="339"/>
      <c r="V60" s="10"/>
      <c r="W60" s="103"/>
      <c r="X60" s="103"/>
      <c r="Y60" s="103"/>
      <c r="Z60" s="103"/>
      <c r="AA60" s="103"/>
      <c r="AB60" s="103"/>
      <c r="AC60" s="103"/>
      <c r="AD60" s="103"/>
    </row>
    <row r="61" spans="1:30" x14ac:dyDescent="0.25">
      <c r="A61" s="106"/>
      <c r="B61" s="105" t="s">
        <v>74</v>
      </c>
      <c r="C61" s="102"/>
      <c r="D61" s="102"/>
      <c r="E61" s="102"/>
      <c r="F61" s="103"/>
      <c r="G61" s="103"/>
      <c r="H61" s="103"/>
      <c r="I61" s="103"/>
      <c r="J61" s="103"/>
      <c r="K61" s="103"/>
      <c r="L61" s="103"/>
      <c r="M61" s="103"/>
      <c r="N61" s="103"/>
      <c r="O61" s="103"/>
      <c r="P61" s="103"/>
      <c r="Q61" s="103"/>
      <c r="R61" s="103"/>
      <c r="S61" s="103"/>
      <c r="T61" s="103"/>
      <c r="U61" s="339"/>
      <c r="V61" s="10"/>
      <c r="W61" s="103"/>
      <c r="X61" s="103"/>
      <c r="Y61" s="103"/>
      <c r="Z61" s="103"/>
      <c r="AA61" s="103"/>
      <c r="AB61" s="103"/>
      <c r="AC61" s="103"/>
      <c r="AD61" s="103"/>
    </row>
    <row r="62" spans="1:30" x14ac:dyDescent="0.25">
      <c r="A62" s="107"/>
      <c r="B62" s="105" t="s">
        <v>75</v>
      </c>
      <c r="C62" s="102"/>
      <c r="D62" s="102"/>
      <c r="E62" s="102"/>
      <c r="F62" s="103"/>
      <c r="G62" s="103"/>
      <c r="H62" s="103"/>
      <c r="I62" s="103"/>
      <c r="J62" s="103"/>
      <c r="K62" s="103"/>
      <c r="L62" s="103"/>
      <c r="M62" s="103"/>
      <c r="N62" s="103"/>
      <c r="O62" s="103"/>
      <c r="P62" s="103"/>
      <c r="Q62" s="103"/>
      <c r="R62" s="103"/>
      <c r="S62" s="103"/>
      <c r="T62" s="103"/>
      <c r="U62" s="339"/>
      <c r="V62" s="10"/>
      <c r="W62" s="103"/>
      <c r="X62" s="103"/>
      <c r="Y62" s="103"/>
      <c r="Z62" s="103"/>
      <c r="AA62" s="103"/>
      <c r="AB62" s="103"/>
      <c r="AC62" s="103"/>
      <c r="AD62" s="103"/>
    </row>
    <row r="63" spans="1:30" x14ac:dyDescent="0.25">
      <c r="A63" s="108"/>
      <c r="B63" s="105" t="s">
        <v>204</v>
      </c>
      <c r="C63" s="102"/>
      <c r="D63" s="102"/>
      <c r="E63" s="102"/>
      <c r="F63" s="103"/>
      <c r="G63" s="103"/>
      <c r="H63" s="103"/>
      <c r="I63" s="103"/>
      <c r="J63" s="103"/>
      <c r="K63" s="103"/>
      <c r="L63" s="103"/>
      <c r="M63" s="103"/>
      <c r="N63" s="103"/>
      <c r="O63" s="103"/>
      <c r="P63" s="103"/>
      <c r="Q63" s="103"/>
      <c r="R63" s="103"/>
      <c r="S63" s="103"/>
      <c r="T63" s="103"/>
      <c r="U63" s="339"/>
      <c r="V63" s="10"/>
      <c r="W63" s="103"/>
      <c r="X63" s="103"/>
      <c r="Y63" s="103"/>
      <c r="Z63" s="103"/>
      <c r="AA63" s="103"/>
      <c r="AB63" s="103"/>
      <c r="AC63" s="103"/>
      <c r="AD63" s="103"/>
    </row>
    <row r="64" spans="1:30" ht="14.4" thickBot="1" x14ac:dyDescent="0.3">
      <c r="A64" s="109"/>
      <c r="B64" s="105"/>
      <c r="C64" s="102"/>
      <c r="D64" s="102"/>
      <c r="E64" s="102"/>
      <c r="F64" s="103"/>
      <c r="G64" s="103"/>
      <c r="H64" s="103"/>
      <c r="I64" s="103"/>
      <c r="J64" s="103"/>
      <c r="K64" s="103"/>
      <c r="L64" s="103"/>
      <c r="M64" s="103"/>
      <c r="N64" s="103"/>
      <c r="O64" s="103"/>
      <c r="P64" s="103"/>
      <c r="Q64" s="103"/>
      <c r="R64" s="103"/>
      <c r="S64" s="103"/>
      <c r="T64" s="103"/>
      <c r="U64" s="339"/>
      <c r="V64" s="10"/>
      <c r="W64" s="103"/>
      <c r="X64" s="103"/>
      <c r="Y64" s="103"/>
      <c r="Z64" s="103"/>
      <c r="AA64" s="103"/>
      <c r="AB64" s="103"/>
      <c r="AC64" s="103"/>
      <c r="AD64" s="103"/>
    </row>
    <row r="65" spans="1:30" ht="15.6" thickBot="1" x14ac:dyDescent="0.3">
      <c r="A65" s="413" t="s">
        <v>343</v>
      </c>
      <c r="B65" s="414"/>
      <c r="C65" s="414"/>
      <c r="D65" s="414"/>
      <c r="E65" s="414"/>
      <c r="F65" s="103"/>
      <c r="G65" s="103"/>
      <c r="H65" s="103"/>
      <c r="I65" s="103"/>
      <c r="J65" s="103"/>
      <c r="K65" s="103"/>
      <c r="L65" s="103"/>
      <c r="M65" s="103"/>
      <c r="N65" s="103"/>
      <c r="O65" s="103"/>
      <c r="P65" s="103"/>
      <c r="Q65" s="103"/>
      <c r="R65" s="103"/>
      <c r="S65" s="103"/>
      <c r="T65" s="103"/>
      <c r="U65" s="339"/>
      <c r="V65" s="10"/>
      <c r="W65" s="103"/>
      <c r="X65" s="103"/>
      <c r="Y65" s="103"/>
      <c r="Z65" s="103"/>
      <c r="AA65" s="103"/>
      <c r="AB65" s="103"/>
      <c r="AC65" s="103"/>
      <c r="AD65" s="103"/>
    </row>
    <row r="66" spans="1:30" ht="15.6" thickBot="1" x14ac:dyDescent="0.3">
      <c r="A66" s="111"/>
      <c r="B66" s="112"/>
      <c r="C66" s="113"/>
      <c r="D66" s="114"/>
      <c r="E66" s="114"/>
      <c r="F66" s="114"/>
      <c r="G66" s="114"/>
      <c r="H66" s="114"/>
      <c r="I66" s="114"/>
      <c r="J66" s="114"/>
      <c r="K66" s="114"/>
      <c r="L66" s="114"/>
      <c r="M66" s="114"/>
      <c r="N66" s="114"/>
      <c r="O66" s="114"/>
      <c r="P66" s="114"/>
      <c r="Q66" s="114"/>
      <c r="R66" s="114"/>
      <c r="S66" s="114"/>
      <c r="T66" s="114"/>
      <c r="U66" s="339"/>
      <c r="V66" s="10"/>
      <c r="W66" s="10"/>
      <c r="X66" s="10"/>
      <c r="Y66" s="10"/>
      <c r="Z66" s="10"/>
      <c r="AA66" s="10"/>
      <c r="AB66" s="10"/>
      <c r="AC66" s="10"/>
      <c r="AD66" s="10"/>
    </row>
    <row r="67" spans="1:30" ht="14.4" thickBot="1" x14ac:dyDescent="0.3">
      <c r="A67" s="415" t="s">
        <v>344</v>
      </c>
      <c r="B67" s="416"/>
      <c r="C67" s="416"/>
      <c r="D67" s="416"/>
      <c r="E67" s="416"/>
      <c r="F67" s="114"/>
      <c r="G67" s="114"/>
      <c r="H67" s="114"/>
      <c r="I67" s="114"/>
      <c r="J67" s="114"/>
      <c r="K67" s="114"/>
      <c r="L67" s="114"/>
      <c r="M67" s="114"/>
      <c r="N67" s="114"/>
      <c r="O67" s="114"/>
      <c r="P67" s="114"/>
      <c r="Q67" s="114"/>
      <c r="R67" s="114"/>
      <c r="S67" s="114"/>
      <c r="T67" s="114"/>
      <c r="U67" s="339"/>
      <c r="V67" s="10"/>
      <c r="W67" s="10"/>
      <c r="X67" s="10"/>
      <c r="Y67" s="10"/>
      <c r="Z67" s="10"/>
      <c r="AA67" s="10"/>
      <c r="AB67" s="10"/>
      <c r="AC67" s="10"/>
      <c r="AD67" s="10"/>
    </row>
    <row r="68" spans="1:30" ht="15.6" thickBot="1" x14ac:dyDescent="0.3">
      <c r="A68" s="111"/>
      <c r="B68" s="112"/>
      <c r="C68" s="113"/>
      <c r="D68" s="114"/>
      <c r="E68" s="114"/>
      <c r="F68" s="114"/>
      <c r="G68" s="114"/>
      <c r="H68" s="114"/>
      <c r="I68" s="114"/>
      <c r="J68" s="114"/>
      <c r="K68" s="114"/>
      <c r="L68" s="114"/>
      <c r="M68" s="114"/>
      <c r="N68" s="114"/>
      <c r="O68" s="114"/>
      <c r="P68" s="114"/>
      <c r="Q68" s="114"/>
      <c r="R68" s="114"/>
      <c r="S68" s="114"/>
      <c r="T68" s="114"/>
      <c r="U68" s="339"/>
      <c r="V68" s="10"/>
      <c r="W68" s="10"/>
      <c r="X68" s="10"/>
      <c r="Y68" s="10"/>
      <c r="Z68" s="10"/>
      <c r="AA68" s="10"/>
      <c r="AB68" s="10"/>
      <c r="AC68" s="10"/>
      <c r="AD68" s="10"/>
    </row>
    <row r="69" spans="1:30" x14ac:dyDescent="0.25">
      <c r="A69" s="273" t="s">
        <v>79</v>
      </c>
      <c r="B69" s="417" t="s">
        <v>80</v>
      </c>
      <c r="C69" s="417"/>
      <c r="D69" s="417"/>
      <c r="E69" s="417"/>
      <c r="F69" s="340"/>
      <c r="G69" s="340"/>
      <c r="H69" s="340"/>
      <c r="I69" s="340"/>
      <c r="J69" s="340"/>
      <c r="K69" s="340"/>
      <c r="L69" s="340"/>
      <c r="M69" s="340"/>
      <c r="N69" s="340"/>
      <c r="O69" s="340"/>
      <c r="P69" s="340"/>
      <c r="Q69" s="340"/>
      <c r="R69" s="340"/>
      <c r="S69" s="340"/>
      <c r="T69" s="340"/>
      <c r="U69" s="339"/>
      <c r="V69" s="10"/>
      <c r="W69" s="10"/>
      <c r="X69" s="10"/>
      <c r="Y69" s="10"/>
      <c r="Z69" s="10"/>
      <c r="AA69" s="10"/>
      <c r="AB69" s="10"/>
      <c r="AC69" s="10"/>
      <c r="AD69" s="10"/>
    </row>
    <row r="70" spans="1:30" x14ac:dyDescent="0.25">
      <c r="A70" s="341" t="s">
        <v>207</v>
      </c>
      <c r="B70" s="342">
        <f>$C$8</f>
        <v>0</v>
      </c>
      <c r="C70" s="342"/>
      <c r="D70" s="342"/>
      <c r="E70" s="342"/>
      <c r="F70" s="340"/>
      <c r="G70" s="340"/>
      <c r="H70" s="340"/>
      <c r="I70" s="340"/>
      <c r="J70" s="340"/>
      <c r="K70" s="340"/>
      <c r="L70" s="340"/>
      <c r="M70" s="340"/>
      <c r="N70" s="340"/>
      <c r="O70" s="340"/>
      <c r="P70" s="340"/>
      <c r="Q70" s="340"/>
      <c r="R70" s="340"/>
      <c r="S70" s="340"/>
      <c r="T70" s="340"/>
      <c r="U70" s="339"/>
      <c r="V70" s="10"/>
      <c r="W70" s="10"/>
      <c r="X70" s="10"/>
      <c r="Y70" s="10"/>
      <c r="Z70" s="10"/>
      <c r="AA70" s="10"/>
      <c r="AB70" s="10"/>
      <c r="AC70" s="10"/>
      <c r="AD70" s="10"/>
    </row>
    <row r="71" spans="1:30" x14ac:dyDescent="0.25">
      <c r="A71" s="190">
        <v>1</v>
      </c>
      <c r="B71" s="418" t="s">
        <v>299</v>
      </c>
      <c r="C71" s="418"/>
      <c r="D71" s="418"/>
      <c r="E71" s="418"/>
      <c r="F71" s="343"/>
      <c r="G71" s="343"/>
      <c r="H71" s="343"/>
      <c r="I71" s="343"/>
      <c r="J71" s="343"/>
      <c r="K71" s="343"/>
      <c r="L71" s="343"/>
      <c r="M71" s="343"/>
      <c r="N71" s="343"/>
      <c r="O71" s="343"/>
      <c r="P71" s="343"/>
      <c r="Q71" s="343"/>
      <c r="R71" s="343"/>
      <c r="S71" s="343"/>
      <c r="T71" s="343"/>
      <c r="U71" s="344"/>
      <c r="V71" s="345"/>
      <c r="W71" s="10"/>
      <c r="X71" s="10"/>
      <c r="Y71" s="10"/>
      <c r="Z71" s="10"/>
      <c r="AA71" s="10"/>
      <c r="AB71" s="10"/>
      <c r="AC71" s="10"/>
      <c r="AD71" s="10"/>
    </row>
    <row r="72" spans="1:30" x14ac:dyDescent="0.25">
      <c r="A72" s="190">
        <f>+A71+1</f>
        <v>2</v>
      </c>
      <c r="B72" s="418" t="s">
        <v>345</v>
      </c>
      <c r="C72" s="418"/>
      <c r="D72" s="418"/>
      <c r="E72" s="418"/>
      <c r="F72" s="343"/>
      <c r="G72" s="343"/>
      <c r="H72" s="343"/>
      <c r="I72" s="343"/>
      <c r="J72" s="343"/>
      <c r="K72" s="343"/>
      <c r="L72" s="343"/>
      <c r="M72" s="343"/>
      <c r="N72" s="343"/>
      <c r="O72" s="343"/>
      <c r="P72" s="343"/>
      <c r="Q72" s="343"/>
      <c r="R72" s="343"/>
      <c r="S72" s="343"/>
      <c r="T72" s="343"/>
      <c r="U72" s="344"/>
      <c r="V72" s="345"/>
      <c r="W72" s="10"/>
      <c r="X72" s="10"/>
      <c r="Y72" s="10"/>
      <c r="Z72" s="10"/>
      <c r="AA72" s="10"/>
      <c r="AB72" s="10"/>
      <c r="AC72" s="10"/>
      <c r="AD72" s="10"/>
    </row>
    <row r="73" spans="1:30" x14ac:dyDescent="0.25">
      <c r="A73" s="190">
        <f t="shared" ref="A73:A81" si="18">+A72+1</f>
        <v>3</v>
      </c>
      <c r="B73" s="418" t="s">
        <v>346</v>
      </c>
      <c r="C73" s="418"/>
      <c r="D73" s="418"/>
      <c r="E73" s="418"/>
      <c r="F73" s="343"/>
      <c r="G73" s="343"/>
      <c r="H73" s="343"/>
      <c r="I73" s="343"/>
      <c r="J73" s="343"/>
      <c r="K73" s="343"/>
      <c r="L73" s="343"/>
      <c r="M73" s="343"/>
      <c r="N73" s="343"/>
      <c r="O73" s="343"/>
      <c r="P73" s="343"/>
      <c r="Q73" s="343"/>
      <c r="R73" s="343"/>
      <c r="S73" s="343"/>
      <c r="T73" s="343"/>
      <c r="U73" s="344"/>
      <c r="V73" s="345"/>
      <c r="W73" s="10"/>
      <c r="X73" s="10"/>
      <c r="Y73" s="10"/>
      <c r="Z73" s="10"/>
      <c r="AA73" s="10"/>
      <c r="AB73" s="10"/>
      <c r="AC73" s="10"/>
      <c r="AD73" s="10"/>
    </row>
    <row r="74" spans="1:30" x14ac:dyDescent="0.25">
      <c r="A74" s="190">
        <f t="shared" si="18"/>
        <v>4</v>
      </c>
      <c r="B74" s="418" t="s">
        <v>302</v>
      </c>
      <c r="C74" s="418"/>
      <c r="D74" s="418"/>
      <c r="E74" s="418"/>
      <c r="F74" s="346"/>
      <c r="G74" s="343"/>
      <c r="H74" s="343"/>
      <c r="I74" s="343"/>
      <c r="J74" s="343"/>
      <c r="K74" s="343"/>
      <c r="L74" s="343"/>
      <c r="M74" s="343"/>
      <c r="N74" s="343"/>
      <c r="O74" s="343"/>
      <c r="P74" s="343"/>
      <c r="Q74" s="343"/>
      <c r="R74" s="343"/>
      <c r="S74" s="343"/>
      <c r="T74" s="343"/>
      <c r="U74" s="344"/>
      <c r="V74" s="345"/>
      <c r="W74" s="10"/>
      <c r="X74" s="10"/>
      <c r="Y74" s="10"/>
      <c r="Z74" s="10"/>
      <c r="AA74" s="10"/>
      <c r="AB74" s="10"/>
      <c r="AC74" s="10"/>
      <c r="AD74" s="10"/>
    </row>
    <row r="75" spans="1:30" x14ac:dyDescent="0.25">
      <c r="A75" s="190">
        <f t="shared" si="18"/>
        <v>5</v>
      </c>
      <c r="B75" s="420" t="s">
        <v>303</v>
      </c>
      <c r="C75" s="420"/>
      <c r="D75" s="420"/>
      <c r="E75" s="420"/>
      <c r="F75" s="346"/>
      <c r="G75" s="343"/>
      <c r="H75" s="343"/>
      <c r="I75" s="343"/>
      <c r="J75" s="343"/>
      <c r="K75" s="343"/>
      <c r="L75" s="343"/>
      <c r="M75" s="343"/>
      <c r="N75" s="343"/>
      <c r="O75" s="343"/>
      <c r="P75" s="343"/>
      <c r="Q75" s="343"/>
      <c r="R75" s="343"/>
      <c r="S75" s="343"/>
      <c r="T75" s="343"/>
      <c r="U75" s="344"/>
      <c r="V75" s="345"/>
      <c r="W75" s="10"/>
      <c r="X75" s="10"/>
      <c r="Y75" s="10"/>
      <c r="Z75" s="10"/>
      <c r="AA75" s="10"/>
      <c r="AB75" s="10"/>
      <c r="AC75" s="10"/>
      <c r="AD75" s="10"/>
    </row>
    <row r="76" spans="1:30" x14ac:dyDescent="0.25">
      <c r="A76" s="190">
        <f t="shared" si="18"/>
        <v>6</v>
      </c>
      <c r="B76" s="420" t="s">
        <v>304</v>
      </c>
      <c r="C76" s="420"/>
      <c r="D76" s="420"/>
      <c r="E76" s="420"/>
      <c r="F76" s="346"/>
      <c r="G76" s="343"/>
      <c r="H76" s="343"/>
      <c r="I76" s="343"/>
      <c r="J76" s="343"/>
      <c r="K76" s="343"/>
      <c r="L76" s="343"/>
      <c r="M76" s="343"/>
      <c r="N76" s="343"/>
      <c r="O76" s="343"/>
      <c r="P76" s="343"/>
      <c r="Q76" s="343"/>
      <c r="R76" s="343"/>
      <c r="S76" s="343"/>
      <c r="T76" s="343"/>
      <c r="U76" s="344"/>
      <c r="V76" s="345"/>
      <c r="W76" s="10"/>
      <c r="X76" s="10"/>
      <c r="Y76" s="10"/>
      <c r="Z76" s="10"/>
      <c r="AA76" s="10"/>
      <c r="AB76" s="10"/>
      <c r="AC76" s="10"/>
      <c r="AD76" s="10"/>
    </row>
    <row r="77" spans="1:30" x14ac:dyDescent="0.25">
      <c r="A77" s="190">
        <f t="shared" si="18"/>
        <v>7</v>
      </c>
      <c r="B77" s="420" t="s">
        <v>347</v>
      </c>
      <c r="C77" s="420"/>
      <c r="D77" s="420"/>
      <c r="E77" s="420"/>
      <c r="F77" s="346"/>
      <c r="G77" s="343"/>
      <c r="H77" s="343"/>
      <c r="I77" s="343"/>
      <c r="J77" s="343"/>
      <c r="K77" s="343"/>
      <c r="L77" s="343"/>
      <c r="M77" s="343"/>
      <c r="N77" s="343"/>
      <c r="O77" s="343"/>
      <c r="P77" s="343"/>
      <c r="Q77" s="343"/>
      <c r="R77" s="343"/>
      <c r="S77" s="343"/>
      <c r="T77" s="343"/>
      <c r="U77" s="344"/>
      <c r="V77" s="345"/>
      <c r="W77" s="10"/>
      <c r="X77" s="10"/>
      <c r="Y77" s="10"/>
      <c r="Z77" s="10"/>
      <c r="AA77" s="10"/>
      <c r="AB77" s="10"/>
      <c r="AC77" s="10"/>
      <c r="AD77" s="10"/>
    </row>
    <row r="78" spans="1:30" x14ac:dyDescent="0.25">
      <c r="A78" s="190">
        <f t="shared" si="18"/>
        <v>8</v>
      </c>
      <c r="B78" s="418" t="s">
        <v>306</v>
      </c>
      <c r="C78" s="418"/>
      <c r="D78" s="418"/>
      <c r="E78" s="418"/>
      <c r="F78" s="346"/>
      <c r="G78" s="343"/>
      <c r="H78" s="343"/>
      <c r="I78" s="343"/>
      <c r="J78" s="343"/>
      <c r="K78" s="343"/>
      <c r="L78" s="343"/>
      <c r="M78" s="343"/>
      <c r="N78" s="343"/>
      <c r="O78" s="343"/>
      <c r="P78" s="343"/>
      <c r="Q78" s="343"/>
      <c r="R78" s="343"/>
      <c r="S78" s="343"/>
      <c r="T78" s="343"/>
      <c r="U78" s="344"/>
      <c r="V78" s="345"/>
      <c r="W78" s="10"/>
      <c r="X78" s="10"/>
      <c r="Y78" s="10"/>
      <c r="Z78" s="10"/>
      <c r="AA78" s="10"/>
      <c r="AB78" s="10"/>
      <c r="AC78" s="10"/>
      <c r="AD78" s="10"/>
    </row>
    <row r="79" spans="1:30" x14ac:dyDescent="0.25">
      <c r="A79" s="190">
        <f t="shared" si="18"/>
        <v>9</v>
      </c>
      <c r="B79" s="418" t="s">
        <v>348</v>
      </c>
      <c r="C79" s="418"/>
      <c r="D79" s="418"/>
      <c r="E79" s="418"/>
      <c r="F79" s="346"/>
      <c r="G79" s="343"/>
      <c r="H79" s="343"/>
      <c r="I79" s="343"/>
      <c r="J79" s="343"/>
      <c r="K79" s="343"/>
      <c r="L79" s="343"/>
      <c r="M79" s="343"/>
      <c r="N79" s="343"/>
      <c r="O79" s="343"/>
      <c r="P79" s="343"/>
      <c r="Q79" s="343"/>
      <c r="R79" s="343"/>
      <c r="S79" s="343"/>
      <c r="T79" s="343"/>
      <c r="U79" s="345"/>
      <c r="V79" s="345"/>
      <c r="W79" s="10"/>
      <c r="X79" s="10"/>
      <c r="Y79" s="10"/>
      <c r="Z79" s="10"/>
      <c r="AA79" s="10"/>
      <c r="AB79" s="10"/>
      <c r="AC79" s="10"/>
      <c r="AD79" s="10"/>
    </row>
    <row r="80" spans="1:30" x14ac:dyDescent="0.25">
      <c r="A80" s="190">
        <f t="shared" si="18"/>
        <v>10</v>
      </c>
      <c r="B80" s="418" t="s">
        <v>308</v>
      </c>
      <c r="C80" s="418"/>
      <c r="D80" s="418"/>
      <c r="E80" s="418"/>
      <c r="F80" s="346"/>
      <c r="G80" s="343"/>
      <c r="H80" s="343"/>
      <c r="I80" s="343"/>
      <c r="J80" s="343"/>
      <c r="K80" s="343"/>
      <c r="L80" s="343"/>
      <c r="M80" s="343"/>
      <c r="N80" s="343"/>
      <c r="O80" s="343"/>
      <c r="P80" s="343"/>
      <c r="Q80" s="343"/>
      <c r="R80" s="343"/>
      <c r="S80" s="343"/>
      <c r="T80" s="343"/>
      <c r="U80" s="345"/>
      <c r="V80" s="345"/>
      <c r="W80" s="10"/>
      <c r="X80" s="10"/>
      <c r="Y80" s="10"/>
      <c r="Z80" s="10"/>
      <c r="AA80" s="10"/>
      <c r="AB80" s="10"/>
      <c r="AC80" s="10"/>
      <c r="AD80" s="10"/>
    </row>
    <row r="81" spans="1:30" x14ac:dyDescent="0.25">
      <c r="A81" s="190">
        <f t="shared" si="18"/>
        <v>11</v>
      </c>
      <c r="B81" s="418" t="s">
        <v>349</v>
      </c>
      <c r="C81" s="418"/>
      <c r="D81" s="418"/>
      <c r="E81" s="418"/>
      <c r="F81" s="346"/>
      <c r="G81" s="343"/>
      <c r="H81" s="343"/>
      <c r="I81" s="343"/>
      <c r="J81" s="343"/>
      <c r="K81" s="343"/>
      <c r="L81" s="343"/>
      <c r="M81" s="343"/>
      <c r="N81" s="343"/>
      <c r="O81" s="343"/>
      <c r="P81" s="343"/>
      <c r="Q81" s="343"/>
      <c r="R81" s="343"/>
      <c r="S81" s="343"/>
      <c r="T81" s="343"/>
      <c r="U81" s="345"/>
      <c r="V81" s="345"/>
      <c r="W81" s="10"/>
      <c r="X81" s="10"/>
      <c r="Y81" s="10"/>
      <c r="Z81" s="10"/>
      <c r="AA81" s="10"/>
      <c r="AB81" s="10"/>
      <c r="AC81" s="10"/>
      <c r="AD81" s="10"/>
    </row>
    <row r="82" spans="1:30" x14ac:dyDescent="0.25">
      <c r="A82" s="341" t="s">
        <v>310</v>
      </c>
      <c r="B82" s="342">
        <f>$C$23</f>
        <v>0</v>
      </c>
      <c r="C82" s="342"/>
      <c r="D82" s="342"/>
      <c r="E82" s="342"/>
      <c r="F82" s="346"/>
      <c r="G82" s="343"/>
      <c r="H82" s="343"/>
      <c r="I82" s="343"/>
      <c r="J82" s="343"/>
      <c r="K82" s="343"/>
      <c r="L82" s="343"/>
      <c r="M82" s="343"/>
      <c r="N82" s="343"/>
      <c r="O82" s="343"/>
      <c r="P82" s="343"/>
      <c r="Q82" s="343"/>
      <c r="R82" s="343"/>
      <c r="S82" s="343"/>
      <c r="T82" s="343"/>
      <c r="U82" s="345"/>
      <c r="V82" s="345"/>
      <c r="W82" s="10"/>
      <c r="X82" s="10"/>
      <c r="Y82" s="10"/>
      <c r="Z82" s="10"/>
      <c r="AA82" s="10"/>
      <c r="AB82" s="10"/>
      <c r="AC82" s="10"/>
      <c r="AD82" s="10"/>
    </row>
    <row r="83" spans="1:30" x14ac:dyDescent="0.25">
      <c r="A83" s="190">
        <f>+A81+1</f>
        <v>12</v>
      </c>
      <c r="B83" s="418" t="s">
        <v>350</v>
      </c>
      <c r="C83" s="418"/>
      <c r="D83" s="418"/>
      <c r="E83" s="418"/>
      <c r="F83" s="346"/>
      <c r="G83" s="343"/>
      <c r="H83" s="343"/>
      <c r="I83" s="343"/>
      <c r="J83" s="343"/>
      <c r="K83" s="343"/>
      <c r="L83" s="343"/>
      <c r="M83" s="343"/>
      <c r="N83" s="343"/>
      <c r="O83" s="343"/>
      <c r="P83" s="343"/>
      <c r="Q83" s="343"/>
      <c r="R83" s="343"/>
      <c r="S83" s="343"/>
      <c r="T83" s="343"/>
      <c r="U83" s="345"/>
      <c r="V83" s="345"/>
      <c r="W83" s="10"/>
      <c r="X83" s="10"/>
      <c r="Y83" s="10"/>
      <c r="Z83" s="10"/>
      <c r="AA83" s="10"/>
      <c r="AB83" s="10"/>
      <c r="AC83" s="10"/>
      <c r="AD83" s="10"/>
    </row>
    <row r="84" spans="1:30" x14ac:dyDescent="0.25">
      <c r="A84" s="190">
        <f>+A83+1</f>
        <v>13</v>
      </c>
      <c r="B84" s="418" t="s">
        <v>351</v>
      </c>
      <c r="C84" s="418"/>
      <c r="D84" s="418"/>
      <c r="E84" s="418"/>
      <c r="F84" s="346"/>
      <c r="G84" s="343"/>
      <c r="H84" s="343"/>
      <c r="I84" s="343"/>
      <c r="J84" s="343"/>
      <c r="K84" s="343"/>
      <c r="L84" s="343"/>
      <c r="M84" s="343"/>
      <c r="N84" s="343"/>
      <c r="O84" s="343"/>
      <c r="P84" s="343"/>
      <c r="Q84" s="343"/>
      <c r="R84" s="343"/>
      <c r="S84" s="343"/>
      <c r="T84" s="343"/>
      <c r="U84" s="345"/>
      <c r="V84" s="345"/>
      <c r="W84" s="10"/>
      <c r="X84" s="10"/>
      <c r="Y84" s="10"/>
      <c r="Z84" s="10"/>
      <c r="AA84" s="10"/>
      <c r="AB84" s="10"/>
      <c r="AC84" s="10"/>
      <c r="AD84" s="10"/>
    </row>
    <row r="85" spans="1:30" x14ac:dyDescent="0.25">
      <c r="A85" s="190">
        <f t="shared" ref="A85:A94" si="19">+A84+1</f>
        <v>14</v>
      </c>
      <c r="B85" s="418" t="s">
        <v>352</v>
      </c>
      <c r="C85" s="418"/>
      <c r="D85" s="418"/>
      <c r="E85" s="418"/>
      <c r="F85" s="346"/>
      <c r="G85" s="343"/>
      <c r="H85" s="343"/>
      <c r="I85" s="343"/>
      <c r="J85" s="343"/>
      <c r="K85" s="343"/>
      <c r="L85" s="343"/>
      <c r="M85" s="343"/>
      <c r="N85" s="343"/>
      <c r="O85" s="343"/>
      <c r="P85" s="343"/>
      <c r="Q85" s="343"/>
      <c r="R85" s="343"/>
      <c r="S85" s="343"/>
      <c r="T85" s="343"/>
      <c r="U85" s="345"/>
      <c r="V85" s="345"/>
      <c r="W85" s="10"/>
      <c r="X85" s="10"/>
      <c r="Y85" s="10"/>
      <c r="Z85" s="10"/>
      <c r="AA85" s="10"/>
      <c r="AB85" s="10"/>
      <c r="AC85" s="10"/>
      <c r="AD85" s="10"/>
    </row>
    <row r="86" spans="1:30" x14ac:dyDescent="0.25">
      <c r="A86" s="190">
        <f t="shared" si="19"/>
        <v>15</v>
      </c>
      <c r="B86" s="418" t="s">
        <v>353</v>
      </c>
      <c r="C86" s="418"/>
      <c r="D86" s="418"/>
      <c r="E86" s="418"/>
      <c r="F86" s="346"/>
      <c r="G86" s="343"/>
      <c r="H86" s="343"/>
      <c r="I86" s="343"/>
      <c r="J86" s="343"/>
      <c r="K86" s="343"/>
      <c r="L86" s="343"/>
      <c r="M86" s="343"/>
      <c r="N86" s="343"/>
      <c r="O86" s="343"/>
      <c r="P86" s="343"/>
      <c r="Q86" s="343"/>
      <c r="R86" s="343"/>
      <c r="S86" s="343"/>
      <c r="T86" s="343"/>
      <c r="U86" s="345"/>
      <c r="V86" s="345"/>
      <c r="W86" s="10"/>
      <c r="X86" s="10"/>
      <c r="Y86" s="10"/>
      <c r="Z86" s="10"/>
      <c r="AA86" s="10"/>
      <c r="AB86" s="10"/>
      <c r="AC86" s="10"/>
      <c r="AD86" s="10"/>
    </row>
    <row r="87" spans="1:30" x14ac:dyDescent="0.25">
      <c r="A87" s="190">
        <f t="shared" si="19"/>
        <v>16</v>
      </c>
      <c r="B87" s="418" t="s">
        <v>354</v>
      </c>
      <c r="C87" s="418"/>
      <c r="D87" s="418"/>
      <c r="E87" s="418"/>
      <c r="F87" s="346"/>
      <c r="G87" s="343"/>
      <c r="H87" s="343"/>
      <c r="I87" s="343"/>
      <c r="J87" s="343"/>
      <c r="K87" s="343"/>
      <c r="L87" s="343"/>
      <c r="M87" s="343"/>
      <c r="N87" s="343"/>
      <c r="O87" s="343"/>
      <c r="P87" s="343"/>
      <c r="Q87" s="343"/>
      <c r="R87" s="343"/>
      <c r="S87" s="343"/>
      <c r="T87" s="343"/>
      <c r="U87" s="345"/>
      <c r="V87" s="345"/>
      <c r="W87" s="10"/>
      <c r="X87" s="10"/>
      <c r="Y87" s="10"/>
      <c r="Z87" s="10"/>
      <c r="AA87" s="10"/>
      <c r="AB87" s="10"/>
      <c r="AC87" s="10"/>
      <c r="AD87" s="10"/>
    </row>
    <row r="88" spans="1:30" x14ac:dyDescent="0.25">
      <c r="A88" s="190">
        <f t="shared" si="19"/>
        <v>17</v>
      </c>
      <c r="B88" s="418" t="s">
        <v>355</v>
      </c>
      <c r="C88" s="418"/>
      <c r="D88" s="418"/>
      <c r="E88" s="418"/>
      <c r="F88" s="346"/>
      <c r="G88" s="343"/>
      <c r="H88" s="343"/>
      <c r="I88" s="343"/>
      <c r="J88" s="343"/>
      <c r="K88" s="343"/>
      <c r="L88" s="343"/>
      <c r="M88" s="343"/>
      <c r="N88" s="343"/>
      <c r="O88" s="343"/>
      <c r="P88" s="343"/>
      <c r="Q88" s="343"/>
      <c r="R88" s="343"/>
      <c r="S88" s="343"/>
      <c r="T88" s="343"/>
      <c r="U88" s="345"/>
      <c r="V88" s="345"/>
      <c r="W88" s="10"/>
      <c r="X88" s="10"/>
      <c r="Y88" s="10"/>
      <c r="Z88" s="10"/>
      <c r="AA88" s="10"/>
      <c r="AB88" s="10"/>
      <c r="AC88" s="10"/>
      <c r="AD88" s="10"/>
    </row>
    <row r="89" spans="1:30" x14ac:dyDescent="0.25">
      <c r="A89" s="190">
        <f t="shared" si="19"/>
        <v>18</v>
      </c>
      <c r="B89" s="418" t="s">
        <v>317</v>
      </c>
      <c r="C89" s="418"/>
      <c r="D89" s="418"/>
      <c r="E89" s="418"/>
      <c r="F89" s="346"/>
      <c r="G89" s="343"/>
      <c r="H89" s="343"/>
      <c r="I89" s="343"/>
      <c r="J89" s="343"/>
      <c r="K89" s="343"/>
      <c r="L89" s="343"/>
      <c r="M89" s="343"/>
      <c r="N89" s="343"/>
      <c r="O89" s="343"/>
      <c r="P89" s="343"/>
      <c r="Q89" s="343"/>
      <c r="R89" s="343"/>
      <c r="S89" s="343"/>
      <c r="T89" s="343"/>
      <c r="U89" s="345"/>
      <c r="V89" s="345"/>
      <c r="W89" s="10"/>
      <c r="X89" s="10"/>
      <c r="Y89" s="10"/>
      <c r="Z89" s="10"/>
      <c r="AA89" s="10"/>
      <c r="AB89" s="10"/>
      <c r="AC89" s="10"/>
      <c r="AD89" s="10"/>
    </row>
    <row r="90" spans="1:30" x14ac:dyDescent="0.25">
      <c r="A90" s="190">
        <f t="shared" si="19"/>
        <v>19</v>
      </c>
      <c r="B90" s="418" t="s">
        <v>356</v>
      </c>
      <c r="C90" s="418"/>
      <c r="D90" s="418"/>
      <c r="E90" s="418"/>
      <c r="F90" s="346"/>
      <c r="G90" s="343"/>
      <c r="H90" s="343"/>
      <c r="I90" s="343"/>
      <c r="J90" s="343"/>
      <c r="K90" s="343"/>
      <c r="L90" s="343"/>
      <c r="M90" s="343"/>
      <c r="N90" s="343"/>
      <c r="O90" s="343"/>
      <c r="P90" s="343"/>
      <c r="Q90" s="343"/>
      <c r="R90" s="343"/>
      <c r="S90" s="343"/>
      <c r="T90" s="343"/>
      <c r="U90" s="345"/>
      <c r="V90" s="345"/>
      <c r="W90" s="10"/>
      <c r="X90" s="10"/>
      <c r="Y90" s="10"/>
      <c r="Z90" s="10"/>
      <c r="AA90" s="10"/>
      <c r="AB90" s="10"/>
      <c r="AC90" s="10"/>
      <c r="AD90" s="10"/>
    </row>
    <row r="91" spans="1:30" x14ac:dyDescent="0.25">
      <c r="A91" s="341" t="s">
        <v>319</v>
      </c>
      <c r="B91" s="342">
        <f>$C$33</f>
        <v>0</v>
      </c>
      <c r="C91" s="342"/>
      <c r="D91" s="342"/>
      <c r="E91" s="342"/>
      <c r="F91" s="346"/>
      <c r="G91" s="343"/>
      <c r="H91" s="343"/>
      <c r="I91" s="343"/>
      <c r="J91" s="343"/>
      <c r="K91" s="343"/>
      <c r="L91" s="343"/>
      <c r="M91" s="343"/>
      <c r="N91" s="343"/>
      <c r="O91" s="343"/>
      <c r="P91" s="343"/>
      <c r="Q91" s="343"/>
      <c r="R91" s="343"/>
      <c r="S91" s="343"/>
      <c r="T91" s="343"/>
      <c r="U91" s="345"/>
      <c r="V91" s="345"/>
      <c r="W91" s="10"/>
      <c r="X91" s="10"/>
      <c r="Y91" s="10"/>
      <c r="Z91" s="10"/>
      <c r="AA91" s="10"/>
      <c r="AB91" s="10"/>
      <c r="AC91" s="10"/>
      <c r="AD91" s="10"/>
    </row>
    <row r="92" spans="1:30" x14ac:dyDescent="0.25">
      <c r="A92" s="190">
        <f>+A90+1</f>
        <v>20</v>
      </c>
      <c r="B92" s="418" t="s">
        <v>357</v>
      </c>
      <c r="C92" s="418"/>
      <c r="D92" s="418"/>
      <c r="E92" s="418"/>
      <c r="F92" s="346"/>
      <c r="G92" s="343"/>
      <c r="H92" s="343"/>
      <c r="I92" s="343"/>
      <c r="J92" s="343"/>
      <c r="K92" s="343"/>
      <c r="L92" s="343"/>
      <c r="M92" s="343"/>
      <c r="N92" s="343"/>
      <c r="O92" s="343"/>
      <c r="P92" s="343"/>
      <c r="Q92" s="343"/>
      <c r="R92" s="343"/>
      <c r="S92" s="343"/>
      <c r="T92" s="343"/>
      <c r="U92" s="345"/>
      <c r="V92" s="345"/>
      <c r="W92" s="10"/>
      <c r="X92" s="10"/>
      <c r="Y92" s="10"/>
      <c r="Z92" s="10"/>
      <c r="AA92" s="10"/>
      <c r="AB92" s="10"/>
      <c r="AC92" s="10"/>
      <c r="AD92" s="10"/>
    </row>
    <row r="93" spans="1:30" x14ac:dyDescent="0.25">
      <c r="A93" s="190">
        <f>+A92+1</f>
        <v>21</v>
      </c>
      <c r="B93" s="418" t="s">
        <v>358</v>
      </c>
      <c r="C93" s="418"/>
      <c r="D93" s="418"/>
      <c r="E93" s="418"/>
      <c r="F93" s="346"/>
      <c r="G93" s="343"/>
      <c r="H93" s="343"/>
      <c r="I93" s="343"/>
      <c r="J93" s="343"/>
      <c r="K93" s="343"/>
      <c r="L93" s="343"/>
      <c r="M93" s="343"/>
      <c r="N93" s="343"/>
      <c r="O93" s="343"/>
      <c r="P93" s="343"/>
      <c r="Q93" s="343"/>
      <c r="R93" s="343"/>
      <c r="S93" s="343"/>
      <c r="T93" s="343"/>
      <c r="U93" s="345"/>
      <c r="V93" s="345"/>
      <c r="W93" s="10"/>
      <c r="X93" s="10"/>
      <c r="Y93" s="10"/>
      <c r="Z93" s="10"/>
      <c r="AA93" s="10"/>
      <c r="AB93" s="10"/>
      <c r="AC93" s="10"/>
      <c r="AD93" s="10"/>
    </row>
    <row r="94" spans="1:30" x14ac:dyDescent="0.25">
      <c r="A94" s="190">
        <f t="shared" si="19"/>
        <v>22</v>
      </c>
      <c r="B94" s="418" t="s">
        <v>359</v>
      </c>
      <c r="C94" s="418"/>
      <c r="D94" s="418"/>
      <c r="E94" s="418"/>
      <c r="F94" s="346"/>
      <c r="G94" s="343"/>
      <c r="H94" s="343"/>
      <c r="I94" s="343"/>
      <c r="J94" s="343"/>
      <c r="K94" s="343"/>
      <c r="L94" s="343"/>
      <c r="M94" s="343"/>
      <c r="N94" s="343"/>
      <c r="O94" s="343"/>
      <c r="P94" s="343"/>
      <c r="Q94" s="343"/>
      <c r="R94" s="343"/>
      <c r="S94" s="343"/>
      <c r="T94" s="343"/>
      <c r="U94" s="345"/>
      <c r="V94" s="345"/>
      <c r="W94" s="10"/>
      <c r="X94" s="10"/>
      <c r="Y94" s="10"/>
      <c r="Z94" s="10"/>
      <c r="AA94" s="10"/>
      <c r="AB94" s="10"/>
      <c r="AC94" s="10"/>
      <c r="AD94" s="10"/>
    </row>
    <row r="95" spans="1:30" x14ac:dyDescent="0.25">
      <c r="A95" s="341" t="s">
        <v>323</v>
      </c>
      <c r="B95" s="342">
        <f>$C$38</f>
        <v>0</v>
      </c>
      <c r="C95" s="342"/>
      <c r="D95" s="342"/>
      <c r="E95" s="342"/>
      <c r="F95" s="346"/>
      <c r="G95" s="343"/>
      <c r="H95" s="343"/>
      <c r="I95" s="343"/>
      <c r="J95" s="343"/>
      <c r="K95" s="343"/>
      <c r="L95" s="343"/>
      <c r="M95" s="343"/>
      <c r="N95" s="343"/>
      <c r="O95" s="343"/>
      <c r="P95" s="343"/>
      <c r="Q95" s="343"/>
      <c r="R95" s="343"/>
      <c r="S95" s="343"/>
      <c r="T95" s="343"/>
      <c r="U95" s="345"/>
      <c r="V95" s="345"/>
      <c r="W95" s="10"/>
      <c r="X95" s="10"/>
      <c r="Y95" s="10"/>
      <c r="Z95" s="10"/>
      <c r="AA95" s="10"/>
      <c r="AB95" s="10"/>
      <c r="AC95" s="10"/>
      <c r="AD95" s="10"/>
    </row>
    <row r="96" spans="1:30" x14ac:dyDescent="0.25">
      <c r="A96" s="190">
        <f>+A94+1</f>
        <v>23</v>
      </c>
      <c r="B96" s="418" t="s">
        <v>324</v>
      </c>
      <c r="C96" s="418"/>
      <c r="D96" s="418"/>
      <c r="E96" s="418"/>
      <c r="F96" s="346"/>
      <c r="G96" s="343"/>
      <c r="H96" s="343"/>
      <c r="I96" s="343"/>
      <c r="J96" s="343"/>
      <c r="K96" s="343"/>
      <c r="L96" s="343"/>
      <c r="M96" s="343"/>
      <c r="N96" s="343"/>
      <c r="O96" s="343"/>
      <c r="P96" s="343"/>
      <c r="Q96" s="343"/>
      <c r="R96" s="343"/>
      <c r="S96" s="343"/>
      <c r="T96" s="343"/>
      <c r="U96" s="345"/>
      <c r="V96" s="345"/>
      <c r="W96" s="10"/>
      <c r="X96" s="10"/>
      <c r="Y96" s="10"/>
      <c r="Z96" s="10"/>
      <c r="AA96" s="10"/>
      <c r="AB96" s="10"/>
      <c r="AC96" s="10"/>
      <c r="AD96" s="10"/>
    </row>
    <row r="97" spans="1:30" x14ac:dyDescent="0.25">
      <c r="A97" s="190">
        <f>+A96+1</f>
        <v>24</v>
      </c>
      <c r="B97" s="418" t="s">
        <v>325</v>
      </c>
      <c r="C97" s="418"/>
      <c r="D97" s="418"/>
      <c r="E97" s="418"/>
      <c r="F97" s="346"/>
      <c r="G97" s="343"/>
      <c r="H97" s="343"/>
      <c r="I97" s="343"/>
      <c r="J97" s="343"/>
      <c r="K97" s="343"/>
      <c r="L97" s="343"/>
      <c r="M97" s="343"/>
      <c r="N97" s="343"/>
      <c r="O97" s="343"/>
      <c r="P97" s="343"/>
      <c r="Q97" s="343"/>
      <c r="R97" s="343"/>
      <c r="S97" s="343"/>
      <c r="T97" s="343"/>
      <c r="U97" s="345"/>
      <c r="V97" s="345"/>
      <c r="W97" s="10"/>
      <c r="X97" s="10"/>
      <c r="Y97" s="10"/>
      <c r="Z97" s="10"/>
      <c r="AA97" s="10"/>
      <c r="AB97" s="10"/>
      <c r="AC97" s="10"/>
      <c r="AD97" s="10"/>
    </row>
    <row r="98" spans="1:30" x14ac:dyDescent="0.25">
      <c r="A98" s="190">
        <f>+A97+1</f>
        <v>25</v>
      </c>
      <c r="B98" s="418" t="s">
        <v>360</v>
      </c>
      <c r="C98" s="418"/>
      <c r="D98" s="418"/>
      <c r="E98" s="418"/>
      <c r="F98" s="346"/>
      <c r="G98" s="343"/>
      <c r="H98" s="343"/>
      <c r="I98" s="343"/>
      <c r="J98" s="343"/>
      <c r="K98" s="343"/>
      <c r="L98" s="343"/>
      <c r="M98" s="343"/>
      <c r="N98" s="343"/>
      <c r="O98" s="343"/>
      <c r="P98" s="343"/>
      <c r="Q98" s="343"/>
      <c r="R98" s="343"/>
      <c r="S98" s="343"/>
      <c r="T98" s="343"/>
      <c r="U98" s="345"/>
      <c r="V98" s="345"/>
      <c r="W98" s="10"/>
      <c r="X98" s="10"/>
      <c r="Y98" s="10"/>
      <c r="Z98" s="10"/>
      <c r="AA98" s="10"/>
      <c r="AB98" s="10"/>
      <c r="AC98" s="10"/>
      <c r="AD98" s="10"/>
    </row>
    <row r="99" spans="1:30" x14ac:dyDescent="0.25">
      <c r="A99" s="341" t="s">
        <v>327</v>
      </c>
      <c r="B99" s="342">
        <f>$C$43</f>
        <v>0</v>
      </c>
      <c r="C99" s="342"/>
      <c r="D99" s="342"/>
      <c r="E99" s="342"/>
      <c r="F99" s="346"/>
      <c r="G99" s="343"/>
      <c r="H99" s="343"/>
      <c r="I99" s="343"/>
      <c r="J99" s="343"/>
      <c r="K99" s="343"/>
      <c r="L99" s="343"/>
      <c r="M99" s="343"/>
      <c r="N99" s="343"/>
      <c r="O99" s="343"/>
      <c r="P99" s="343"/>
      <c r="Q99" s="343"/>
      <c r="R99" s="343"/>
      <c r="S99" s="343"/>
      <c r="T99" s="343"/>
      <c r="U99" s="345"/>
      <c r="V99" s="345"/>
      <c r="W99" s="10"/>
      <c r="X99" s="10"/>
      <c r="Y99" s="10"/>
      <c r="Z99" s="10"/>
      <c r="AA99" s="10"/>
      <c r="AB99" s="10"/>
      <c r="AC99" s="10"/>
      <c r="AD99" s="10"/>
    </row>
    <row r="100" spans="1:30" x14ac:dyDescent="0.25">
      <c r="A100" s="276" t="s">
        <v>328</v>
      </c>
      <c r="B100" s="418" t="s">
        <v>361</v>
      </c>
      <c r="C100" s="418"/>
      <c r="D100" s="418"/>
      <c r="E100" s="418"/>
      <c r="F100" s="346"/>
      <c r="G100" s="343"/>
      <c r="H100" s="343"/>
      <c r="I100" s="343"/>
      <c r="J100" s="343"/>
      <c r="K100" s="343"/>
      <c r="L100" s="343"/>
      <c r="M100" s="343"/>
      <c r="N100" s="343"/>
      <c r="O100" s="343"/>
      <c r="P100" s="343"/>
      <c r="Q100" s="343"/>
      <c r="R100" s="343"/>
      <c r="S100" s="343"/>
      <c r="T100" s="343"/>
      <c r="U100" s="345"/>
      <c r="V100" s="345"/>
      <c r="W100" s="10"/>
      <c r="X100" s="10"/>
      <c r="Y100" s="10"/>
      <c r="Z100" s="10"/>
      <c r="AA100" s="10"/>
      <c r="AB100" s="10"/>
      <c r="AC100" s="10"/>
      <c r="AD100" s="10"/>
    </row>
    <row r="101" spans="1:30" x14ac:dyDescent="0.25">
      <c r="A101" s="277">
        <v>36</v>
      </c>
      <c r="B101" s="418" t="s">
        <v>362</v>
      </c>
      <c r="C101" s="418"/>
      <c r="D101" s="418"/>
      <c r="E101" s="418"/>
      <c r="F101" s="346"/>
      <c r="G101" s="343"/>
      <c r="H101" s="343"/>
      <c r="I101" s="343"/>
      <c r="J101" s="343"/>
      <c r="K101" s="343"/>
      <c r="L101" s="343"/>
      <c r="M101" s="343"/>
      <c r="N101" s="343"/>
      <c r="O101" s="343"/>
      <c r="P101" s="343"/>
      <c r="Q101" s="343"/>
      <c r="R101" s="343"/>
      <c r="S101" s="343"/>
      <c r="T101" s="343"/>
      <c r="U101" s="345"/>
      <c r="V101" s="345"/>
      <c r="W101" s="10"/>
      <c r="X101" s="10"/>
      <c r="Y101" s="10"/>
      <c r="Z101" s="10"/>
      <c r="AA101" s="10"/>
      <c r="AB101" s="10"/>
      <c r="AC101" s="10"/>
      <c r="AD101" s="10"/>
    </row>
    <row r="102" spans="1:30" x14ac:dyDescent="0.25">
      <c r="A102" s="341" t="s">
        <v>331</v>
      </c>
      <c r="B102" s="342">
        <f>$C$56</f>
        <v>0</v>
      </c>
      <c r="C102" s="342"/>
      <c r="D102" s="342"/>
      <c r="E102" s="342"/>
      <c r="F102" s="346"/>
      <c r="G102" s="343"/>
      <c r="H102" s="343"/>
      <c r="I102" s="343"/>
      <c r="J102" s="343"/>
      <c r="K102" s="343"/>
      <c r="L102" s="343"/>
      <c r="M102" s="343"/>
      <c r="N102" s="343"/>
      <c r="O102" s="343"/>
      <c r="P102" s="343"/>
      <c r="Q102" s="343"/>
      <c r="R102" s="343"/>
      <c r="S102" s="343"/>
      <c r="T102" s="343"/>
      <c r="U102" s="345"/>
      <c r="V102" s="345"/>
      <c r="W102" s="10"/>
      <c r="X102" s="10"/>
      <c r="Y102" s="10"/>
      <c r="Z102" s="10"/>
      <c r="AA102" s="10"/>
      <c r="AB102" s="10"/>
      <c r="AC102" s="10"/>
      <c r="AD102" s="10"/>
    </row>
    <row r="103" spans="1:30" ht="14.4" thickBot="1" x14ac:dyDescent="0.3">
      <c r="A103" s="278">
        <v>37</v>
      </c>
      <c r="B103" s="419" t="s">
        <v>363</v>
      </c>
      <c r="C103" s="419"/>
      <c r="D103" s="419"/>
      <c r="E103" s="419"/>
      <c r="F103" s="346"/>
      <c r="G103" s="343"/>
      <c r="H103" s="343"/>
      <c r="I103" s="343"/>
      <c r="J103" s="343"/>
      <c r="K103" s="343"/>
      <c r="L103" s="343"/>
      <c r="M103" s="343"/>
      <c r="N103" s="343"/>
      <c r="O103" s="343"/>
      <c r="P103" s="343"/>
      <c r="Q103" s="343"/>
      <c r="R103" s="343"/>
      <c r="S103" s="343"/>
      <c r="T103" s="343"/>
      <c r="U103" s="345"/>
      <c r="V103" s="345"/>
      <c r="W103" s="10"/>
      <c r="X103" s="10"/>
      <c r="Y103" s="10"/>
      <c r="Z103" s="10"/>
      <c r="AA103" s="10"/>
      <c r="AB103" s="10"/>
      <c r="AC103" s="10"/>
      <c r="AD103" s="10"/>
    </row>
  </sheetData>
  <mergeCells count="55">
    <mergeCell ref="BA3:BB3"/>
    <mergeCell ref="BC3:BD3"/>
    <mergeCell ref="BE3:BF3"/>
    <mergeCell ref="AM3:AN3"/>
    <mergeCell ref="AO3:AP3"/>
    <mergeCell ref="AQ3:AR3"/>
    <mergeCell ref="AU3:AV3"/>
    <mergeCell ref="AW3:AX3"/>
    <mergeCell ref="AY3:AZ3"/>
    <mergeCell ref="B100:E100"/>
    <mergeCell ref="B101:E101"/>
    <mergeCell ref="B103:E103"/>
    <mergeCell ref="AG3:AH3"/>
    <mergeCell ref="AI3:AJ3"/>
    <mergeCell ref="B97:E97"/>
    <mergeCell ref="B98:E98"/>
    <mergeCell ref="B84:E84"/>
    <mergeCell ref="B72:E72"/>
    <mergeCell ref="B73:E73"/>
    <mergeCell ref="B74:E74"/>
    <mergeCell ref="B75:E75"/>
    <mergeCell ref="B76:E76"/>
    <mergeCell ref="B77:E77"/>
    <mergeCell ref="U6:Y6"/>
    <mergeCell ref="Z6:AD6"/>
    <mergeCell ref="AK3:AL3"/>
    <mergeCell ref="B92:E92"/>
    <mergeCell ref="B93:E93"/>
    <mergeCell ref="B94:E94"/>
    <mergeCell ref="B96:E96"/>
    <mergeCell ref="B85:E85"/>
    <mergeCell ref="B86:E86"/>
    <mergeCell ref="B87:E87"/>
    <mergeCell ref="B88:E88"/>
    <mergeCell ref="B89:E89"/>
    <mergeCell ref="B90:E90"/>
    <mergeCell ref="B78:E78"/>
    <mergeCell ref="B79:E79"/>
    <mergeCell ref="B80:E80"/>
    <mergeCell ref="B81:E81"/>
    <mergeCell ref="B83:E83"/>
    <mergeCell ref="A65:E65"/>
    <mergeCell ref="A67:E67"/>
    <mergeCell ref="B69:E69"/>
    <mergeCell ref="B71:E71"/>
    <mergeCell ref="U3:Y3"/>
    <mergeCell ref="Z3:AD3"/>
    <mergeCell ref="A4:B4"/>
    <mergeCell ref="A6:E6"/>
    <mergeCell ref="F6:J6"/>
    <mergeCell ref="K6:O6"/>
    <mergeCell ref="P6:T6"/>
    <mergeCell ref="F3:J3"/>
    <mergeCell ref="K3:O3"/>
    <mergeCell ref="P3:T3"/>
  </mergeCells>
  <dataValidations count="1">
    <dataValidation type="custom" errorStyle="warning" showErrorMessage="1" errorTitle="No label" error="You must enter a description in column C for any additional values." sqref="F44:AD53" xr:uid="{BA05CA4F-7F66-421A-AFA6-577334330C78}">
      <formula1>AND(SUM($F$44:$AE$53)&gt;0,ISTEXT($C44))</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custom" errorStyle="warning" showErrorMessage="1" errorTitle="Unexpected value" error="Value should equal the sum of the equivalent column (lines 4 and 14) in worksheet WS8._x000a__x000a_'Yes' to keep value, 'No' to edit value, or 'Cancel' to undo latest input." xr:uid="{81BCC448-C666-4EFC-BA7A-3D6D51304FC7}">
          <x14:formula1>
            <xm:f>ROUND(AC20,3)=ROUND(SUM('https://wessexwater.sharepoint.com/teams/wx-bp/WPC005/[PARTIALLY SUPERSEDED PR19-Business-plan-data-tables - FBP (post IAP) Apr 2019.xlsb]WS8'!#REF!,'https://wessexwater.sharepoint.com/teams/wx-bp/WPC005/[PARTIALLY SUPERSEDED PR19-Business-plan-data-tables - FBP (post IAP) Apr 2019.xlsb]WS8'!#REF!),3)</xm:f>
          </x14:formula1>
          <xm:sqref>AC20</xm:sqref>
        </x14:dataValidation>
        <x14:dataValidation type="custom" errorStyle="warning" showErrorMessage="1" errorTitle="Unexpected value" error="Value should equal the sum of the equivalent column (lines 1-5.20) in worksheet WS8._x000a__x000a_'Yes' to keep value, 'No' to edit value, or 'Cancel' to undo latest input." xr:uid="{36DB0C2E-9537-4D60-9455-53FB5FADE2B7}">
          <x14:formula1>
            <xm:f>ROUND(F20,3)=ROUND(SUM('https://wessexwater.sharepoint.com/teams/wx-bp/WPC005/[PARTIALLY SUPERSEDED PR19-Business-plan-data-tables - FBP (post IAP) Apr 2019.xlsb]WS8'!#REF!,'https://wessexwater.sharepoint.com/teams/wx-bp/WPC005/[PARTIALLY SUPERSEDED PR19-Business-plan-data-tables - FBP (post IAP) Apr 2019.xlsb]WS8'!#REF!),3)</xm:f>
          </x14:formula1>
          <xm:sqref>AD20 F20:AB20</xm:sqref>
        </x14:dataValidation>
        <x14:dataValidation type="custom" errorStyle="warning" showErrorMessage="1" errorTitle="Unexpected value" error="Value should be equal to the sum of the Service Charges lines (lines 6-9) in worksheet WS5._x000a__x000a_'Yes' to keep value, 'No' to edit value, or 'Cancel' to undo latest input." xr:uid="{7A2C95F3-A533-4CC4-998C-8ACE06A8B0BB}">
          <x14:formula1>
            <xm:f>ROUND(F11,3)=ROUND(SUM('https://wessexwater.sharepoint.com/teams/wx-bp/WPC005/[PARTIALLY SUPERSEDED PR19-Business-plan-data-tables - FBP (post IAP) Apr 2019.xlsb]WS5'!#REF!),3)</xm:f>
          </x14:formula1>
          <xm:sqref>F11:AD11</xm:sqref>
        </x14:dataValidation>
        <x14:dataValidation type="custom" errorStyle="warning" allowBlank="1" showErrorMessage="1" errorTitle="Unexpected value" error="Sum of lines 14-16 should equal the value of line 39 (Total water enhancement capital expenditure) in worksheet WS2._x000a__x000a_'Yes' to keep value, 'No' to edit value, or 'Cancel' to undo latest input." xr:uid="{0E38DC77-8133-4243-A433-DF9BCFBC6BD1}">
          <x14:formula1>
            <xm:f>ROUND(SUM(F$26:F$28),3)=ROUND('https://wessexwater.sharepoint.com/teams/wx-bp/WPC005/[PR19-Business-plan-data-tables - FBP (post IAP) Apr 2019.xlsb]WS2'!#REF!,3)</xm:f>
          </x14:formula1>
          <xm:sqref>F26:AD28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F1816-48A8-4B8B-8FAF-33E843430EB2}">
  <dimension ref="B1:BF128"/>
  <sheetViews>
    <sheetView topLeftCell="M55" workbookViewId="0">
      <selection activeCell="I67" sqref="I66:AD67"/>
    </sheetView>
  </sheetViews>
  <sheetFormatPr defaultColWidth="9.5" defaultRowHeight="13.8" zeroHeight="1" x14ac:dyDescent="0.25"/>
  <cols>
    <col min="1" max="1" width="1.59765625" style="4" customWidth="1"/>
    <col min="2" max="2" width="6.59765625" style="4" customWidth="1"/>
    <col min="3" max="3" width="85.59765625" style="4" customWidth="1"/>
    <col min="4" max="4" width="11.59765625" style="4" bestFit="1" customWidth="1"/>
    <col min="5" max="6" width="5.59765625" style="4" customWidth="1"/>
    <col min="7" max="31" width="9.59765625" style="4" customWidth="1"/>
    <col min="32" max="32" width="2.59765625" style="4" customWidth="1"/>
    <col min="33" max="33" width="9.5" style="4" customWidth="1"/>
    <col min="34" max="16384" width="9.5" style="4"/>
  </cols>
  <sheetData>
    <row r="1" spans="2:58" ht="20.399999999999999" x14ac:dyDescent="0.25">
      <c r="B1" s="1" t="s">
        <v>0</v>
      </c>
      <c r="C1" s="1"/>
      <c r="D1" s="2"/>
      <c r="E1" s="1"/>
      <c r="F1" s="1"/>
      <c r="G1" s="1"/>
      <c r="H1" s="1"/>
      <c r="I1" s="1"/>
      <c r="J1" s="1"/>
      <c r="K1" s="1"/>
      <c r="L1" s="1"/>
      <c r="M1" s="1"/>
      <c r="N1" s="1"/>
      <c r="O1" s="1"/>
      <c r="P1" s="1"/>
      <c r="Q1" s="1"/>
      <c r="R1" s="1"/>
      <c r="S1" s="1"/>
      <c r="T1" s="1"/>
      <c r="U1" s="1"/>
      <c r="V1" s="1"/>
      <c r="W1" s="1"/>
      <c r="X1" s="1"/>
      <c r="Y1" s="1"/>
      <c r="Z1" s="1"/>
      <c r="AA1" s="1"/>
      <c r="AB1" s="1"/>
      <c r="AC1" s="1"/>
      <c r="AD1" s="1"/>
      <c r="AE1" s="3" t="s">
        <v>1</v>
      </c>
      <c r="AF1" s="1"/>
      <c r="AH1" s="1" t="s">
        <v>139</v>
      </c>
      <c r="AI1" s="1"/>
      <c r="AJ1" s="1"/>
      <c r="AK1" s="1"/>
      <c r="AL1" s="1"/>
      <c r="AM1" s="1"/>
      <c r="AN1" s="1"/>
      <c r="AO1" s="1"/>
      <c r="AP1" s="1"/>
      <c r="AQ1" s="1"/>
      <c r="AR1" s="1"/>
      <c r="AS1" s="1"/>
      <c r="AU1" s="1" t="s">
        <v>140</v>
      </c>
      <c r="AV1" s="1"/>
      <c r="AW1" s="1"/>
      <c r="AX1" s="1"/>
      <c r="AY1" s="1"/>
      <c r="AZ1" s="1"/>
      <c r="BA1" s="1"/>
      <c r="BB1" s="1"/>
      <c r="BC1" s="1"/>
      <c r="BD1" s="1"/>
      <c r="BE1" s="1"/>
      <c r="BF1" s="1"/>
    </row>
    <row r="2" spans="2:58" ht="14.4" thickBot="1" x14ac:dyDescent="0.3">
      <c r="B2" s="7"/>
      <c r="C2" s="8"/>
      <c r="D2" s="9"/>
      <c r="E2" s="6"/>
      <c r="F2" s="6"/>
      <c r="G2" s="6"/>
      <c r="H2" s="6"/>
      <c r="I2" s="6"/>
      <c r="J2" s="6"/>
      <c r="K2" s="6"/>
      <c r="L2" s="6"/>
      <c r="M2" s="6"/>
      <c r="N2" s="6"/>
      <c r="O2" s="6"/>
      <c r="P2" s="6"/>
      <c r="Q2" s="6"/>
      <c r="R2" s="6"/>
      <c r="S2" s="6"/>
      <c r="T2" s="6"/>
      <c r="U2" s="6"/>
      <c r="V2" s="10"/>
      <c r="W2" s="10"/>
      <c r="X2" s="6"/>
      <c r="Y2" s="6"/>
      <c r="Z2" s="6"/>
      <c r="AA2" s="6"/>
      <c r="AB2" s="6"/>
      <c r="AC2" s="6"/>
      <c r="AD2" s="6"/>
      <c r="AE2" s="6"/>
      <c r="AF2" s="6"/>
    </row>
    <row r="3" spans="2:58" ht="14.4" customHeight="1" thickBot="1" x14ac:dyDescent="0.3">
      <c r="G3" s="424" t="s">
        <v>3</v>
      </c>
      <c r="H3" s="425"/>
      <c r="I3" s="425"/>
      <c r="J3" s="425"/>
      <c r="K3" s="426"/>
      <c r="L3" s="424" t="s">
        <v>4</v>
      </c>
      <c r="M3" s="425"/>
      <c r="N3" s="425"/>
      <c r="O3" s="425"/>
      <c r="P3" s="427"/>
      <c r="Q3" s="424" t="s">
        <v>5</v>
      </c>
      <c r="R3" s="425"/>
      <c r="S3" s="425"/>
      <c r="T3" s="425"/>
      <c r="U3" s="427"/>
      <c r="V3" s="400" t="s">
        <v>6</v>
      </c>
      <c r="W3" s="401"/>
      <c r="X3" s="401"/>
      <c r="Y3" s="401"/>
      <c r="Z3" s="402"/>
      <c r="AA3" s="400" t="s">
        <v>7</v>
      </c>
      <c r="AB3" s="401"/>
      <c r="AC3" s="401"/>
      <c r="AD3" s="401"/>
      <c r="AE3" s="402"/>
      <c r="AF3" s="10"/>
      <c r="AH3" s="400" t="s">
        <v>132</v>
      </c>
      <c r="AI3" s="401"/>
      <c r="AJ3" s="400" t="s">
        <v>133</v>
      </c>
      <c r="AK3" s="401"/>
      <c r="AL3" s="400" t="s">
        <v>134</v>
      </c>
      <c r="AM3" s="401"/>
      <c r="AN3" s="400" t="s">
        <v>135</v>
      </c>
      <c r="AO3" s="401"/>
      <c r="AP3" s="400" t="s">
        <v>136</v>
      </c>
      <c r="AQ3" s="401"/>
      <c r="AR3" s="400" t="s">
        <v>137</v>
      </c>
      <c r="AS3" s="401"/>
      <c r="AU3" s="400" t="s">
        <v>132</v>
      </c>
      <c r="AV3" s="401"/>
      <c r="AW3" s="400" t="s">
        <v>133</v>
      </c>
      <c r="AX3" s="401"/>
      <c r="AY3" s="400" t="s">
        <v>134</v>
      </c>
      <c r="AZ3" s="401"/>
      <c r="BA3" s="400" t="s">
        <v>135</v>
      </c>
      <c r="BB3" s="401"/>
      <c r="BC3" s="400" t="s">
        <v>136</v>
      </c>
      <c r="BD3" s="401"/>
      <c r="BE3" s="400" t="s">
        <v>137</v>
      </c>
      <c r="BF3" s="401"/>
    </row>
    <row r="4" spans="2:58" ht="42" thickBot="1" x14ac:dyDescent="0.3">
      <c r="B4" s="11" t="s">
        <v>8</v>
      </c>
      <c r="C4" s="12"/>
      <c r="D4" s="13" t="s">
        <v>9</v>
      </c>
      <c r="E4" s="13" t="s">
        <v>10</v>
      </c>
      <c r="F4" s="14" t="s">
        <v>11</v>
      </c>
      <c r="G4" s="15" t="s">
        <v>12</v>
      </c>
      <c r="H4" s="16" t="s">
        <v>13</v>
      </c>
      <c r="I4" s="16" t="s">
        <v>14</v>
      </c>
      <c r="J4" s="16" t="s">
        <v>15</v>
      </c>
      <c r="K4" s="17" t="s">
        <v>16</v>
      </c>
      <c r="L4" s="15" t="s">
        <v>12</v>
      </c>
      <c r="M4" s="16" t="s">
        <v>13</v>
      </c>
      <c r="N4" s="16" t="s">
        <v>14</v>
      </c>
      <c r="O4" s="16" t="s">
        <v>15</v>
      </c>
      <c r="P4" s="17" t="s">
        <v>16</v>
      </c>
      <c r="Q4" s="15" t="s">
        <v>12</v>
      </c>
      <c r="R4" s="16" t="s">
        <v>13</v>
      </c>
      <c r="S4" s="16" t="s">
        <v>14</v>
      </c>
      <c r="T4" s="16" t="s">
        <v>15</v>
      </c>
      <c r="U4" s="17" t="s">
        <v>16</v>
      </c>
      <c r="V4" s="15" t="s">
        <v>12</v>
      </c>
      <c r="W4" s="16" t="s">
        <v>13</v>
      </c>
      <c r="X4" s="16" t="s">
        <v>14</v>
      </c>
      <c r="Y4" s="16" t="s">
        <v>15</v>
      </c>
      <c r="Z4" s="17" t="s">
        <v>16</v>
      </c>
      <c r="AA4" s="15" t="s">
        <v>12</v>
      </c>
      <c r="AB4" s="16" t="s">
        <v>13</v>
      </c>
      <c r="AC4" s="16" t="s">
        <v>14</v>
      </c>
      <c r="AD4" s="16" t="s">
        <v>15</v>
      </c>
      <c r="AE4" s="18" t="s">
        <v>16</v>
      </c>
      <c r="AF4" s="10"/>
      <c r="AH4" s="15" t="s">
        <v>12</v>
      </c>
      <c r="AI4" s="16" t="s">
        <v>138</v>
      </c>
      <c r="AJ4" s="15" t="s">
        <v>12</v>
      </c>
      <c r="AK4" s="16" t="s">
        <v>138</v>
      </c>
      <c r="AL4" s="15" t="s">
        <v>12</v>
      </c>
      <c r="AM4" s="16" t="s">
        <v>138</v>
      </c>
      <c r="AN4" s="15" t="s">
        <v>12</v>
      </c>
      <c r="AO4" s="16" t="s">
        <v>138</v>
      </c>
      <c r="AP4" s="15" t="s">
        <v>12</v>
      </c>
      <c r="AQ4" s="16" t="s">
        <v>138</v>
      </c>
      <c r="AR4" s="15" t="s">
        <v>12</v>
      </c>
      <c r="AS4" s="16" t="s">
        <v>138</v>
      </c>
      <c r="AU4" s="15" t="s">
        <v>12</v>
      </c>
      <c r="AV4" s="16" t="s">
        <v>138</v>
      </c>
      <c r="AW4" s="15" t="s">
        <v>12</v>
      </c>
      <c r="AX4" s="16" t="s">
        <v>138</v>
      </c>
      <c r="AY4" s="15" t="s">
        <v>12</v>
      </c>
      <c r="AZ4" s="16" t="s">
        <v>138</v>
      </c>
      <c r="BA4" s="15" t="s">
        <v>12</v>
      </c>
      <c r="BB4" s="16" t="s">
        <v>138</v>
      </c>
      <c r="BC4" s="15" t="s">
        <v>12</v>
      </c>
      <c r="BD4" s="16" t="s">
        <v>138</v>
      </c>
      <c r="BE4" s="15" t="s">
        <v>12</v>
      </c>
      <c r="BF4" s="16" t="s">
        <v>138</v>
      </c>
    </row>
    <row r="5" spans="2:58" ht="15" customHeight="1" thickBot="1" x14ac:dyDescent="0.3">
      <c r="B5" s="20"/>
      <c r="C5" s="20"/>
      <c r="D5" s="21"/>
      <c r="E5" s="21"/>
      <c r="F5" s="21"/>
      <c r="G5" s="22"/>
      <c r="H5" s="22"/>
      <c r="I5" s="22"/>
      <c r="J5" s="22"/>
      <c r="K5" s="22"/>
      <c r="L5" s="22"/>
      <c r="M5" s="22"/>
      <c r="N5" s="22"/>
      <c r="O5" s="22"/>
      <c r="P5" s="22"/>
      <c r="Q5" s="22"/>
      <c r="R5" s="22"/>
      <c r="S5" s="22"/>
      <c r="T5" s="22"/>
      <c r="U5" s="22"/>
      <c r="V5" s="22"/>
      <c r="W5" s="22"/>
      <c r="X5" s="22"/>
      <c r="Y5" s="22"/>
      <c r="Z5" s="22"/>
      <c r="AA5" s="22"/>
      <c r="AB5" s="22"/>
      <c r="AC5" s="22"/>
      <c r="AD5" s="22"/>
      <c r="AE5" s="22"/>
      <c r="AF5" s="23"/>
    </row>
    <row r="6" spans="2:58" ht="15" customHeight="1" thickBot="1" x14ac:dyDescent="0.3">
      <c r="B6" s="421" t="s">
        <v>17</v>
      </c>
      <c r="C6" s="422"/>
      <c r="D6" s="422"/>
      <c r="E6" s="422"/>
      <c r="F6" s="423"/>
      <c r="G6" s="408" t="s">
        <v>18</v>
      </c>
      <c r="H6" s="409"/>
      <c r="I6" s="409"/>
      <c r="J6" s="409"/>
      <c r="K6" s="410"/>
      <c r="L6" s="408" t="s">
        <v>18</v>
      </c>
      <c r="M6" s="409"/>
      <c r="N6" s="409"/>
      <c r="O6" s="409"/>
      <c r="P6" s="410"/>
      <c r="Q6" s="408" t="s">
        <v>18</v>
      </c>
      <c r="R6" s="409"/>
      <c r="S6" s="409"/>
      <c r="T6" s="409"/>
      <c r="U6" s="410"/>
      <c r="V6" s="408" t="s">
        <v>18</v>
      </c>
      <c r="W6" s="409"/>
      <c r="X6" s="409"/>
      <c r="Y6" s="409"/>
      <c r="Z6" s="410"/>
      <c r="AA6" s="408" t="s">
        <v>18</v>
      </c>
      <c r="AB6" s="409"/>
      <c r="AC6" s="409"/>
      <c r="AD6" s="409"/>
      <c r="AE6" s="410"/>
      <c r="AF6" s="23"/>
    </row>
    <row r="7" spans="2:58" ht="14.4" thickBot="1" x14ac:dyDescent="0.3">
      <c r="B7" s="24"/>
      <c r="C7" s="24"/>
      <c r="D7" s="21"/>
      <c r="E7" s="21"/>
      <c r="F7" s="21"/>
      <c r="G7" s="22"/>
      <c r="H7" s="22"/>
      <c r="I7" s="22"/>
      <c r="J7" s="22"/>
      <c r="K7" s="22"/>
      <c r="L7" s="22"/>
      <c r="M7" s="22"/>
      <c r="N7" s="22"/>
      <c r="O7" s="22"/>
      <c r="P7" s="22"/>
      <c r="Q7" s="22"/>
      <c r="R7" s="22"/>
      <c r="S7" s="22"/>
      <c r="T7" s="22"/>
      <c r="U7" s="22"/>
      <c r="V7" s="22"/>
      <c r="W7" s="22"/>
      <c r="X7" s="22"/>
      <c r="Y7" s="22"/>
      <c r="Z7" s="22"/>
      <c r="AA7" s="22"/>
      <c r="AB7" s="22"/>
      <c r="AC7" s="22"/>
      <c r="AD7" s="22"/>
      <c r="AE7" s="22"/>
      <c r="AF7" s="23"/>
    </row>
    <row r="8" spans="2:58" ht="14.4" thickBot="1" x14ac:dyDescent="0.35">
      <c r="B8" s="25" t="s">
        <v>19</v>
      </c>
      <c r="C8" s="26" t="s">
        <v>20</v>
      </c>
      <c r="D8" s="27"/>
      <c r="E8" s="28"/>
      <c r="F8" s="28"/>
      <c r="G8" s="28"/>
      <c r="H8" s="29"/>
      <c r="I8" s="29"/>
      <c r="J8" s="29"/>
      <c r="K8" s="28"/>
      <c r="L8" s="28"/>
      <c r="M8" s="29"/>
      <c r="N8" s="29"/>
      <c r="O8" s="29"/>
      <c r="P8" s="28"/>
      <c r="Q8" s="28"/>
      <c r="R8" s="29"/>
      <c r="S8" s="29"/>
      <c r="T8" s="29"/>
      <c r="U8" s="28"/>
      <c r="V8" s="28"/>
      <c r="W8" s="29"/>
      <c r="X8" s="29"/>
      <c r="Y8" s="29"/>
      <c r="Z8" s="28"/>
      <c r="AA8" s="28"/>
      <c r="AB8" s="29"/>
      <c r="AC8" s="29"/>
      <c r="AD8" s="29"/>
      <c r="AE8" s="28"/>
      <c r="AF8" s="23"/>
    </row>
    <row r="9" spans="2:58" ht="14.25" customHeight="1" thickBot="1" x14ac:dyDescent="0.3">
      <c r="B9" s="30">
        <v>1</v>
      </c>
      <c r="C9" s="31" t="s">
        <v>21</v>
      </c>
      <c r="D9" s="32" t="s">
        <v>22</v>
      </c>
      <c r="E9" s="33" t="s">
        <v>23</v>
      </c>
      <c r="F9" s="34">
        <v>3</v>
      </c>
      <c r="G9" s="35">
        <v>0.48675184615384615</v>
      </c>
      <c r="H9" s="36">
        <v>0</v>
      </c>
      <c r="I9" s="36">
        <v>0</v>
      </c>
      <c r="J9" s="36">
        <v>0</v>
      </c>
      <c r="K9" s="37">
        <f t="shared" ref="K9:K46" si="0">SUM(G9:J9)</f>
        <v>0.48675184615384615</v>
      </c>
      <c r="L9" s="35">
        <v>0.42188538461538455</v>
      </c>
      <c r="M9" s="36">
        <v>0</v>
      </c>
      <c r="N9" s="36">
        <v>0</v>
      </c>
      <c r="O9" s="36">
        <v>0</v>
      </c>
      <c r="P9" s="37">
        <f t="shared" ref="P9:P46" si="1">SUM(L9:O9)</f>
        <v>0.42188538461538455</v>
      </c>
      <c r="Q9" s="35">
        <v>0.41884476923076924</v>
      </c>
      <c r="R9" s="36">
        <v>0</v>
      </c>
      <c r="S9" s="36">
        <v>0</v>
      </c>
      <c r="T9" s="36">
        <v>0</v>
      </c>
      <c r="U9" s="37">
        <f t="shared" ref="U9:U46" si="2">SUM(Q9:T9)</f>
        <v>0.41884476923076924</v>
      </c>
      <c r="V9" s="35">
        <v>0.43366776923076922</v>
      </c>
      <c r="W9" s="36">
        <v>0</v>
      </c>
      <c r="X9" s="36">
        <v>0</v>
      </c>
      <c r="Y9" s="36">
        <v>0</v>
      </c>
      <c r="Z9" s="37">
        <f t="shared" ref="Z9:Z46" si="3">SUM(V9:Y9)</f>
        <v>0.43366776923076922</v>
      </c>
      <c r="AA9" s="35">
        <v>0.36018623076923079</v>
      </c>
      <c r="AB9" s="36">
        <v>0</v>
      </c>
      <c r="AC9" s="36">
        <v>0</v>
      </c>
      <c r="AD9" s="36">
        <v>0</v>
      </c>
      <c r="AE9" s="37">
        <v>0.36018623076923079</v>
      </c>
      <c r="AF9" s="10"/>
      <c r="AH9" s="121">
        <f>G9</f>
        <v>0.48675184615384615</v>
      </c>
      <c r="AI9" s="121">
        <f>SUM(H9:J9)</f>
        <v>0</v>
      </c>
      <c r="AJ9" s="121">
        <f>L9</f>
        <v>0.42188538461538455</v>
      </c>
      <c r="AK9" s="121">
        <f>SUM(M9:O9)</f>
        <v>0</v>
      </c>
      <c r="AL9" s="121">
        <f>Q9</f>
        <v>0.41884476923076924</v>
      </c>
      <c r="AM9" s="121">
        <f>SUM(R9:T9)</f>
        <v>0</v>
      </c>
      <c r="AN9" s="121">
        <f>V9</f>
        <v>0.43366776923076922</v>
      </c>
      <c r="AO9" s="121">
        <f>SUM(W9:Y9)</f>
        <v>0</v>
      </c>
      <c r="AP9" s="121">
        <f>AA9</f>
        <v>0.36018623076923079</v>
      </c>
      <c r="AQ9" s="121">
        <f>SUM(AB9:AD9)</f>
        <v>0</v>
      </c>
      <c r="AR9" s="121">
        <f>+AH9+AJ9+AL9+AN9+AP9</f>
        <v>2.1213360000000003</v>
      </c>
      <c r="AS9" s="121">
        <f>+AI9+AK9+AM9+AO9+AQ9</f>
        <v>0</v>
      </c>
      <c r="AU9" s="122">
        <f>IFERROR((AH50)/(AH9+AH50),0)</f>
        <v>0</v>
      </c>
      <c r="AV9" s="122">
        <f t="shared" ref="AV9:BF9" si="4">IFERROR((AI50)/(AI9+AI50),0)</f>
        <v>0</v>
      </c>
      <c r="AW9" s="122">
        <f t="shared" si="4"/>
        <v>0</v>
      </c>
      <c r="AX9" s="122">
        <f t="shared" si="4"/>
        <v>0</v>
      </c>
      <c r="AY9" s="122">
        <f t="shared" si="4"/>
        <v>0</v>
      </c>
      <c r="AZ9" s="122">
        <f t="shared" si="4"/>
        <v>0</v>
      </c>
      <c r="BA9" s="122">
        <f t="shared" si="4"/>
        <v>0</v>
      </c>
      <c r="BB9" s="122">
        <f t="shared" si="4"/>
        <v>0</v>
      </c>
      <c r="BC9" s="122">
        <f t="shared" si="4"/>
        <v>0</v>
      </c>
      <c r="BD9" s="122">
        <f t="shared" si="4"/>
        <v>0</v>
      </c>
      <c r="BE9" s="122">
        <f t="shared" si="4"/>
        <v>0</v>
      </c>
      <c r="BF9" s="122">
        <f t="shared" si="4"/>
        <v>0</v>
      </c>
    </row>
    <row r="10" spans="2:58" s="46" customFormat="1" ht="14.25" customHeight="1" thickBot="1" x14ac:dyDescent="0.3">
      <c r="B10" s="38">
        <v>2</v>
      </c>
      <c r="C10" s="31" t="s">
        <v>24</v>
      </c>
      <c r="D10" s="39" t="s">
        <v>25</v>
      </c>
      <c r="E10" s="40" t="s">
        <v>23</v>
      </c>
      <c r="F10" s="41">
        <v>3</v>
      </c>
      <c r="G10" s="42">
        <v>4.9578923076923074</v>
      </c>
      <c r="H10" s="43">
        <v>0</v>
      </c>
      <c r="I10" s="43">
        <v>0</v>
      </c>
      <c r="J10" s="43">
        <v>0</v>
      </c>
      <c r="K10" s="44">
        <f t="shared" si="0"/>
        <v>4.9578923076923074</v>
      </c>
      <c r="L10" s="42">
        <v>0</v>
      </c>
      <c r="M10" s="43">
        <v>0</v>
      </c>
      <c r="N10" s="43">
        <v>0</v>
      </c>
      <c r="O10" s="43">
        <v>0</v>
      </c>
      <c r="P10" s="44">
        <f t="shared" si="1"/>
        <v>0</v>
      </c>
      <c r="Q10" s="42">
        <v>0</v>
      </c>
      <c r="R10" s="43">
        <v>0</v>
      </c>
      <c r="S10" s="43">
        <v>0</v>
      </c>
      <c r="T10" s="43">
        <v>0</v>
      </c>
      <c r="U10" s="44">
        <f t="shared" si="2"/>
        <v>0</v>
      </c>
      <c r="V10" s="42">
        <v>0</v>
      </c>
      <c r="W10" s="43">
        <v>0</v>
      </c>
      <c r="X10" s="43">
        <v>0</v>
      </c>
      <c r="Y10" s="43">
        <v>0</v>
      </c>
      <c r="Z10" s="44">
        <f t="shared" si="3"/>
        <v>0</v>
      </c>
      <c r="AA10" s="42">
        <v>0</v>
      </c>
      <c r="AB10" s="43">
        <v>0</v>
      </c>
      <c r="AC10" s="43">
        <v>0</v>
      </c>
      <c r="AD10" s="43">
        <v>0</v>
      </c>
      <c r="AE10" s="44">
        <v>0</v>
      </c>
      <c r="AF10" s="45"/>
      <c r="AH10" s="121">
        <f t="shared" ref="AH10:AH46" si="5">G10</f>
        <v>4.9578923076923074</v>
      </c>
      <c r="AI10" s="121">
        <f t="shared" ref="AI10:AI46" si="6">SUM(H10:J10)</f>
        <v>0</v>
      </c>
      <c r="AJ10" s="121">
        <f t="shared" ref="AJ10:AJ46" si="7">L10</f>
        <v>0</v>
      </c>
      <c r="AK10" s="121">
        <f t="shared" ref="AK10:AK46" si="8">SUM(M10:O10)</f>
        <v>0</v>
      </c>
      <c r="AL10" s="121">
        <f t="shared" ref="AL10:AL46" si="9">Q10</f>
        <v>0</v>
      </c>
      <c r="AM10" s="121">
        <f t="shared" ref="AM10:AM46" si="10">SUM(R10:T10)</f>
        <v>0</v>
      </c>
      <c r="AN10" s="121">
        <f t="shared" ref="AN10:AN46" si="11">V10</f>
        <v>0</v>
      </c>
      <c r="AO10" s="121">
        <f t="shared" ref="AO10:AO46" si="12">SUM(W10:Y10)</f>
        <v>0</v>
      </c>
      <c r="AP10" s="121">
        <f t="shared" ref="AP10:AP46" si="13">AA10</f>
        <v>0</v>
      </c>
      <c r="AQ10" s="121">
        <f t="shared" ref="AQ10:AQ46" si="14">SUM(AB10:AD10)</f>
        <v>0</v>
      </c>
      <c r="AR10" s="121">
        <f t="shared" ref="AR10:AR46" si="15">+AH10+AJ10+AL10+AN10+AP10</f>
        <v>4.9578923076923074</v>
      </c>
      <c r="AS10" s="121">
        <f t="shared" ref="AS10:AS46" si="16">+AI10+AK10+AM10+AO10+AQ10</f>
        <v>0</v>
      </c>
      <c r="AU10" s="122">
        <f t="shared" ref="AU10:BF10" si="17">IFERROR((AH51)/(AH10+AH51),0)</f>
        <v>3.1043386117039534E-3</v>
      </c>
      <c r="AV10" s="122">
        <f t="shared" si="17"/>
        <v>0</v>
      </c>
      <c r="AW10" s="122">
        <f t="shared" si="17"/>
        <v>1</v>
      </c>
      <c r="AX10" s="122">
        <f t="shared" si="17"/>
        <v>0</v>
      </c>
      <c r="AY10" s="122">
        <f t="shared" si="17"/>
        <v>1</v>
      </c>
      <c r="AZ10" s="122">
        <f t="shared" si="17"/>
        <v>0</v>
      </c>
      <c r="BA10" s="122">
        <f t="shared" si="17"/>
        <v>1</v>
      </c>
      <c r="BB10" s="122">
        <f t="shared" si="17"/>
        <v>0</v>
      </c>
      <c r="BC10" s="122">
        <f t="shared" si="17"/>
        <v>1</v>
      </c>
      <c r="BD10" s="122">
        <f t="shared" si="17"/>
        <v>0</v>
      </c>
      <c r="BE10" s="122">
        <f t="shared" si="17"/>
        <v>7.311985124402734E-2</v>
      </c>
      <c r="BF10" s="122">
        <f t="shared" si="17"/>
        <v>0</v>
      </c>
    </row>
    <row r="11" spans="2:58" ht="14.25" customHeight="1" thickBot="1" x14ac:dyDescent="0.3">
      <c r="B11" s="47">
        <v>3</v>
      </c>
      <c r="C11" s="48" t="s">
        <v>26</v>
      </c>
      <c r="D11" s="39" t="s">
        <v>27</v>
      </c>
      <c r="E11" s="40" t="s">
        <v>23</v>
      </c>
      <c r="F11" s="41">
        <v>3</v>
      </c>
      <c r="G11" s="42">
        <v>0.23550958627858634</v>
      </c>
      <c r="H11" s="43">
        <v>0</v>
      </c>
      <c r="I11" s="43">
        <v>0</v>
      </c>
      <c r="J11" s="43">
        <v>0</v>
      </c>
      <c r="K11" s="44">
        <f t="shared" si="0"/>
        <v>0.23550958627858634</v>
      </c>
      <c r="L11" s="42">
        <v>5.9569353430353439E-2</v>
      </c>
      <c r="M11" s="43">
        <v>0</v>
      </c>
      <c r="N11" s="43">
        <v>0</v>
      </c>
      <c r="O11" s="43">
        <v>0</v>
      </c>
      <c r="P11" s="44">
        <f t="shared" si="1"/>
        <v>5.9569353430353439E-2</v>
      </c>
      <c r="Q11" s="42">
        <v>0.4599170457380457</v>
      </c>
      <c r="R11" s="43">
        <v>0</v>
      </c>
      <c r="S11" s="43">
        <v>0</v>
      </c>
      <c r="T11" s="43">
        <v>0</v>
      </c>
      <c r="U11" s="44">
        <f t="shared" si="2"/>
        <v>0.4599170457380457</v>
      </c>
      <c r="V11" s="42">
        <v>2.8529738045738051E-2</v>
      </c>
      <c r="W11" s="43">
        <v>0</v>
      </c>
      <c r="X11" s="43">
        <v>0</v>
      </c>
      <c r="Y11" s="43">
        <v>0</v>
      </c>
      <c r="Z11" s="44">
        <f t="shared" si="3"/>
        <v>2.8529738045738051E-2</v>
      </c>
      <c r="AA11" s="42">
        <v>2.8529738045738051E-2</v>
      </c>
      <c r="AB11" s="43">
        <v>0</v>
      </c>
      <c r="AC11" s="43">
        <v>0</v>
      </c>
      <c r="AD11" s="43">
        <v>0</v>
      </c>
      <c r="AE11" s="44">
        <v>2.8529738045738051E-2</v>
      </c>
      <c r="AF11" s="10"/>
      <c r="AH11" s="121">
        <f t="shared" si="5"/>
        <v>0.23550958627858634</v>
      </c>
      <c r="AI11" s="121">
        <f t="shared" si="6"/>
        <v>0</v>
      </c>
      <c r="AJ11" s="121">
        <f t="shared" si="7"/>
        <v>5.9569353430353439E-2</v>
      </c>
      <c r="AK11" s="121">
        <f t="shared" si="8"/>
        <v>0</v>
      </c>
      <c r="AL11" s="121">
        <f t="shared" si="9"/>
        <v>0.4599170457380457</v>
      </c>
      <c r="AM11" s="121">
        <f t="shared" si="10"/>
        <v>0</v>
      </c>
      <c r="AN11" s="121">
        <f t="shared" si="11"/>
        <v>2.8529738045738051E-2</v>
      </c>
      <c r="AO11" s="121">
        <f t="shared" si="12"/>
        <v>0</v>
      </c>
      <c r="AP11" s="121">
        <f t="shared" si="13"/>
        <v>2.8529738045738051E-2</v>
      </c>
      <c r="AQ11" s="121">
        <f t="shared" si="14"/>
        <v>0</v>
      </c>
      <c r="AR11" s="121">
        <f t="shared" si="15"/>
        <v>0.81205546153846164</v>
      </c>
      <c r="AS11" s="121">
        <f t="shared" si="16"/>
        <v>0</v>
      </c>
      <c r="AU11" s="122">
        <f t="shared" ref="AU11:BF11" si="18">IFERROR((AH52)/(AH11+AH52),0)</f>
        <v>0</v>
      </c>
      <c r="AV11" s="122">
        <f t="shared" si="18"/>
        <v>0</v>
      </c>
      <c r="AW11" s="122">
        <f t="shared" si="18"/>
        <v>0</v>
      </c>
      <c r="AX11" s="122">
        <f t="shared" si="18"/>
        <v>0</v>
      </c>
      <c r="AY11" s="122">
        <f t="shared" si="18"/>
        <v>0</v>
      </c>
      <c r="AZ11" s="122">
        <f t="shared" si="18"/>
        <v>0</v>
      </c>
      <c r="BA11" s="122">
        <f t="shared" si="18"/>
        <v>0</v>
      </c>
      <c r="BB11" s="122">
        <f t="shared" si="18"/>
        <v>0</v>
      </c>
      <c r="BC11" s="122">
        <f t="shared" si="18"/>
        <v>0</v>
      </c>
      <c r="BD11" s="122">
        <f t="shared" si="18"/>
        <v>0</v>
      </c>
      <c r="BE11" s="122">
        <f t="shared" si="18"/>
        <v>0</v>
      </c>
      <c r="BF11" s="122">
        <f t="shared" si="18"/>
        <v>0</v>
      </c>
    </row>
    <row r="12" spans="2:58" s="376" customFormat="1" ht="14.25" customHeight="1" thickBot="1" x14ac:dyDescent="0.3">
      <c r="B12" s="367">
        <v>4</v>
      </c>
      <c r="C12" s="48" t="s">
        <v>28</v>
      </c>
      <c r="D12" s="379" t="s">
        <v>29</v>
      </c>
      <c r="E12" s="370" t="s">
        <v>23</v>
      </c>
      <c r="F12" s="371">
        <v>3</v>
      </c>
      <c r="G12" s="42">
        <v>0</v>
      </c>
      <c r="H12" s="43">
        <v>0</v>
      </c>
      <c r="I12" s="43">
        <v>0</v>
      </c>
      <c r="J12" s="43">
        <v>0</v>
      </c>
      <c r="K12" s="44">
        <f t="shared" si="0"/>
        <v>0</v>
      </c>
      <c r="L12" s="42">
        <v>0</v>
      </c>
      <c r="M12" s="43">
        <v>0</v>
      </c>
      <c r="N12" s="43">
        <v>0</v>
      </c>
      <c r="O12" s="43">
        <v>0</v>
      </c>
      <c r="P12" s="44">
        <f t="shared" si="1"/>
        <v>0</v>
      </c>
      <c r="Q12" s="42">
        <v>0</v>
      </c>
      <c r="R12" s="43">
        <v>0</v>
      </c>
      <c r="S12" s="43">
        <v>0</v>
      </c>
      <c r="T12" s="43">
        <v>0</v>
      </c>
      <c r="U12" s="44">
        <f t="shared" si="2"/>
        <v>0</v>
      </c>
      <c r="V12" s="42">
        <v>0</v>
      </c>
      <c r="W12" s="43">
        <v>0</v>
      </c>
      <c r="X12" s="43">
        <v>0</v>
      </c>
      <c r="Y12" s="43">
        <v>0</v>
      </c>
      <c r="Z12" s="44">
        <f t="shared" si="3"/>
        <v>0</v>
      </c>
      <c r="AA12" s="42">
        <v>0</v>
      </c>
      <c r="AB12" s="43">
        <v>0</v>
      </c>
      <c r="AC12" s="43">
        <v>0</v>
      </c>
      <c r="AD12" s="43">
        <v>0</v>
      </c>
      <c r="AE12" s="374">
        <v>0</v>
      </c>
      <c r="AF12" s="375"/>
      <c r="AH12" s="377">
        <f t="shared" si="5"/>
        <v>0</v>
      </c>
      <c r="AI12" s="377">
        <f t="shared" si="6"/>
        <v>0</v>
      </c>
      <c r="AJ12" s="377">
        <f t="shared" si="7"/>
        <v>0</v>
      </c>
      <c r="AK12" s="377">
        <f t="shared" si="8"/>
        <v>0</v>
      </c>
      <c r="AL12" s="377">
        <f t="shared" si="9"/>
        <v>0</v>
      </c>
      <c r="AM12" s="377">
        <f t="shared" si="10"/>
        <v>0</v>
      </c>
      <c r="AN12" s="377">
        <f t="shared" si="11"/>
        <v>0</v>
      </c>
      <c r="AO12" s="377">
        <f t="shared" si="12"/>
        <v>0</v>
      </c>
      <c r="AP12" s="377">
        <f t="shared" si="13"/>
        <v>0</v>
      </c>
      <c r="AQ12" s="377">
        <f t="shared" si="14"/>
        <v>0</v>
      </c>
      <c r="AR12" s="377">
        <f t="shared" si="15"/>
        <v>0</v>
      </c>
      <c r="AS12" s="377">
        <f t="shared" si="16"/>
        <v>0</v>
      </c>
      <c r="AU12" s="378">
        <f t="shared" ref="AU12:BF12" si="19">IFERROR((AH53)/(AH12+AH53),0)</f>
        <v>0</v>
      </c>
      <c r="AV12" s="378">
        <f t="shared" si="19"/>
        <v>0</v>
      </c>
      <c r="AW12" s="378">
        <f t="shared" si="19"/>
        <v>0</v>
      </c>
      <c r="AX12" s="378">
        <f t="shared" si="19"/>
        <v>0</v>
      </c>
      <c r="AY12" s="378">
        <f t="shared" si="19"/>
        <v>0</v>
      </c>
      <c r="AZ12" s="378">
        <f t="shared" si="19"/>
        <v>0</v>
      </c>
      <c r="BA12" s="378">
        <f t="shared" si="19"/>
        <v>0</v>
      </c>
      <c r="BB12" s="378">
        <f t="shared" si="19"/>
        <v>0</v>
      </c>
      <c r="BC12" s="378">
        <f t="shared" si="19"/>
        <v>0</v>
      </c>
      <c r="BD12" s="378">
        <f t="shared" si="19"/>
        <v>0</v>
      </c>
      <c r="BE12" s="378">
        <f t="shared" si="19"/>
        <v>0</v>
      </c>
      <c r="BF12" s="378">
        <f t="shared" si="19"/>
        <v>0</v>
      </c>
    </row>
    <row r="13" spans="2:58" ht="14.25" customHeight="1" thickBot="1" x14ac:dyDescent="0.3">
      <c r="B13" s="47">
        <v>5</v>
      </c>
      <c r="C13" s="48" t="s">
        <v>30</v>
      </c>
      <c r="D13" s="49"/>
      <c r="E13" s="40" t="s">
        <v>23</v>
      </c>
      <c r="F13" s="41">
        <v>3</v>
      </c>
      <c r="G13" s="42">
        <v>0</v>
      </c>
      <c r="H13" s="43">
        <v>0</v>
      </c>
      <c r="I13" s="43">
        <v>0</v>
      </c>
      <c r="J13" s="43">
        <v>0</v>
      </c>
      <c r="K13" s="44">
        <f t="shared" si="0"/>
        <v>0</v>
      </c>
      <c r="L13" s="42">
        <v>0</v>
      </c>
      <c r="M13" s="43">
        <v>0</v>
      </c>
      <c r="N13" s="43">
        <v>0</v>
      </c>
      <c r="O13" s="43">
        <v>0</v>
      </c>
      <c r="P13" s="44">
        <f t="shared" si="1"/>
        <v>0</v>
      </c>
      <c r="Q13" s="42">
        <v>0</v>
      </c>
      <c r="R13" s="43">
        <v>0</v>
      </c>
      <c r="S13" s="43">
        <v>0</v>
      </c>
      <c r="T13" s="43">
        <v>0</v>
      </c>
      <c r="U13" s="44">
        <f t="shared" si="2"/>
        <v>0</v>
      </c>
      <c r="V13" s="42">
        <v>0</v>
      </c>
      <c r="W13" s="43">
        <v>0</v>
      </c>
      <c r="X13" s="43">
        <v>0</v>
      </c>
      <c r="Y13" s="43">
        <v>0</v>
      </c>
      <c r="Z13" s="44">
        <f t="shared" si="3"/>
        <v>0</v>
      </c>
      <c r="AA13" s="42">
        <v>0</v>
      </c>
      <c r="AB13" s="43">
        <v>0</v>
      </c>
      <c r="AC13" s="43">
        <v>0</v>
      </c>
      <c r="AD13" s="43">
        <v>0</v>
      </c>
      <c r="AE13" s="44">
        <v>0</v>
      </c>
      <c r="AF13" s="10"/>
      <c r="AH13" s="121">
        <f t="shared" si="5"/>
        <v>0</v>
      </c>
      <c r="AI13" s="121">
        <f t="shared" si="6"/>
        <v>0</v>
      </c>
      <c r="AJ13" s="121">
        <f t="shared" si="7"/>
        <v>0</v>
      </c>
      <c r="AK13" s="121">
        <f t="shared" si="8"/>
        <v>0</v>
      </c>
      <c r="AL13" s="121">
        <f t="shared" si="9"/>
        <v>0</v>
      </c>
      <c r="AM13" s="121">
        <f t="shared" si="10"/>
        <v>0</v>
      </c>
      <c r="AN13" s="121">
        <f t="shared" si="11"/>
        <v>0</v>
      </c>
      <c r="AO13" s="121">
        <f t="shared" si="12"/>
        <v>0</v>
      </c>
      <c r="AP13" s="121">
        <f t="shared" si="13"/>
        <v>0</v>
      </c>
      <c r="AQ13" s="121">
        <f t="shared" si="14"/>
        <v>0</v>
      </c>
      <c r="AR13" s="121">
        <f t="shared" si="15"/>
        <v>0</v>
      </c>
      <c r="AS13" s="121">
        <f t="shared" si="16"/>
        <v>0</v>
      </c>
      <c r="AU13" s="122">
        <f t="shared" ref="AU13:BF13" si="20">IFERROR((AH54)/(AH13+AH54),0)</f>
        <v>0</v>
      </c>
      <c r="AV13" s="122">
        <f t="shared" si="20"/>
        <v>0</v>
      </c>
      <c r="AW13" s="122">
        <f t="shared" si="20"/>
        <v>0</v>
      </c>
      <c r="AX13" s="122">
        <f t="shared" si="20"/>
        <v>0</v>
      </c>
      <c r="AY13" s="122">
        <f t="shared" si="20"/>
        <v>0</v>
      </c>
      <c r="AZ13" s="122">
        <f t="shared" si="20"/>
        <v>0</v>
      </c>
      <c r="BA13" s="122">
        <f t="shared" si="20"/>
        <v>0</v>
      </c>
      <c r="BB13" s="122">
        <f t="shared" si="20"/>
        <v>0</v>
      </c>
      <c r="BC13" s="122">
        <f t="shared" si="20"/>
        <v>0</v>
      </c>
      <c r="BD13" s="122">
        <f t="shared" si="20"/>
        <v>0</v>
      </c>
      <c r="BE13" s="122">
        <f t="shared" si="20"/>
        <v>0</v>
      </c>
      <c r="BF13" s="122">
        <f t="shared" si="20"/>
        <v>0</v>
      </c>
    </row>
    <row r="14" spans="2:58" ht="14.25" customHeight="1" thickBot="1" x14ac:dyDescent="0.3">
      <c r="B14" s="47">
        <v>6</v>
      </c>
      <c r="C14" s="48" t="s">
        <v>31</v>
      </c>
      <c r="D14" s="49"/>
      <c r="E14" s="40" t="s">
        <v>23</v>
      </c>
      <c r="F14" s="41">
        <v>3</v>
      </c>
      <c r="G14" s="42">
        <v>0</v>
      </c>
      <c r="H14" s="43">
        <v>0</v>
      </c>
      <c r="I14" s="43">
        <v>0</v>
      </c>
      <c r="J14" s="43">
        <v>0.70103076923076924</v>
      </c>
      <c r="K14" s="44">
        <f t="shared" si="0"/>
        <v>0.70103076923076924</v>
      </c>
      <c r="L14" s="42">
        <v>0</v>
      </c>
      <c r="M14" s="43">
        <v>0</v>
      </c>
      <c r="N14" s="43">
        <v>0</v>
      </c>
      <c r="O14" s="43">
        <v>0.86256346153846153</v>
      </c>
      <c r="P14" s="44">
        <f t="shared" si="1"/>
        <v>0.86256346153846153</v>
      </c>
      <c r="Q14" s="42">
        <v>0</v>
      </c>
      <c r="R14" s="43">
        <v>0</v>
      </c>
      <c r="S14" s="43">
        <v>0</v>
      </c>
      <c r="T14" s="43">
        <v>1.2521423076923077</v>
      </c>
      <c r="U14" s="44">
        <f t="shared" si="2"/>
        <v>1.2521423076923077</v>
      </c>
      <c r="V14" s="42">
        <v>0</v>
      </c>
      <c r="W14" s="43">
        <v>0</v>
      </c>
      <c r="X14" s="43">
        <v>0</v>
      </c>
      <c r="Y14" s="43">
        <v>1.3820019230769229</v>
      </c>
      <c r="Z14" s="44">
        <f t="shared" si="3"/>
        <v>1.3820019230769229</v>
      </c>
      <c r="AA14" s="42">
        <v>0</v>
      </c>
      <c r="AB14" s="43">
        <v>0</v>
      </c>
      <c r="AC14" s="43">
        <v>0</v>
      </c>
      <c r="AD14" s="43">
        <v>1.3820019230769229</v>
      </c>
      <c r="AE14" s="44">
        <v>1.3820019230769229</v>
      </c>
      <c r="AF14" s="10"/>
      <c r="AH14" s="121">
        <f t="shared" si="5"/>
        <v>0</v>
      </c>
      <c r="AI14" s="121">
        <f t="shared" si="6"/>
        <v>0.70103076923076924</v>
      </c>
      <c r="AJ14" s="121">
        <f t="shared" si="7"/>
        <v>0</v>
      </c>
      <c r="AK14" s="121">
        <f t="shared" si="8"/>
        <v>0.86256346153846153</v>
      </c>
      <c r="AL14" s="121">
        <f t="shared" si="9"/>
        <v>0</v>
      </c>
      <c r="AM14" s="121">
        <f t="shared" si="10"/>
        <v>1.2521423076923077</v>
      </c>
      <c r="AN14" s="121">
        <f t="shared" si="11"/>
        <v>0</v>
      </c>
      <c r="AO14" s="121">
        <f t="shared" si="12"/>
        <v>1.3820019230769229</v>
      </c>
      <c r="AP14" s="121">
        <f t="shared" si="13"/>
        <v>0</v>
      </c>
      <c r="AQ14" s="121">
        <f t="shared" si="14"/>
        <v>1.3820019230769229</v>
      </c>
      <c r="AR14" s="121">
        <f t="shared" si="15"/>
        <v>0</v>
      </c>
      <c r="AS14" s="121">
        <f t="shared" si="16"/>
        <v>5.579740384615385</v>
      </c>
      <c r="AU14" s="122">
        <f t="shared" ref="AU14:BF14" si="21">IFERROR((AH55)/(AH14+AH55),0)</f>
        <v>0</v>
      </c>
      <c r="AV14" s="122">
        <f t="shared" si="21"/>
        <v>8.0825866266765148E-2</v>
      </c>
      <c r="AW14" s="122">
        <f t="shared" si="21"/>
        <v>0</v>
      </c>
      <c r="AX14" s="122">
        <f t="shared" si="21"/>
        <v>0.34462576522004956</v>
      </c>
      <c r="AY14" s="122">
        <f t="shared" si="21"/>
        <v>0</v>
      </c>
      <c r="AZ14" s="122">
        <f t="shared" si="21"/>
        <v>0.43702586323399312</v>
      </c>
      <c r="BA14" s="122">
        <f t="shared" si="21"/>
        <v>0</v>
      </c>
      <c r="BB14" s="122">
        <f t="shared" si="21"/>
        <v>0.55296648058531495</v>
      </c>
      <c r="BC14" s="122">
        <f t="shared" si="21"/>
        <v>0</v>
      </c>
      <c r="BD14" s="122">
        <f t="shared" si="21"/>
        <v>0.64541278515510281</v>
      </c>
      <c r="BE14" s="122">
        <f t="shared" si="21"/>
        <v>0</v>
      </c>
      <c r="BF14" s="122">
        <f t="shared" si="21"/>
        <v>0.50586606747620855</v>
      </c>
    </row>
    <row r="15" spans="2:58" ht="14.25" customHeight="1" thickBot="1" x14ac:dyDescent="0.3">
      <c r="B15" s="47">
        <v>7</v>
      </c>
      <c r="C15" s="48" t="s">
        <v>32</v>
      </c>
      <c r="D15" s="49"/>
      <c r="E15" s="40" t="s">
        <v>23</v>
      </c>
      <c r="F15" s="41">
        <v>3</v>
      </c>
      <c r="G15" s="42">
        <v>0</v>
      </c>
      <c r="H15" s="43">
        <v>0</v>
      </c>
      <c r="I15" s="43">
        <v>0</v>
      </c>
      <c r="J15" s="43">
        <v>0</v>
      </c>
      <c r="K15" s="44">
        <f t="shared" si="0"/>
        <v>0</v>
      </c>
      <c r="L15" s="42">
        <v>0</v>
      </c>
      <c r="M15" s="43">
        <v>0</v>
      </c>
      <c r="N15" s="43">
        <v>0</v>
      </c>
      <c r="O15" s="43">
        <v>0</v>
      </c>
      <c r="P15" s="44">
        <f t="shared" si="1"/>
        <v>0</v>
      </c>
      <c r="Q15" s="42">
        <v>0</v>
      </c>
      <c r="R15" s="43">
        <v>0</v>
      </c>
      <c r="S15" s="43">
        <v>0</v>
      </c>
      <c r="T15" s="43">
        <v>0</v>
      </c>
      <c r="U15" s="44">
        <f t="shared" si="2"/>
        <v>0</v>
      </c>
      <c r="V15" s="42">
        <v>0</v>
      </c>
      <c r="W15" s="43">
        <v>0</v>
      </c>
      <c r="X15" s="43">
        <v>0</v>
      </c>
      <c r="Y15" s="43">
        <v>0</v>
      </c>
      <c r="Z15" s="44">
        <f t="shared" si="3"/>
        <v>0</v>
      </c>
      <c r="AA15" s="42">
        <v>0</v>
      </c>
      <c r="AB15" s="43">
        <v>0</v>
      </c>
      <c r="AC15" s="43">
        <v>0</v>
      </c>
      <c r="AD15" s="43">
        <v>0</v>
      </c>
      <c r="AE15" s="44">
        <v>0</v>
      </c>
      <c r="AF15" s="10"/>
      <c r="AH15" s="121">
        <f t="shared" si="5"/>
        <v>0</v>
      </c>
      <c r="AI15" s="121">
        <f t="shared" si="6"/>
        <v>0</v>
      </c>
      <c r="AJ15" s="121">
        <f t="shared" si="7"/>
        <v>0</v>
      </c>
      <c r="AK15" s="121">
        <f t="shared" si="8"/>
        <v>0</v>
      </c>
      <c r="AL15" s="121">
        <f t="shared" si="9"/>
        <v>0</v>
      </c>
      <c r="AM15" s="121">
        <f t="shared" si="10"/>
        <v>0</v>
      </c>
      <c r="AN15" s="121">
        <f t="shared" si="11"/>
        <v>0</v>
      </c>
      <c r="AO15" s="121">
        <f t="shared" si="12"/>
        <v>0</v>
      </c>
      <c r="AP15" s="121">
        <f t="shared" si="13"/>
        <v>0</v>
      </c>
      <c r="AQ15" s="121">
        <f t="shared" si="14"/>
        <v>0</v>
      </c>
      <c r="AR15" s="121">
        <f t="shared" si="15"/>
        <v>0</v>
      </c>
      <c r="AS15" s="121">
        <f t="shared" si="16"/>
        <v>0</v>
      </c>
      <c r="AU15" s="122">
        <f t="shared" ref="AU15:BF15" si="22">IFERROR((AH56)/(AH15+AH56),0)</f>
        <v>0</v>
      </c>
      <c r="AV15" s="122">
        <f t="shared" si="22"/>
        <v>0</v>
      </c>
      <c r="AW15" s="122">
        <f t="shared" si="22"/>
        <v>0</v>
      </c>
      <c r="AX15" s="122">
        <f t="shared" si="22"/>
        <v>0</v>
      </c>
      <c r="AY15" s="122">
        <f t="shared" si="22"/>
        <v>0</v>
      </c>
      <c r="AZ15" s="122">
        <f t="shared" si="22"/>
        <v>0</v>
      </c>
      <c r="BA15" s="122">
        <f t="shared" si="22"/>
        <v>0</v>
      </c>
      <c r="BB15" s="122">
        <f t="shared" si="22"/>
        <v>0</v>
      </c>
      <c r="BC15" s="122">
        <f t="shared" si="22"/>
        <v>0</v>
      </c>
      <c r="BD15" s="122">
        <f t="shared" si="22"/>
        <v>0</v>
      </c>
      <c r="BE15" s="122">
        <f t="shared" si="22"/>
        <v>0</v>
      </c>
      <c r="BF15" s="122">
        <f t="shared" si="22"/>
        <v>0</v>
      </c>
    </row>
    <row r="16" spans="2:58" ht="14.25" customHeight="1" thickBot="1" x14ac:dyDescent="0.3">
      <c r="B16" s="47">
        <v>8</v>
      </c>
      <c r="C16" s="48" t="s">
        <v>33</v>
      </c>
      <c r="D16" s="49"/>
      <c r="E16" s="40" t="s">
        <v>23</v>
      </c>
      <c r="F16" s="41">
        <v>3</v>
      </c>
      <c r="G16" s="42">
        <v>0</v>
      </c>
      <c r="H16" s="43">
        <v>0</v>
      </c>
      <c r="I16" s="43">
        <v>0</v>
      </c>
      <c r="J16" s="43">
        <v>3.9696923076923079</v>
      </c>
      <c r="K16" s="44">
        <f t="shared" si="0"/>
        <v>3.9696923076923079</v>
      </c>
      <c r="L16" s="42">
        <v>0</v>
      </c>
      <c r="M16" s="43">
        <v>0</v>
      </c>
      <c r="N16" s="43">
        <v>0</v>
      </c>
      <c r="O16" s="43">
        <v>3.9696923076923079</v>
      </c>
      <c r="P16" s="44">
        <f t="shared" si="1"/>
        <v>3.9696923076923079</v>
      </c>
      <c r="Q16" s="42">
        <v>0</v>
      </c>
      <c r="R16" s="43">
        <v>0</v>
      </c>
      <c r="S16" s="43">
        <v>0</v>
      </c>
      <c r="T16" s="43">
        <v>3.9696923076923079</v>
      </c>
      <c r="U16" s="44">
        <f t="shared" si="2"/>
        <v>3.9696923076923079</v>
      </c>
      <c r="V16" s="42">
        <v>0</v>
      </c>
      <c r="W16" s="43">
        <v>0</v>
      </c>
      <c r="X16" s="43">
        <v>0</v>
      </c>
      <c r="Y16" s="43">
        <v>3.9696923076923079</v>
      </c>
      <c r="Z16" s="44">
        <f t="shared" si="3"/>
        <v>3.9696923076923079</v>
      </c>
      <c r="AA16" s="42">
        <v>0</v>
      </c>
      <c r="AB16" s="43">
        <v>0</v>
      </c>
      <c r="AC16" s="43">
        <v>0</v>
      </c>
      <c r="AD16" s="43">
        <v>3.9696923076923079</v>
      </c>
      <c r="AE16" s="44">
        <v>3.9696923076923079</v>
      </c>
      <c r="AF16" s="10"/>
      <c r="AH16" s="121">
        <f t="shared" si="5"/>
        <v>0</v>
      </c>
      <c r="AI16" s="121">
        <f t="shared" si="6"/>
        <v>3.9696923076923079</v>
      </c>
      <c r="AJ16" s="121">
        <f t="shared" si="7"/>
        <v>0</v>
      </c>
      <c r="AK16" s="121">
        <f t="shared" si="8"/>
        <v>3.9696923076923079</v>
      </c>
      <c r="AL16" s="121">
        <f t="shared" si="9"/>
        <v>0</v>
      </c>
      <c r="AM16" s="121">
        <f t="shared" si="10"/>
        <v>3.9696923076923079</v>
      </c>
      <c r="AN16" s="121">
        <f t="shared" si="11"/>
        <v>0</v>
      </c>
      <c r="AO16" s="121">
        <f t="shared" si="12"/>
        <v>3.9696923076923079</v>
      </c>
      <c r="AP16" s="121">
        <f t="shared" si="13"/>
        <v>0</v>
      </c>
      <c r="AQ16" s="121">
        <f t="shared" si="14"/>
        <v>3.9696923076923079</v>
      </c>
      <c r="AR16" s="121">
        <f t="shared" si="15"/>
        <v>0</v>
      </c>
      <c r="AS16" s="121">
        <f t="shared" si="16"/>
        <v>19.848461538461539</v>
      </c>
      <c r="AU16" s="122">
        <f t="shared" ref="AU16:BF16" si="23">IFERROR((AH57)/(AH16+AH57),0)</f>
        <v>0</v>
      </c>
      <c r="AV16" s="122">
        <f t="shared" si="23"/>
        <v>8.525950085082247E-2</v>
      </c>
      <c r="AW16" s="122">
        <f t="shared" si="23"/>
        <v>0</v>
      </c>
      <c r="AX16" s="122">
        <f t="shared" si="23"/>
        <v>0.15532931779494566</v>
      </c>
      <c r="AY16" s="122">
        <f t="shared" si="23"/>
        <v>0</v>
      </c>
      <c r="AZ16" s="122">
        <f t="shared" si="23"/>
        <v>0.21697569265317271</v>
      </c>
      <c r="BA16" s="122">
        <f t="shared" si="23"/>
        <v>0</v>
      </c>
      <c r="BB16" s="122">
        <f t="shared" si="23"/>
        <v>0.26889184824186096</v>
      </c>
      <c r="BC16" s="122">
        <f t="shared" si="23"/>
        <v>0</v>
      </c>
      <c r="BD16" s="122">
        <f t="shared" si="23"/>
        <v>0.3155339805825243</v>
      </c>
      <c r="BE16" s="122">
        <f t="shared" si="23"/>
        <v>0</v>
      </c>
      <c r="BF16" s="122">
        <f t="shared" si="23"/>
        <v>0.21666666666666667</v>
      </c>
    </row>
    <row r="17" spans="2:58" ht="14.25" customHeight="1" thickBot="1" x14ac:dyDescent="0.3">
      <c r="B17" s="47">
        <v>9</v>
      </c>
      <c r="C17" s="48" t="s">
        <v>34</v>
      </c>
      <c r="D17" s="49"/>
      <c r="E17" s="40" t="s">
        <v>23</v>
      </c>
      <c r="F17" s="41">
        <v>3</v>
      </c>
      <c r="G17" s="42">
        <v>0</v>
      </c>
      <c r="H17" s="43">
        <v>0</v>
      </c>
      <c r="I17" s="43">
        <v>0</v>
      </c>
      <c r="J17" s="43">
        <v>0</v>
      </c>
      <c r="K17" s="44">
        <f t="shared" si="0"/>
        <v>0</v>
      </c>
      <c r="L17" s="42">
        <v>0</v>
      </c>
      <c r="M17" s="43">
        <v>0</v>
      </c>
      <c r="N17" s="43">
        <v>0</v>
      </c>
      <c r="O17" s="43">
        <v>0</v>
      </c>
      <c r="P17" s="44">
        <f t="shared" si="1"/>
        <v>0</v>
      </c>
      <c r="Q17" s="42">
        <v>0</v>
      </c>
      <c r="R17" s="43">
        <v>0</v>
      </c>
      <c r="S17" s="43">
        <v>0</v>
      </c>
      <c r="T17" s="43">
        <v>0</v>
      </c>
      <c r="U17" s="44">
        <f t="shared" si="2"/>
        <v>0</v>
      </c>
      <c r="V17" s="42">
        <v>0</v>
      </c>
      <c r="W17" s="43">
        <v>0</v>
      </c>
      <c r="X17" s="43">
        <v>0</v>
      </c>
      <c r="Y17" s="43">
        <v>0</v>
      </c>
      <c r="Z17" s="44">
        <f t="shared" si="3"/>
        <v>0</v>
      </c>
      <c r="AA17" s="42">
        <v>0</v>
      </c>
      <c r="AB17" s="43">
        <v>0</v>
      </c>
      <c r="AC17" s="43">
        <v>0</v>
      </c>
      <c r="AD17" s="43">
        <v>0</v>
      </c>
      <c r="AE17" s="44">
        <v>0</v>
      </c>
      <c r="AF17" s="10"/>
      <c r="AH17" s="121">
        <f t="shared" si="5"/>
        <v>0</v>
      </c>
      <c r="AI17" s="121">
        <f t="shared" si="6"/>
        <v>0</v>
      </c>
      <c r="AJ17" s="121">
        <f t="shared" si="7"/>
        <v>0</v>
      </c>
      <c r="AK17" s="121">
        <f t="shared" si="8"/>
        <v>0</v>
      </c>
      <c r="AL17" s="121">
        <f t="shared" si="9"/>
        <v>0</v>
      </c>
      <c r="AM17" s="121">
        <f t="shared" si="10"/>
        <v>0</v>
      </c>
      <c r="AN17" s="121">
        <f t="shared" si="11"/>
        <v>0</v>
      </c>
      <c r="AO17" s="121">
        <f t="shared" si="12"/>
        <v>0</v>
      </c>
      <c r="AP17" s="121">
        <f t="shared" si="13"/>
        <v>0</v>
      </c>
      <c r="AQ17" s="121">
        <f t="shared" si="14"/>
        <v>0</v>
      </c>
      <c r="AR17" s="121">
        <f t="shared" si="15"/>
        <v>0</v>
      </c>
      <c r="AS17" s="121">
        <f t="shared" si="16"/>
        <v>0</v>
      </c>
      <c r="AU17" s="122">
        <f t="shared" ref="AU17:BF17" si="24">IFERROR((AH58)/(AH17+AH58),0)</f>
        <v>0</v>
      </c>
      <c r="AV17" s="122">
        <f t="shared" si="24"/>
        <v>0</v>
      </c>
      <c r="AW17" s="122">
        <f t="shared" si="24"/>
        <v>0</v>
      </c>
      <c r="AX17" s="122">
        <f t="shared" si="24"/>
        <v>0</v>
      </c>
      <c r="AY17" s="122">
        <f t="shared" si="24"/>
        <v>0</v>
      </c>
      <c r="AZ17" s="122">
        <f t="shared" si="24"/>
        <v>0</v>
      </c>
      <c r="BA17" s="122">
        <f t="shared" si="24"/>
        <v>0</v>
      </c>
      <c r="BB17" s="122">
        <f t="shared" si="24"/>
        <v>0</v>
      </c>
      <c r="BC17" s="122">
        <f t="shared" si="24"/>
        <v>0</v>
      </c>
      <c r="BD17" s="122">
        <f t="shared" si="24"/>
        <v>0</v>
      </c>
      <c r="BE17" s="122">
        <f t="shared" si="24"/>
        <v>0</v>
      </c>
      <c r="BF17" s="122">
        <f t="shared" si="24"/>
        <v>0</v>
      </c>
    </row>
    <row r="18" spans="2:58" ht="14.25" customHeight="1" thickBot="1" x14ac:dyDescent="0.3">
      <c r="B18" s="47">
        <v>10</v>
      </c>
      <c r="C18" s="48" t="s">
        <v>35</v>
      </c>
      <c r="D18" s="49"/>
      <c r="E18" s="40" t="s">
        <v>23</v>
      </c>
      <c r="F18" s="41">
        <v>3</v>
      </c>
      <c r="G18" s="42">
        <v>0</v>
      </c>
      <c r="H18" s="43">
        <v>0</v>
      </c>
      <c r="I18" s="43">
        <v>0</v>
      </c>
      <c r="J18" s="43">
        <v>0.57011538461538469</v>
      </c>
      <c r="K18" s="44">
        <f t="shared" si="0"/>
        <v>0.57011538461538469</v>
      </c>
      <c r="L18" s="42">
        <v>0</v>
      </c>
      <c r="M18" s="43">
        <v>0</v>
      </c>
      <c r="N18" s="43">
        <v>0</v>
      </c>
      <c r="O18" s="43">
        <v>0.57011538461538469</v>
      </c>
      <c r="P18" s="44">
        <f t="shared" si="1"/>
        <v>0.57011538461538469</v>
      </c>
      <c r="Q18" s="42">
        <v>0</v>
      </c>
      <c r="R18" s="43">
        <v>0</v>
      </c>
      <c r="S18" s="43">
        <v>0</v>
      </c>
      <c r="T18" s="43">
        <v>0.57011538461538469</v>
      </c>
      <c r="U18" s="44">
        <f t="shared" si="2"/>
        <v>0.57011538461538469</v>
      </c>
      <c r="V18" s="42">
        <v>0</v>
      </c>
      <c r="W18" s="43">
        <v>0</v>
      </c>
      <c r="X18" s="43">
        <v>0</v>
      </c>
      <c r="Y18" s="43">
        <v>0.57011538461538469</v>
      </c>
      <c r="Z18" s="44">
        <f t="shared" si="3"/>
        <v>0.57011538461538469</v>
      </c>
      <c r="AA18" s="42">
        <v>0</v>
      </c>
      <c r="AB18" s="43">
        <v>0</v>
      </c>
      <c r="AC18" s="43">
        <v>0</v>
      </c>
      <c r="AD18" s="43">
        <v>0.57011538461538469</v>
      </c>
      <c r="AE18" s="44">
        <v>0.57011538461538469</v>
      </c>
      <c r="AF18" s="10"/>
      <c r="AH18" s="121">
        <f t="shared" si="5"/>
        <v>0</v>
      </c>
      <c r="AI18" s="121">
        <f t="shared" si="6"/>
        <v>0.57011538461538469</v>
      </c>
      <c r="AJ18" s="121">
        <f t="shared" si="7"/>
        <v>0</v>
      </c>
      <c r="AK18" s="121">
        <f t="shared" si="8"/>
        <v>0.57011538461538469</v>
      </c>
      <c r="AL18" s="121">
        <f t="shared" si="9"/>
        <v>0</v>
      </c>
      <c r="AM18" s="121">
        <f t="shared" si="10"/>
        <v>0.57011538461538469</v>
      </c>
      <c r="AN18" s="121">
        <f t="shared" si="11"/>
        <v>0</v>
      </c>
      <c r="AO18" s="121">
        <f t="shared" si="12"/>
        <v>0.57011538461538469</v>
      </c>
      <c r="AP18" s="121">
        <f t="shared" si="13"/>
        <v>0</v>
      </c>
      <c r="AQ18" s="121">
        <f t="shared" si="14"/>
        <v>0.57011538461538469</v>
      </c>
      <c r="AR18" s="121">
        <f t="shared" si="15"/>
        <v>0</v>
      </c>
      <c r="AS18" s="121">
        <f t="shared" si="16"/>
        <v>2.8505769230769236</v>
      </c>
      <c r="AU18" s="122">
        <f t="shared" ref="AU18:BF18" si="25">IFERROR((AH59)/(AH18+AH59),0)</f>
        <v>0</v>
      </c>
      <c r="AV18" s="122">
        <f t="shared" si="25"/>
        <v>0</v>
      </c>
      <c r="AW18" s="122">
        <f t="shared" si="25"/>
        <v>0</v>
      </c>
      <c r="AX18" s="122">
        <f t="shared" si="25"/>
        <v>0</v>
      </c>
      <c r="AY18" s="122">
        <f t="shared" si="25"/>
        <v>0</v>
      </c>
      <c r="AZ18" s="122">
        <f t="shared" si="25"/>
        <v>0</v>
      </c>
      <c r="BA18" s="122">
        <f t="shared" si="25"/>
        <v>0</v>
      </c>
      <c r="BB18" s="122">
        <f t="shared" si="25"/>
        <v>0</v>
      </c>
      <c r="BC18" s="122">
        <f t="shared" si="25"/>
        <v>0</v>
      </c>
      <c r="BD18" s="122">
        <f t="shared" si="25"/>
        <v>0</v>
      </c>
      <c r="BE18" s="122">
        <f t="shared" si="25"/>
        <v>0</v>
      </c>
      <c r="BF18" s="122">
        <f t="shared" si="25"/>
        <v>0</v>
      </c>
    </row>
    <row r="19" spans="2:58" s="376" customFormat="1" ht="14.25" customHeight="1" thickBot="1" x14ac:dyDescent="0.3">
      <c r="B19" s="367">
        <v>11</v>
      </c>
      <c r="C19" s="48" t="s">
        <v>36</v>
      </c>
      <c r="D19" s="369"/>
      <c r="E19" s="370" t="s">
        <v>23</v>
      </c>
      <c r="F19" s="371">
        <v>3</v>
      </c>
      <c r="G19" s="42">
        <v>0</v>
      </c>
      <c r="H19" s="43">
        <v>0</v>
      </c>
      <c r="I19" s="43">
        <v>0</v>
      </c>
      <c r="J19" s="43">
        <v>3.3784615384615386</v>
      </c>
      <c r="K19" s="44">
        <f t="shared" si="0"/>
        <v>3.3784615384615386</v>
      </c>
      <c r="L19" s="42">
        <v>0</v>
      </c>
      <c r="M19" s="43">
        <v>0</v>
      </c>
      <c r="N19" s="43">
        <v>0</v>
      </c>
      <c r="O19" s="43">
        <v>3.3784615384615386</v>
      </c>
      <c r="P19" s="44">
        <f t="shared" si="1"/>
        <v>3.3784615384615386</v>
      </c>
      <c r="Q19" s="42">
        <v>0</v>
      </c>
      <c r="R19" s="43">
        <v>0</v>
      </c>
      <c r="S19" s="43">
        <v>0</v>
      </c>
      <c r="T19" s="43">
        <v>3.3784615384615386</v>
      </c>
      <c r="U19" s="44">
        <f t="shared" si="2"/>
        <v>3.3784615384615386</v>
      </c>
      <c r="V19" s="42">
        <v>0</v>
      </c>
      <c r="W19" s="43">
        <v>0</v>
      </c>
      <c r="X19" s="43">
        <v>0</v>
      </c>
      <c r="Y19" s="43">
        <v>3.3784615384615386</v>
      </c>
      <c r="Z19" s="44">
        <f t="shared" si="3"/>
        <v>3.3784615384615386</v>
      </c>
      <c r="AA19" s="42">
        <v>0</v>
      </c>
      <c r="AB19" s="43">
        <v>0</v>
      </c>
      <c r="AC19" s="43">
        <v>0</v>
      </c>
      <c r="AD19" s="43">
        <v>3.3784615384615386</v>
      </c>
      <c r="AE19" s="374">
        <v>3.3784615384615386</v>
      </c>
      <c r="AF19" s="375"/>
      <c r="AH19" s="377">
        <f t="shared" si="5"/>
        <v>0</v>
      </c>
      <c r="AI19" s="377">
        <f t="shared" si="6"/>
        <v>3.3784615384615386</v>
      </c>
      <c r="AJ19" s="377">
        <f t="shared" si="7"/>
        <v>0</v>
      </c>
      <c r="AK19" s="377">
        <f t="shared" si="8"/>
        <v>3.3784615384615386</v>
      </c>
      <c r="AL19" s="377">
        <f t="shared" si="9"/>
        <v>0</v>
      </c>
      <c r="AM19" s="377">
        <f t="shared" si="10"/>
        <v>3.3784615384615386</v>
      </c>
      <c r="AN19" s="377">
        <f t="shared" si="11"/>
        <v>0</v>
      </c>
      <c r="AO19" s="377">
        <f t="shared" si="12"/>
        <v>3.3784615384615386</v>
      </c>
      <c r="AP19" s="377">
        <f t="shared" si="13"/>
        <v>0</v>
      </c>
      <c r="AQ19" s="377">
        <f t="shared" si="14"/>
        <v>3.3784615384615386</v>
      </c>
      <c r="AR19" s="377">
        <f t="shared" si="15"/>
        <v>0</v>
      </c>
      <c r="AS19" s="377">
        <f t="shared" si="16"/>
        <v>16.892307692307693</v>
      </c>
      <c r="AU19" s="378">
        <f t="shared" ref="AU19:BF19" si="26">IFERROR((AH60)/(AH19+AH60),0)</f>
        <v>0</v>
      </c>
      <c r="AV19" s="378">
        <f t="shared" si="26"/>
        <v>0</v>
      </c>
      <c r="AW19" s="378">
        <f t="shared" si="26"/>
        <v>0</v>
      </c>
      <c r="AX19" s="378">
        <f t="shared" si="26"/>
        <v>0</v>
      </c>
      <c r="AY19" s="378">
        <f t="shared" si="26"/>
        <v>0</v>
      </c>
      <c r="AZ19" s="378">
        <f t="shared" si="26"/>
        <v>0</v>
      </c>
      <c r="BA19" s="378">
        <f t="shared" si="26"/>
        <v>0</v>
      </c>
      <c r="BB19" s="378">
        <f t="shared" si="26"/>
        <v>0</v>
      </c>
      <c r="BC19" s="378">
        <f t="shared" si="26"/>
        <v>0</v>
      </c>
      <c r="BD19" s="378">
        <f t="shared" si="26"/>
        <v>0</v>
      </c>
      <c r="BE19" s="378">
        <f t="shared" si="26"/>
        <v>0</v>
      </c>
      <c r="BF19" s="378">
        <f t="shared" si="26"/>
        <v>0</v>
      </c>
    </row>
    <row r="20" spans="2:58" s="376" customFormat="1" ht="14.25" customHeight="1" thickBot="1" x14ac:dyDescent="0.3">
      <c r="B20" s="367">
        <v>12</v>
      </c>
      <c r="C20" s="48" t="s">
        <v>37</v>
      </c>
      <c r="D20" s="369"/>
      <c r="E20" s="370" t="s">
        <v>23</v>
      </c>
      <c r="F20" s="371">
        <v>3</v>
      </c>
      <c r="G20" s="42">
        <v>0</v>
      </c>
      <c r="H20" s="43">
        <v>0</v>
      </c>
      <c r="I20" s="43">
        <v>0</v>
      </c>
      <c r="J20" s="43">
        <v>0</v>
      </c>
      <c r="K20" s="44">
        <f t="shared" si="0"/>
        <v>0</v>
      </c>
      <c r="L20" s="42">
        <v>0</v>
      </c>
      <c r="M20" s="43">
        <v>0</v>
      </c>
      <c r="N20" s="43">
        <v>0</v>
      </c>
      <c r="O20" s="43">
        <v>0</v>
      </c>
      <c r="P20" s="44">
        <f t="shared" si="1"/>
        <v>0</v>
      </c>
      <c r="Q20" s="42">
        <v>0</v>
      </c>
      <c r="R20" s="43">
        <v>0</v>
      </c>
      <c r="S20" s="43">
        <v>0</v>
      </c>
      <c r="T20" s="43">
        <v>0</v>
      </c>
      <c r="U20" s="44">
        <f t="shared" si="2"/>
        <v>0</v>
      </c>
      <c r="V20" s="42">
        <v>0</v>
      </c>
      <c r="W20" s="43">
        <v>0</v>
      </c>
      <c r="X20" s="43">
        <v>0</v>
      </c>
      <c r="Y20" s="43">
        <v>0</v>
      </c>
      <c r="Z20" s="44">
        <f t="shared" si="3"/>
        <v>0</v>
      </c>
      <c r="AA20" s="42">
        <v>0</v>
      </c>
      <c r="AB20" s="43">
        <v>0</v>
      </c>
      <c r="AC20" s="43">
        <v>0</v>
      </c>
      <c r="AD20" s="43">
        <v>0</v>
      </c>
      <c r="AE20" s="374">
        <v>0</v>
      </c>
      <c r="AF20" s="375"/>
      <c r="AH20" s="377">
        <f t="shared" si="5"/>
        <v>0</v>
      </c>
      <c r="AI20" s="377">
        <f t="shared" si="6"/>
        <v>0</v>
      </c>
      <c r="AJ20" s="377">
        <f t="shared" si="7"/>
        <v>0</v>
      </c>
      <c r="AK20" s="377">
        <f t="shared" si="8"/>
        <v>0</v>
      </c>
      <c r="AL20" s="377">
        <f t="shared" si="9"/>
        <v>0</v>
      </c>
      <c r="AM20" s="377">
        <f t="shared" si="10"/>
        <v>0</v>
      </c>
      <c r="AN20" s="377">
        <f t="shared" si="11"/>
        <v>0</v>
      </c>
      <c r="AO20" s="377">
        <f t="shared" si="12"/>
        <v>0</v>
      </c>
      <c r="AP20" s="377">
        <f t="shared" si="13"/>
        <v>0</v>
      </c>
      <c r="AQ20" s="377">
        <f t="shared" si="14"/>
        <v>0</v>
      </c>
      <c r="AR20" s="377">
        <f t="shared" si="15"/>
        <v>0</v>
      </c>
      <c r="AS20" s="377">
        <f t="shared" si="16"/>
        <v>0</v>
      </c>
      <c r="AU20" s="378">
        <f t="shared" ref="AU20:BF20" si="27">IFERROR((AH61)/(AH20+AH61),0)</f>
        <v>0</v>
      </c>
      <c r="AV20" s="378">
        <f t="shared" si="27"/>
        <v>1</v>
      </c>
      <c r="AW20" s="378">
        <f t="shared" si="27"/>
        <v>0</v>
      </c>
      <c r="AX20" s="378">
        <f t="shared" si="27"/>
        <v>1</v>
      </c>
      <c r="AY20" s="378">
        <f t="shared" si="27"/>
        <v>0</v>
      </c>
      <c r="AZ20" s="378">
        <f t="shared" si="27"/>
        <v>1</v>
      </c>
      <c r="BA20" s="378">
        <f t="shared" si="27"/>
        <v>0</v>
      </c>
      <c r="BB20" s="378">
        <f t="shared" si="27"/>
        <v>1</v>
      </c>
      <c r="BC20" s="378">
        <f t="shared" si="27"/>
        <v>0</v>
      </c>
      <c r="BD20" s="378">
        <f t="shared" si="27"/>
        <v>1</v>
      </c>
      <c r="BE20" s="378">
        <f t="shared" si="27"/>
        <v>0</v>
      </c>
      <c r="BF20" s="378">
        <f t="shared" si="27"/>
        <v>1</v>
      </c>
    </row>
    <row r="21" spans="2:58" ht="14.25" customHeight="1" thickBot="1" x14ac:dyDescent="0.3">
      <c r="B21" s="47">
        <v>13</v>
      </c>
      <c r="C21" s="48" t="s">
        <v>38</v>
      </c>
      <c r="D21" s="49"/>
      <c r="E21" s="40" t="s">
        <v>23</v>
      </c>
      <c r="F21" s="41">
        <v>3</v>
      </c>
      <c r="G21" s="42">
        <v>0</v>
      </c>
      <c r="H21" s="43">
        <v>0</v>
      </c>
      <c r="I21" s="43">
        <v>1.1478323076923076</v>
      </c>
      <c r="J21" s="43">
        <v>0</v>
      </c>
      <c r="K21" s="44">
        <f t="shared" si="0"/>
        <v>1.1478323076923076</v>
      </c>
      <c r="L21" s="42">
        <v>0</v>
      </c>
      <c r="M21" s="43">
        <v>0</v>
      </c>
      <c r="N21" s="43">
        <v>3.3874355769230773</v>
      </c>
      <c r="O21" s="43">
        <v>0</v>
      </c>
      <c r="P21" s="44">
        <f t="shared" si="1"/>
        <v>3.3874355769230773</v>
      </c>
      <c r="Q21" s="42">
        <v>0</v>
      </c>
      <c r="R21" s="43">
        <v>0</v>
      </c>
      <c r="S21" s="43">
        <v>3.9877459615384616</v>
      </c>
      <c r="T21" s="43">
        <v>0</v>
      </c>
      <c r="U21" s="44">
        <f t="shared" si="2"/>
        <v>3.9877459615384616</v>
      </c>
      <c r="V21" s="42">
        <v>0</v>
      </c>
      <c r="W21" s="43">
        <v>0</v>
      </c>
      <c r="X21" s="43">
        <v>1.3061976923076921</v>
      </c>
      <c r="Y21" s="43">
        <v>0</v>
      </c>
      <c r="Z21" s="44">
        <f t="shared" si="3"/>
        <v>1.3061976923076921</v>
      </c>
      <c r="AA21" s="42">
        <v>0</v>
      </c>
      <c r="AB21" s="43">
        <v>0</v>
      </c>
      <c r="AC21" s="43">
        <v>0</v>
      </c>
      <c r="AD21" s="43">
        <v>0</v>
      </c>
      <c r="AE21" s="44">
        <v>0</v>
      </c>
      <c r="AF21" s="10"/>
      <c r="AH21" s="121">
        <f t="shared" si="5"/>
        <v>0</v>
      </c>
      <c r="AI21" s="121">
        <f t="shared" si="6"/>
        <v>1.1478323076923076</v>
      </c>
      <c r="AJ21" s="121">
        <f t="shared" si="7"/>
        <v>0</v>
      </c>
      <c r="AK21" s="121">
        <f t="shared" si="8"/>
        <v>3.3874355769230773</v>
      </c>
      <c r="AL21" s="121">
        <f t="shared" si="9"/>
        <v>0</v>
      </c>
      <c r="AM21" s="121">
        <f t="shared" si="10"/>
        <v>3.9877459615384616</v>
      </c>
      <c r="AN21" s="121">
        <f t="shared" si="11"/>
        <v>0</v>
      </c>
      <c r="AO21" s="121">
        <f t="shared" si="12"/>
        <v>1.3061976923076921</v>
      </c>
      <c r="AP21" s="121">
        <f t="shared" si="13"/>
        <v>0</v>
      </c>
      <c r="AQ21" s="121">
        <f t="shared" si="14"/>
        <v>0</v>
      </c>
      <c r="AR21" s="121">
        <f t="shared" si="15"/>
        <v>0</v>
      </c>
      <c r="AS21" s="121">
        <f t="shared" si="16"/>
        <v>9.8292115384615393</v>
      </c>
      <c r="AU21" s="122">
        <f t="shared" ref="AU21:BF21" si="28">IFERROR((AH62)/(AH21+AH62),0)</f>
        <v>1</v>
      </c>
      <c r="AV21" s="122">
        <f t="shared" si="28"/>
        <v>0</v>
      </c>
      <c r="AW21" s="122">
        <f t="shared" si="28"/>
        <v>1</v>
      </c>
      <c r="AX21" s="122">
        <f t="shared" si="28"/>
        <v>0</v>
      </c>
      <c r="AY21" s="122">
        <f t="shared" si="28"/>
        <v>1</v>
      </c>
      <c r="AZ21" s="122">
        <f t="shared" si="28"/>
        <v>0</v>
      </c>
      <c r="BA21" s="122">
        <f t="shared" si="28"/>
        <v>1</v>
      </c>
      <c r="BB21" s="122">
        <f t="shared" si="28"/>
        <v>0</v>
      </c>
      <c r="BC21" s="122">
        <f t="shared" si="28"/>
        <v>1</v>
      </c>
      <c r="BD21" s="122">
        <f t="shared" si="28"/>
        <v>0</v>
      </c>
      <c r="BE21" s="122">
        <f t="shared" si="28"/>
        <v>1</v>
      </c>
      <c r="BF21" s="122">
        <f t="shared" si="28"/>
        <v>0</v>
      </c>
    </row>
    <row r="22" spans="2:58" ht="14.25" customHeight="1" thickBot="1" x14ac:dyDescent="0.3">
      <c r="B22" s="47">
        <v>14</v>
      </c>
      <c r="C22" s="48" t="s">
        <v>39</v>
      </c>
      <c r="D22" s="50"/>
      <c r="E22" s="40" t="s">
        <v>23</v>
      </c>
      <c r="F22" s="41">
        <v>3</v>
      </c>
      <c r="G22" s="396">
        <v>0</v>
      </c>
      <c r="H22" s="43">
        <v>0</v>
      </c>
      <c r="I22" s="43">
        <v>1.0557692307692308</v>
      </c>
      <c r="J22" s="43">
        <v>0</v>
      </c>
      <c r="K22" s="44">
        <f t="shared" si="0"/>
        <v>1.0557692307692308</v>
      </c>
      <c r="L22" s="396">
        <v>0</v>
      </c>
      <c r="M22" s="43">
        <v>0</v>
      </c>
      <c r="N22" s="43">
        <v>1.0557692307692308</v>
      </c>
      <c r="O22" s="43">
        <v>0</v>
      </c>
      <c r="P22" s="44">
        <f t="shared" si="1"/>
        <v>1.0557692307692308</v>
      </c>
      <c r="Q22" s="396">
        <v>0</v>
      </c>
      <c r="R22" s="43">
        <v>0</v>
      </c>
      <c r="S22" s="43">
        <v>1.0557692307692308</v>
      </c>
      <c r="T22" s="43">
        <v>0</v>
      </c>
      <c r="U22" s="44">
        <f t="shared" si="2"/>
        <v>1.0557692307692308</v>
      </c>
      <c r="V22" s="396">
        <v>0</v>
      </c>
      <c r="W22" s="43">
        <v>0</v>
      </c>
      <c r="X22" s="43">
        <v>1.0557692307692308</v>
      </c>
      <c r="Y22" s="43">
        <v>0</v>
      </c>
      <c r="Z22" s="44">
        <f t="shared" si="3"/>
        <v>1.0557692307692308</v>
      </c>
      <c r="AA22" s="396">
        <v>0</v>
      </c>
      <c r="AB22" s="43">
        <v>0</v>
      </c>
      <c r="AC22" s="43">
        <v>1.0557692307692308</v>
      </c>
      <c r="AD22" s="43">
        <v>0</v>
      </c>
      <c r="AE22" s="44">
        <v>1.1613461538461538</v>
      </c>
      <c r="AF22" s="45"/>
      <c r="AH22" s="121">
        <f t="shared" si="5"/>
        <v>0</v>
      </c>
      <c r="AI22" s="121">
        <f t="shared" si="6"/>
        <v>1.0557692307692308</v>
      </c>
      <c r="AJ22" s="121">
        <f t="shared" si="7"/>
        <v>0</v>
      </c>
      <c r="AK22" s="121">
        <f t="shared" si="8"/>
        <v>1.0557692307692308</v>
      </c>
      <c r="AL22" s="121">
        <f t="shared" si="9"/>
        <v>0</v>
      </c>
      <c r="AM22" s="121">
        <f t="shared" si="10"/>
        <v>1.0557692307692308</v>
      </c>
      <c r="AN22" s="121">
        <f t="shared" si="11"/>
        <v>0</v>
      </c>
      <c r="AO22" s="121">
        <f t="shared" si="12"/>
        <v>1.0557692307692308</v>
      </c>
      <c r="AP22" s="121">
        <f t="shared" si="13"/>
        <v>0</v>
      </c>
      <c r="AQ22" s="121">
        <f t="shared" si="14"/>
        <v>1.0557692307692308</v>
      </c>
      <c r="AR22" s="121">
        <f t="shared" si="15"/>
        <v>0</v>
      </c>
      <c r="AS22" s="121">
        <f t="shared" si="16"/>
        <v>5.2788461538461542</v>
      </c>
      <c r="AU22" s="122">
        <f t="shared" ref="AU22:BF22" si="29">IFERROR((AH63)/(AH22+AH63),0)</f>
        <v>0</v>
      </c>
      <c r="AV22" s="122">
        <f t="shared" si="29"/>
        <v>0</v>
      </c>
      <c r="AW22" s="122">
        <f t="shared" si="29"/>
        <v>0</v>
      </c>
      <c r="AX22" s="122">
        <f t="shared" si="29"/>
        <v>0</v>
      </c>
      <c r="AY22" s="122">
        <f t="shared" si="29"/>
        <v>0</v>
      </c>
      <c r="AZ22" s="122">
        <f t="shared" si="29"/>
        <v>0</v>
      </c>
      <c r="BA22" s="122">
        <f t="shared" si="29"/>
        <v>0</v>
      </c>
      <c r="BB22" s="122">
        <f t="shared" si="29"/>
        <v>0</v>
      </c>
      <c r="BC22" s="122">
        <f t="shared" si="29"/>
        <v>0</v>
      </c>
      <c r="BD22" s="122">
        <f t="shared" si="29"/>
        <v>0</v>
      </c>
      <c r="BE22" s="122">
        <f t="shared" si="29"/>
        <v>0</v>
      </c>
      <c r="BF22" s="122">
        <f t="shared" si="29"/>
        <v>0</v>
      </c>
    </row>
    <row r="23" spans="2:58" s="46" customFormat="1" ht="14.25" customHeight="1" thickBot="1" x14ac:dyDescent="0.3">
      <c r="B23" s="47">
        <v>15</v>
      </c>
      <c r="C23" s="48" t="s">
        <v>40</v>
      </c>
      <c r="D23" s="50"/>
      <c r="E23" s="40" t="s">
        <v>23</v>
      </c>
      <c r="F23" s="41">
        <v>3</v>
      </c>
      <c r="G23" s="42">
        <v>0</v>
      </c>
      <c r="H23" s="43">
        <v>0</v>
      </c>
      <c r="I23" s="43">
        <v>0.42230769230769233</v>
      </c>
      <c r="J23" s="43">
        <v>0</v>
      </c>
      <c r="K23" s="44">
        <f t="shared" si="0"/>
        <v>0.42230769230769233</v>
      </c>
      <c r="L23" s="42">
        <v>0</v>
      </c>
      <c r="M23" s="43">
        <v>0</v>
      </c>
      <c r="N23" s="43">
        <v>0.42230769230769233</v>
      </c>
      <c r="O23" s="43">
        <v>0</v>
      </c>
      <c r="P23" s="44">
        <f t="shared" si="1"/>
        <v>0.42230769230769233</v>
      </c>
      <c r="Q23" s="42">
        <v>0</v>
      </c>
      <c r="R23" s="43">
        <v>0</v>
      </c>
      <c r="S23" s="43">
        <v>0.42230769230769233</v>
      </c>
      <c r="T23" s="43">
        <v>0</v>
      </c>
      <c r="U23" s="44">
        <f t="shared" si="2"/>
        <v>0.42230769230769233</v>
      </c>
      <c r="V23" s="42">
        <v>0</v>
      </c>
      <c r="W23" s="43">
        <v>0</v>
      </c>
      <c r="X23" s="43">
        <v>0.42230769230769233</v>
      </c>
      <c r="Y23" s="43">
        <v>0</v>
      </c>
      <c r="Z23" s="44">
        <f t="shared" si="3"/>
        <v>0.42230769230769233</v>
      </c>
      <c r="AA23" s="42">
        <v>0</v>
      </c>
      <c r="AB23" s="43">
        <v>0</v>
      </c>
      <c r="AC23" s="43">
        <v>0.42230769230769233</v>
      </c>
      <c r="AD23" s="43">
        <v>0</v>
      </c>
      <c r="AE23" s="44">
        <v>0.42230769230769233</v>
      </c>
      <c r="AF23" s="45"/>
      <c r="AH23" s="121">
        <f t="shared" si="5"/>
        <v>0</v>
      </c>
      <c r="AI23" s="121">
        <f t="shared" si="6"/>
        <v>0.42230769230769233</v>
      </c>
      <c r="AJ23" s="121">
        <f t="shared" si="7"/>
        <v>0</v>
      </c>
      <c r="AK23" s="121">
        <f t="shared" si="8"/>
        <v>0.42230769230769233</v>
      </c>
      <c r="AL23" s="121">
        <f t="shared" si="9"/>
        <v>0</v>
      </c>
      <c r="AM23" s="121">
        <f t="shared" si="10"/>
        <v>0.42230769230769233</v>
      </c>
      <c r="AN23" s="121">
        <f t="shared" si="11"/>
        <v>0</v>
      </c>
      <c r="AO23" s="121">
        <f t="shared" si="12"/>
        <v>0.42230769230769233</v>
      </c>
      <c r="AP23" s="121">
        <f t="shared" si="13"/>
        <v>0</v>
      </c>
      <c r="AQ23" s="121">
        <f t="shared" si="14"/>
        <v>0.42230769230769233</v>
      </c>
      <c r="AR23" s="121">
        <f t="shared" si="15"/>
        <v>0</v>
      </c>
      <c r="AS23" s="121">
        <f t="shared" si="16"/>
        <v>2.1115384615384616</v>
      </c>
      <c r="AU23" s="122">
        <f t="shared" ref="AU23:BF23" si="30">IFERROR((AH64)/(AH23+AH64),0)</f>
        <v>0</v>
      </c>
      <c r="AV23" s="122">
        <f t="shared" si="30"/>
        <v>0</v>
      </c>
      <c r="AW23" s="122">
        <f t="shared" si="30"/>
        <v>0</v>
      </c>
      <c r="AX23" s="122">
        <f t="shared" si="30"/>
        <v>0</v>
      </c>
      <c r="AY23" s="122">
        <f t="shared" si="30"/>
        <v>0</v>
      </c>
      <c r="AZ23" s="122">
        <f t="shared" si="30"/>
        <v>0</v>
      </c>
      <c r="BA23" s="122">
        <f t="shared" si="30"/>
        <v>0</v>
      </c>
      <c r="BB23" s="122">
        <f t="shared" si="30"/>
        <v>0</v>
      </c>
      <c r="BC23" s="122">
        <f t="shared" si="30"/>
        <v>0</v>
      </c>
      <c r="BD23" s="122">
        <f t="shared" si="30"/>
        <v>0</v>
      </c>
      <c r="BE23" s="122">
        <f t="shared" si="30"/>
        <v>0</v>
      </c>
      <c r="BF23" s="122">
        <f t="shared" si="30"/>
        <v>0</v>
      </c>
    </row>
    <row r="24" spans="2:58" s="46" customFormat="1" ht="14.25" customHeight="1" thickBot="1" x14ac:dyDescent="0.3">
      <c r="B24" s="47">
        <v>16</v>
      </c>
      <c r="C24" s="48" t="s">
        <v>41</v>
      </c>
      <c r="D24" s="50"/>
      <c r="E24" s="40" t="s">
        <v>23</v>
      </c>
      <c r="F24" s="41">
        <v>3</v>
      </c>
      <c r="G24" s="42">
        <v>0</v>
      </c>
      <c r="H24" s="43">
        <v>0</v>
      </c>
      <c r="I24" s="43">
        <v>0.65457692307692317</v>
      </c>
      <c r="J24" s="43">
        <v>1.6892307692307693</v>
      </c>
      <c r="K24" s="44">
        <f t="shared" si="0"/>
        <v>2.3438076923076925</v>
      </c>
      <c r="L24" s="42">
        <v>0</v>
      </c>
      <c r="M24" s="43">
        <v>0</v>
      </c>
      <c r="N24" s="43">
        <v>0.65457692307692317</v>
      </c>
      <c r="O24" s="43">
        <v>1.6892307692307693</v>
      </c>
      <c r="P24" s="44">
        <f t="shared" si="1"/>
        <v>2.3438076923076925</v>
      </c>
      <c r="Q24" s="42">
        <v>0</v>
      </c>
      <c r="R24" s="43">
        <v>0</v>
      </c>
      <c r="S24" s="43">
        <v>0.65457692307692317</v>
      </c>
      <c r="T24" s="43">
        <v>1.6892307692307693</v>
      </c>
      <c r="U24" s="44">
        <f t="shared" si="2"/>
        <v>2.3438076923076925</v>
      </c>
      <c r="V24" s="42">
        <v>0</v>
      </c>
      <c r="W24" s="43">
        <v>0</v>
      </c>
      <c r="X24" s="43">
        <v>0.65457692307692317</v>
      </c>
      <c r="Y24" s="43">
        <v>1.6892307692307693</v>
      </c>
      <c r="Z24" s="44">
        <f t="shared" si="3"/>
        <v>2.3438076923076925</v>
      </c>
      <c r="AA24" s="42">
        <v>0</v>
      </c>
      <c r="AB24" s="43">
        <v>0</v>
      </c>
      <c r="AC24" s="43">
        <v>0.65457692307692317</v>
      </c>
      <c r="AD24" s="43">
        <v>1.6892307692307693</v>
      </c>
      <c r="AE24" s="44">
        <v>2.3438076923076925</v>
      </c>
      <c r="AF24" s="45"/>
      <c r="AH24" s="121">
        <f t="shared" si="5"/>
        <v>0</v>
      </c>
      <c r="AI24" s="121">
        <f t="shared" si="6"/>
        <v>2.3438076923076925</v>
      </c>
      <c r="AJ24" s="121">
        <f t="shared" si="7"/>
        <v>0</v>
      </c>
      <c r="AK24" s="121">
        <f t="shared" si="8"/>
        <v>2.3438076923076925</v>
      </c>
      <c r="AL24" s="121">
        <f t="shared" si="9"/>
        <v>0</v>
      </c>
      <c r="AM24" s="121">
        <f t="shared" si="10"/>
        <v>2.3438076923076925</v>
      </c>
      <c r="AN24" s="121">
        <f t="shared" si="11"/>
        <v>0</v>
      </c>
      <c r="AO24" s="121">
        <f t="shared" si="12"/>
        <v>2.3438076923076925</v>
      </c>
      <c r="AP24" s="121">
        <f t="shared" si="13"/>
        <v>0</v>
      </c>
      <c r="AQ24" s="121">
        <f t="shared" si="14"/>
        <v>2.3438076923076925</v>
      </c>
      <c r="AR24" s="121">
        <f t="shared" si="15"/>
        <v>0</v>
      </c>
      <c r="AS24" s="121">
        <f t="shared" si="16"/>
        <v>11.719038461538462</v>
      </c>
      <c r="AU24" s="122">
        <f t="shared" ref="AU24:BF24" si="31">IFERROR((AH65)/(AH24+AH65),0)</f>
        <v>0</v>
      </c>
      <c r="AV24" s="122">
        <f t="shared" si="31"/>
        <v>0</v>
      </c>
      <c r="AW24" s="122">
        <f t="shared" si="31"/>
        <v>0</v>
      </c>
      <c r="AX24" s="122">
        <f t="shared" si="31"/>
        <v>0</v>
      </c>
      <c r="AY24" s="122">
        <f t="shared" si="31"/>
        <v>0</v>
      </c>
      <c r="AZ24" s="122">
        <f t="shared" si="31"/>
        <v>0</v>
      </c>
      <c r="BA24" s="122">
        <f t="shared" si="31"/>
        <v>0</v>
      </c>
      <c r="BB24" s="122">
        <f t="shared" si="31"/>
        <v>0</v>
      </c>
      <c r="BC24" s="122">
        <f t="shared" si="31"/>
        <v>0</v>
      </c>
      <c r="BD24" s="122">
        <f t="shared" si="31"/>
        <v>0</v>
      </c>
      <c r="BE24" s="122">
        <f t="shared" si="31"/>
        <v>0</v>
      </c>
      <c r="BF24" s="122">
        <f t="shared" si="31"/>
        <v>0</v>
      </c>
    </row>
    <row r="25" spans="2:58" s="46" customFormat="1" ht="14.25" customHeight="1" thickBot="1" x14ac:dyDescent="0.3">
      <c r="B25" s="47">
        <v>17</v>
      </c>
      <c r="C25" s="48" t="s">
        <v>42</v>
      </c>
      <c r="D25" s="50"/>
      <c r="E25" s="40" t="s">
        <v>23</v>
      </c>
      <c r="F25" s="41">
        <v>3</v>
      </c>
      <c r="G25" s="42">
        <v>1.1195465650950034</v>
      </c>
      <c r="H25" s="43">
        <v>0</v>
      </c>
      <c r="I25" s="43">
        <v>0</v>
      </c>
      <c r="J25" s="43">
        <v>0</v>
      </c>
      <c r="K25" s="44">
        <f t="shared" si="0"/>
        <v>1.1195465650950034</v>
      </c>
      <c r="L25" s="42">
        <v>0.20381403180317217</v>
      </c>
      <c r="M25" s="43">
        <v>0</v>
      </c>
      <c r="N25" s="43">
        <v>0</v>
      </c>
      <c r="O25" s="43">
        <v>0</v>
      </c>
      <c r="P25" s="44">
        <f t="shared" si="1"/>
        <v>0.20381403180317217</v>
      </c>
      <c r="Q25" s="42">
        <v>0.20381403180317217</v>
      </c>
      <c r="R25" s="43">
        <v>0</v>
      </c>
      <c r="S25" s="43">
        <v>0</v>
      </c>
      <c r="T25" s="43">
        <v>0</v>
      </c>
      <c r="U25" s="44">
        <f t="shared" si="2"/>
        <v>0.20381403180317217</v>
      </c>
      <c r="V25" s="42">
        <v>0.20191364718778756</v>
      </c>
      <c r="W25" s="43">
        <v>0</v>
      </c>
      <c r="X25" s="43">
        <v>0</v>
      </c>
      <c r="Y25" s="43">
        <v>0</v>
      </c>
      <c r="Z25" s="44">
        <f t="shared" si="3"/>
        <v>0.20191364718778756</v>
      </c>
      <c r="AA25" s="42">
        <v>0.20191364718778756</v>
      </c>
      <c r="AB25" s="43">
        <v>0</v>
      </c>
      <c r="AC25" s="43">
        <v>0</v>
      </c>
      <c r="AD25" s="43">
        <v>0</v>
      </c>
      <c r="AE25" s="44">
        <v>0.20191364718778756</v>
      </c>
      <c r="AF25" s="45"/>
      <c r="AH25" s="121">
        <f t="shared" si="5"/>
        <v>1.1195465650950034</v>
      </c>
      <c r="AI25" s="121">
        <f t="shared" si="6"/>
        <v>0</v>
      </c>
      <c r="AJ25" s="121">
        <f t="shared" si="7"/>
        <v>0.20381403180317217</v>
      </c>
      <c r="AK25" s="121">
        <f t="shared" si="8"/>
        <v>0</v>
      </c>
      <c r="AL25" s="121">
        <f t="shared" si="9"/>
        <v>0.20381403180317217</v>
      </c>
      <c r="AM25" s="121">
        <f t="shared" si="10"/>
        <v>0</v>
      </c>
      <c r="AN25" s="121">
        <f t="shared" si="11"/>
        <v>0.20191364718778756</v>
      </c>
      <c r="AO25" s="121">
        <f t="shared" si="12"/>
        <v>0</v>
      </c>
      <c r="AP25" s="121">
        <f t="shared" si="13"/>
        <v>0.20191364718778756</v>
      </c>
      <c r="AQ25" s="121">
        <f t="shared" si="14"/>
        <v>0</v>
      </c>
      <c r="AR25" s="121">
        <f t="shared" si="15"/>
        <v>1.9310019230769231</v>
      </c>
      <c r="AS25" s="121">
        <f t="shared" si="16"/>
        <v>0</v>
      </c>
      <c r="AU25" s="122">
        <f t="shared" ref="AU25:BF25" si="32">IFERROR((AH66)/(AH25+AH66),0)</f>
        <v>0</v>
      </c>
      <c r="AV25" s="122">
        <f t="shared" si="32"/>
        <v>0</v>
      </c>
      <c r="AW25" s="122">
        <f t="shared" si="32"/>
        <v>0</v>
      </c>
      <c r="AX25" s="122">
        <f t="shared" si="32"/>
        <v>0</v>
      </c>
      <c r="AY25" s="122">
        <f t="shared" si="32"/>
        <v>0</v>
      </c>
      <c r="AZ25" s="122">
        <f t="shared" si="32"/>
        <v>0</v>
      </c>
      <c r="BA25" s="122">
        <f t="shared" si="32"/>
        <v>0</v>
      </c>
      <c r="BB25" s="122">
        <f t="shared" si="32"/>
        <v>0</v>
      </c>
      <c r="BC25" s="122">
        <f t="shared" si="32"/>
        <v>0</v>
      </c>
      <c r="BD25" s="122">
        <f t="shared" si="32"/>
        <v>0</v>
      </c>
      <c r="BE25" s="122">
        <f t="shared" si="32"/>
        <v>0</v>
      </c>
      <c r="BF25" s="122">
        <f t="shared" si="32"/>
        <v>0</v>
      </c>
    </row>
    <row r="26" spans="2:58" ht="14.25" customHeight="1" thickBot="1" x14ac:dyDescent="0.3">
      <c r="B26" s="47">
        <v>18</v>
      </c>
      <c r="C26" s="48" t="s">
        <v>43</v>
      </c>
      <c r="D26" s="49"/>
      <c r="E26" s="40" t="s">
        <v>23</v>
      </c>
      <c r="F26" s="41">
        <v>3</v>
      </c>
      <c r="G26" s="42">
        <v>1.036617576923077</v>
      </c>
      <c r="H26" s="43">
        <v>0</v>
      </c>
      <c r="I26" s="43">
        <v>0</v>
      </c>
      <c r="J26" s="43">
        <v>0</v>
      </c>
      <c r="K26" s="44">
        <f t="shared" si="0"/>
        <v>1.036617576923077</v>
      </c>
      <c r="L26" s="42">
        <v>0.30342807692307688</v>
      </c>
      <c r="M26" s="43">
        <v>0</v>
      </c>
      <c r="N26" s="43">
        <v>0</v>
      </c>
      <c r="O26" s="43">
        <v>0</v>
      </c>
      <c r="P26" s="44">
        <f t="shared" si="1"/>
        <v>0.30342807692307688</v>
      </c>
      <c r="Q26" s="42">
        <v>0.18408392307692309</v>
      </c>
      <c r="R26" s="43">
        <v>0</v>
      </c>
      <c r="S26" s="43">
        <v>0</v>
      </c>
      <c r="T26" s="43">
        <v>0</v>
      </c>
      <c r="U26" s="44">
        <f t="shared" si="2"/>
        <v>0.18408392307692309</v>
      </c>
      <c r="V26" s="42">
        <v>0.15925223076923078</v>
      </c>
      <c r="W26" s="43">
        <v>0</v>
      </c>
      <c r="X26" s="43">
        <v>0</v>
      </c>
      <c r="Y26" s="43">
        <v>0</v>
      </c>
      <c r="Z26" s="44">
        <f t="shared" si="3"/>
        <v>0.15925223076923078</v>
      </c>
      <c r="AA26" s="42">
        <v>0.11161592307692308</v>
      </c>
      <c r="AB26" s="43">
        <v>0</v>
      </c>
      <c r="AC26" s="43">
        <v>0</v>
      </c>
      <c r="AD26" s="43">
        <v>0</v>
      </c>
      <c r="AE26" s="44">
        <v>0.11161592307692308</v>
      </c>
      <c r="AF26" s="10"/>
      <c r="AH26" s="121">
        <f t="shared" si="5"/>
        <v>1.036617576923077</v>
      </c>
      <c r="AI26" s="121">
        <f t="shared" si="6"/>
        <v>0</v>
      </c>
      <c r="AJ26" s="121">
        <f t="shared" si="7"/>
        <v>0.30342807692307688</v>
      </c>
      <c r="AK26" s="121">
        <f t="shared" si="8"/>
        <v>0</v>
      </c>
      <c r="AL26" s="121">
        <f t="shared" si="9"/>
        <v>0.18408392307692309</v>
      </c>
      <c r="AM26" s="121">
        <f t="shared" si="10"/>
        <v>0</v>
      </c>
      <c r="AN26" s="121">
        <f t="shared" si="11"/>
        <v>0.15925223076923078</v>
      </c>
      <c r="AO26" s="121">
        <f t="shared" si="12"/>
        <v>0</v>
      </c>
      <c r="AP26" s="121">
        <f t="shared" si="13"/>
        <v>0.11161592307692308</v>
      </c>
      <c r="AQ26" s="121">
        <f t="shared" si="14"/>
        <v>0</v>
      </c>
      <c r="AR26" s="121">
        <f t="shared" si="15"/>
        <v>1.7949977307692309</v>
      </c>
      <c r="AS26" s="121">
        <f t="shared" si="16"/>
        <v>0</v>
      </c>
      <c r="AU26" s="122">
        <f t="shared" ref="AU26:BF26" si="33">IFERROR((AH67)/(AH26+AH67),0)</f>
        <v>0</v>
      </c>
      <c r="AV26" s="122">
        <f t="shared" si="33"/>
        <v>0</v>
      </c>
      <c r="AW26" s="122">
        <f t="shared" si="33"/>
        <v>0</v>
      </c>
      <c r="AX26" s="122">
        <f t="shared" si="33"/>
        <v>0</v>
      </c>
      <c r="AY26" s="122">
        <f t="shared" si="33"/>
        <v>0</v>
      </c>
      <c r="AZ26" s="122">
        <f t="shared" si="33"/>
        <v>0</v>
      </c>
      <c r="BA26" s="122">
        <f t="shared" si="33"/>
        <v>0</v>
      </c>
      <c r="BB26" s="122">
        <f t="shared" si="33"/>
        <v>0</v>
      </c>
      <c r="BC26" s="122">
        <f t="shared" si="33"/>
        <v>0</v>
      </c>
      <c r="BD26" s="122">
        <f t="shared" si="33"/>
        <v>0</v>
      </c>
      <c r="BE26" s="122">
        <f t="shared" si="33"/>
        <v>0</v>
      </c>
      <c r="BF26" s="122">
        <f t="shared" si="33"/>
        <v>0</v>
      </c>
    </row>
    <row r="27" spans="2:58" ht="14.25" customHeight="1" thickBot="1" x14ac:dyDescent="0.3">
      <c r="B27" s="47">
        <v>19</v>
      </c>
      <c r="C27" s="48" t="s">
        <v>44</v>
      </c>
      <c r="D27" s="49"/>
      <c r="E27" s="40" t="s">
        <v>23</v>
      </c>
      <c r="F27" s="41">
        <v>3</v>
      </c>
      <c r="G27" s="42">
        <v>4.1622540576923077</v>
      </c>
      <c r="H27" s="43">
        <v>0</v>
      </c>
      <c r="I27" s="43">
        <v>0</v>
      </c>
      <c r="J27" s="43">
        <v>0</v>
      </c>
      <c r="K27" s="44">
        <f t="shared" si="0"/>
        <v>4.1622540576923077</v>
      </c>
      <c r="L27" s="42">
        <v>1.5814050576923082</v>
      </c>
      <c r="M27" s="43">
        <v>0</v>
      </c>
      <c r="N27" s="43">
        <v>0</v>
      </c>
      <c r="O27" s="43">
        <v>0</v>
      </c>
      <c r="P27" s="44">
        <f t="shared" si="1"/>
        <v>1.5814050576923082</v>
      </c>
      <c r="Q27" s="42">
        <v>0.76221259615384618</v>
      </c>
      <c r="R27" s="43">
        <v>0</v>
      </c>
      <c r="S27" s="43">
        <v>0</v>
      </c>
      <c r="T27" s="43">
        <v>0</v>
      </c>
      <c r="U27" s="44">
        <f t="shared" si="2"/>
        <v>0.76221259615384618</v>
      </c>
      <c r="V27" s="42">
        <v>0.20707857692307691</v>
      </c>
      <c r="W27" s="43">
        <v>0</v>
      </c>
      <c r="X27" s="43">
        <v>0</v>
      </c>
      <c r="Y27" s="43">
        <v>0</v>
      </c>
      <c r="Z27" s="44">
        <f t="shared" si="3"/>
        <v>0.20707857692307691</v>
      </c>
      <c r="AA27" s="42">
        <v>0.13568746153846153</v>
      </c>
      <c r="AB27" s="43">
        <v>0</v>
      </c>
      <c r="AC27" s="43">
        <v>0</v>
      </c>
      <c r="AD27" s="43">
        <v>0</v>
      </c>
      <c r="AE27" s="44">
        <v>0.13568746153846153</v>
      </c>
      <c r="AF27" s="10"/>
      <c r="AH27" s="121">
        <f t="shared" si="5"/>
        <v>4.1622540576923077</v>
      </c>
      <c r="AI27" s="121">
        <f t="shared" si="6"/>
        <v>0</v>
      </c>
      <c r="AJ27" s="121">
        <f t="shared" si="7"/>
        <v>1.5814050576923082</v>
      </c>
      <c r="AK27" s="121">
        <f t="shared" si="8"/>
        <v>0</v>
      </c>
      <c r="AL27" s="121">
        <f t="shared" si="9"/>
        <v>0.76221259615384618</v>
      </c>
      <c r="AM27" s="121">
        <f t="shared" si="10"/>
        <v>0</v>
      </c>
      <c r="AN27" s="121">
        <f t="shared" si="11"/>
        <v>0.20707857692307691</v>
      </c>
      <c r="AO27" s="121">
        <f t="shared" si="12"/>
        <v>0</v>
      </c>
      <c r="AP27" s="121">
        <f t="shared" si="13"/>
        <v>0.13568746153846153</v>
      </c>
      <c r="AQ27" s="121">
        <f t="shared" si="14"/>
        <v>0</v>
      </c>
      <c r="AR27" s="121">
        <f t="shared" si="15"/>
        <v>6.84863775</v>
      </c>
      <c r="AS27" s="121">
        <f t="shared" si="16"/>
        <v>0</v>
      </c>
      <c r="AU27" s="122">
        <f t="shared" ref="AU27:BF27" si="34">IFERROR((AH68)/(AH27+AH68),0)</f>
        <v>0</v>
      </c>
      <c r="AV27" s="122">
        <f t="shared" si="34"/>
        <v>0</v>
      </c>
      <c r="AW27" s="122">
        <f t="shared" si="34"/>
        <v>0</v>
      </c>
      <c r="AX27" s="122">
        <f t="shared" si="34"/>
        <v>0</v>
      </c>
      <c r="AY27" s="122">
        <f t="shared" si="34"/>
        <v>0</v>
      </c>
      <c r="AZ27" s="122">
        <f t="shared" si="34"/>
        <v>0</v>
      </c>
      <c r="BA27" s="122">
        <f t="shared" si="34"/>
        <v>0</v>
      </c>
      <c r="BB27" s="122">
        <f t="shared" si="34"/>
        <v>0</v>
      </c>
      <c r="BC27" s="122">
        <f t="shared" si="34"/>
        <v>0</v>
      </c>
      <c r="BD27" s="122">
        <f t="shared" si="34"/>
        <v>0</v>
      </c>
      <c r="BE27" s="122">
        <f t="shared" si="34"/>
        <v>0</v>
      </c>
      <c r="BF27" s="122">
        <f t="shared" si="34"/>
        <v>0</v>
      </c>
    </row>
    <row r="28" spans="2:58" ht="14.25" customHeight="1" thickBot="1" x14ac:dyDescent="0.3">
      <c r="B28" s="47">
        <v>20</v>
      </c>
      <c r="C28" s="48" t="s">
        <v>45</v>
      </c>
      <c r="D28" s="49"/>
      <c r="E28" s="40" t="s">
        <v>23</v>
      </c>
      <c r="F28" s="41">
        <v>3</v>
      </c>
      <c r="G28" s="42">
        <v>0</v>
      </c>
      <c r="H28" s="43">
        <v>0</v>
      </c>
      <c r="I28" s="43">
        <v>0</v>
      </c>
      <c r="J28" s="43">
        <v>0</v>
      </c>
      <c r="K28" s="44">
        <f t="shared" si="0"/>
        <v>0</v>
      </c>
      <c r="L28" s="42">
        <v>0</v>
      </c>
      <c r="M28" s="43">
        <v>0</v>
      </c>
      <c r="N28" s="43">
        <v>0</v>
      </c>
      <c r="O28" s="43">
        <v>0</v>
      </c>
      <c r="P28" s="44">
        <f t="shared" si="1"/>
        <v>0</v>
      </c>
      <c r="Q28" s="42">
        <v>0</v>
      </c>
      <c r="R28" s="43">
        <v>0</v>
      </c>
      <c r="S28" s="43">
        <v>0</v>
      </c>
      <c r="T28" s="43">
        <v>0</v>
      </c>
      <c r="U28" s="44">
        <f t="shared" si="2"/>
        <v>0</v>
      </c>
      <c r="V28" s="42">
        <v>0</v>
      </c>
      <c r="W28" s="43">
        <v>0</v>
      </c>
      <c r="X28" s="43">
        <v>0</v>
      </c>
      <c r="Y28" s="43">
        <v>0</v>
      </c>
      <c r="Z28" s="44">
        <f t="shared" si="3"/>
        <v>0</v>
      </c>
      <c r="AA28" s="42">
        <v>0</v>
      </c>
      <c r="AB28" s="43">
        <v>0</v>
      </c>
      <c r="AC28" s="43">
        <v>0</v>
      </c>
      <c r="AD28" s="43">
        <v>0</v>
      </c>
      <c r="AE28" s="44">
        <v>0</v>
      </c>
      <c r="AF28" s="10"/>
      <c r="AH28" s="121">
        <f t="shared" si="5"/>
        <v>0</v>
      </c>
      <c r="AI28" s="121">
        <f t="shared" si="6"/>
        <v>0</v>
      </c>
      <c r="AJ28" s="121">
        <f t="shared" si="7"/>
        <v>0</v>
      </c>
      <c r="AK28" s="121">
        <f t="shared" si="8"/>
        <v>0</v>
      </c>
      <c r="AL28" s="121">
        <f t="shared" si="9"/>
        <v>0</v>
      </c>
      <c r="AM28" s="121">
        <f t="shared" si="10"/>
        <v>0</v>
      </c>
      <c r="AN28" s="121">
        <f t="shared" si="11"/>
        <v>0</v>
      </c>
      <c r="AO28" s="121">
        <f t="shared" si="12"/>
        <v>0</v>
      </c>
      <c r="AP28" s="121">
        <f t="shared" si="13"/>
        <v>0</v>
      </c>
      <c r="AQ28" s="121">
        <f t="shared" si="14"/>
        <v>0</v>
      </c>
      <c r="AR28" s="121">
        <f t="shared" si="15"/>
        <v>0</v>
      </c>
      <c r="AS28" s="121">
        <f t="shared" si="16"/>
        <v>0</v>
      </c>
      <c r="AU28" s="122">
        <f t="shared" ref="AU28:BF28" si="35">IFERROR((AH69)/(AH28+AH69),0)</f>
        <v>0</v>
      </c>
      <c r="AV28" s="122">
        <f t="shared" si="35"/>
        <v>0</v>
      </c>
      <c r="AW28" s="122">
        <f t="shared" si="35"/>
        <v>0</v>
      </c>
      <c r="AX28" s="122">
        <f t="shared" si="35"/>
        <v>0</v>
      </c>
      <c r="AY28" s="122">
        <f t="shared" si="35"/>
        <v>0</v>
      </c>
      <c r="AZ28" s="122">
        <f t="shared" si="35"/>
        <v>0</v>
      </c>
      <c r="BA28" s="122">
        <f t="shared" si="35"/>
        <v>0</v>
      </c>
      <c r="BB28" s="122">
        <f t="shared" si="35"/>
        <v>0</v>
      </c>
      <c r="BC28" s="122">
        <f t="shared" si="35"/>
        <v>0</v>
      </c>
      <c r="BD28" s="122">
        <f t="shared" si="35"/>
        <v>0</v>
      </c>
      <c r="BE28" s="122">
        <f t="shared" si="35"/>
        <v>0</v>
      </c>
      <c r="BF28" s="122">
        <f t="shared" si="35"/>
        <v>0</v>
      </c>
    </row>
    <row r="29" spans="2:58" ht="14.25" customHeight="1" thickBot="1" x14ac:dyDescent="0.3">
      <c r="B29" s="47">
        <v>21</v>
      </c>
      <c r="C29" s="51" t="s">
        <v>46</v>
      </c>
      <c r="D29" s="52"/>
      <c r="E29" s="53" t="s">
        <v>23</v>
      </c>
      <c r="F29" s="54">
        <v>3</v>
      </c>
      <c r="G29" s="55">
        <v>0</v>
      </c>
      <c r="H29" s="56">
        <v>0</v>
      </c>
      <c r="I29" s="56">
        <v>0</v>
      </c>
      <c r="J29" s="56">
        <v>1.226803846153846</v>
      </c>
      <c r="K29" s="57">
        <f t="shared" si="0"/>
        <v>1.226803846153846</v>
      </c>
      <c r="L29" s="55">
        <v>0</v>
      </c>
      <c r="M29" s="56">
        <v>0</v>
      </c>
      <c r="N29" s="56">
        <v>0</v>
      </c>
      <c r="O29" s="56">
        <v>1.226803846153846</v>
      </c>
      <c r="P29" s="57">
        <f t="shared" si="1"/>
        <v>1.226803846153846</v>
      </c>
      <c r="Q29" s="55">
        <v>0</v>
      </c>
      <c r="R29" s="56">
        <v>0</v>
      </c>
      <c r="S29" s="56">
        <v>0</v>
      </c>
      <c r="T29" s="56">
        <v>1.226803846153846</v>
      </c>
      <c r="U29" s="57">
        <f t="shared" si="2"/>
        <v>1.226803846153846</v>
      </c>
      <c r="V29" s="55">
        <v>0</v>
      </c>
      <c r="W29" s="56">
        <v>0</v>
      </c>
      <c r="X29" s="56">
        <v>0</v>
      </c>
      <c r="Y29" s="56">
        <v>1.226803846153846</v>
      </c>
      <c r="Z29" s="57">
        <f t="shared" si="3"/>
        <v>1.226803846153846</v>
      </c>
      <c r="AA29" s="55">
        <v>0</v>
      </c>
      <c r="AB29" s="56">
        <v>0</v>
      </c>
      <c r="AC29" s="56">
        <v>0</v>
      </c>
      <c r="AD29" s="56">
        <v>1.226803846153846</v>
      </c>
      <c r="AE29" s="57">
        <v>1.226803846153846</v>
      </c>
      <c r="AF29" s="10"/>
      <c r="AH29" s="121">
        <f t="shared" si="5"/>
        <v>0</v>
      </c>
      <c r="AI29" s="121">
        <f t="shared" si="6"/>
        <v>1.226803846153846</v>
      </c>
      <c r="AJ29" s="121">
        <f t="shared" si="7"/>
        <v>0</v>
      </c>
      <c r="AK29" s="121">
        <f t="shared" si="8"/>
        <v>1.226803846153846</v>
      </c>
      <c r="AL29" s="121">
        <f t="shared" si="9"/>
        <v>0</v>
      </c>
      <c r="AM29" s="121">
        <f t="shared" si="10"/>
        <v>1.226803846153846</v>
      </c>
      <c r="AN29" s="121">
        <f t="shared" si="11"/>
        <v>0</v>
      </c>
      <c r="AO29" s="121">
        <f t="shared" si="12"/>
        <v>1.226803846153846</v>
      </c>
      <c r="AP29" s="121">
        <f t="shared" si="13"/>
        <v>0</v>
      </c>
      <c r="AQ29" s="121">
        <f t="shared" si="14"/>
        <v>1.226803846153846</v>
      </c>
      <c r="AR29" s="121">
        <f t="shared" si="15"/>
        <v>0</v>
      </c>
      <c r="AS29" s="121">
        <f t="shared" si="16"/>
        <v>6.1340192307692298</v>
      </c>
      <c r="AU29" s="122">
        <f t="shared" ref="AU29:BF29" si="36">IFERROR((AH70)/(AH29+AH70),0)</f>
        <v>0</v>
      </c>
      <c r="AV29" s="122">
        <f t="shared" si="36"/>
        <v>0</v>
      </c>
      <c r="AW29" s="122">
        <f t="shared" si="36"/>
        <v>0</v>
      </c>
      <c r="AX29" s="122">
        <f t="shared" si="36"/>
        <v>0</v>
      </c>
      <c r="AY29" s="122">
        <f t="shared" si="36"/>
        <v>0</v>
      </c>
      <c r="AZ29" s="122">
        <f t="shared" si="36"/>
        <v>0</v>
      </c>
      <c r="BA29" s="122">
        <f t="shared" si="36"/>
        <v>0</v>
      </c>
      <c r="BB29" s="122">
        <f t="shared" si="36"/>
        <v>0</v>
      </c>
      <c r="BC29" s="122">
        <f t="shared" si="36"/>
        <v>0</v>
      </c>
      <c r="BD29" s="122">
        <f t="shared" si="36"/>
        <v>0</v>
      </c>
      <c r="BE29" s="122">
        <f t="shared" si="36"/>
        <v>0</v>
      </c>
      <c r="BF29" s="122">
        <f t="shared" si="36"/>
        <v>0</v>
      </c>
    </row>
    <row r="30" spans="2:58" ht="14.25" customHeight="1" thickBot="1" x14ac:dyDescent="0.3">
      <c r="B30" s="47">
        <v>22</v>
      </c>
      <c r="C30" s="48" t="s">
        <v>47</v>
      </c>
      <c r="D30" s="49"/>
      <c r="E30" s="58" t="s">
        <v>23</v>
      </c>
      <c r="F30" s="58">
        <v>3</v>
      </c>
      <c r="G30" s="42">
        <v>0</v>
      </c>
      <c r="H30" s="43">
        <v>0</v>
      </c>
      <c r="I30" s="43">
        <v>0</v>
      </c>
      <c r="J30" s="43">
        <v>1.0114269230769231</v>
      </c>
      <c r="K30" s="44">
        <f t="shared" si="0"/>
        <v>1.0114269230769231</v>
      </c>
      <c r="L30" s="42">
        <v>0</v>
      </c>
      <c r="M30" s="43">
        <v>0</v>
      </c>
      <c r="N30" s="43">
        <v>0</v>
      </c>
      <c r="O30" s="43">
        <v>1.0114269230769231</v>
      </c>
      <c r="P30" s="44">
        <f t="shared" si="1"/>
        <v>1.0114269230769231</v>
      </c>
      <c r="Q30" s="42">
        <v>0</v>
      </c>
      <c r="R30" s="43">
        <v>0</v>
      </c>
      <c r="S30" s="43">
        <v>0</v>
      </c>
      <c r="T30" s="43">
        <v>1.0114269230769231</v>
      </c>
      <c r="U30" s="44">
        <f t="shared" si="2"/>
        <v>1.0114269230769231</v>
      </c>
      <c r="V30" s="42">
        <v>0</v>
      </c>
      <c r="W30" s="43">
        <v>0</v>
      </c>
      <c r="X30" s="43">
        <v>0</v>
      </c>
      <c r="Y30" s="43">
        <v>1.0114269230769231</v>
      </c>
      <c r="Z30" s="44">
        <f t="shared" si="3"/>
        <v>1.0114269230769231</v>
      </c>
      <c r="AA30" s="42">
        <v>0</v>
      </c>
      <c r="AB30" s="43">
        <v>0</v>
      </c>
      <c r="AC30" s="43">
        <v>0</v>
      </c>
      <c r="AD30" s="43">
        <v>1.0114269230769231</v>
      </c>
      <c r="AE30" s="44">
        <v>1.0114269230769231</v>
      </c>
      <c r="AF30" s="10"/>
      <c r="AH30" s="121">
        <f t="shared" si="5"/>
        <v>0</v>
      </c>
      <c r="AI30" s="121">
        <f t="shared" si="6"/>
        <v>1.0114269230769231</v>
      </c>
      <c r="AJ30" s="121">
        <f t="shared" si="7"/>
        <v>0</v>
      </c>
      <c r="AK30" s="121">
        <f t="shared" si="8"/>
        <v>1.0114269230769231</v>
      </c>
      <c r="AL30" s="121">
        <f t="shared" si="9"/>
        <v>0</v>
      </c>
      <c r="AM30" s="121">
        <f t="shared" si="10"/>
        <v>1.0114269230769231</v>
      </c>
      <c r="AN30" s="121">
        <f t="shared" si="11"/>
        <v>0</v>
      </c>
      <c r="AO30" s="121">
        <f t="shared" si="12"/>
        <v>1.0114269230769231</v>
      </c>
      <c r="AP30" s="121">
        <f t="shared" si="13"/>
        <v>0</v>
      </c>
      <c r="AQ30" s="121">
        <f t="shared" si="14"/>
        <v>1.0114269230769231</v>
      </c>
      <c r="AR30" s="121">
        <f t="shared" si="15"/>
        <v>0</v>
      </c>
      <c r="AS30" s="121">
        <f t="shared" si="16"/>
        <v>5.0571346153846157</v>
      </c>
      <c r="AU30" s="122">
        <f t="shared" ref="AU30:BF30" si="37">IFERROR((AH71)/(AH30+AH71),0)</f>
        <v>0</v>
      </c>
      <c r="AV30" s="122">
        <f t="shared" si="37"/>
        <v>0</v>
      </c>
      <c r="AW30" s="122">
        <f t="shared" si="37"/>
        <v>0</v>
      </c>
      <c r="AX30" s="122">
        <f t="shared" si="37"/>
        <v>0</v>
      </c>
      <c r="AY30" s="122">
        <f t="shared" si="37"/>
        <v>0</v>
      </c>
      <c r="AZ30" s="122">
        <f t="shared" si="37"/>
        <v>0</v>
      </c>
      <c r="BA30" s="122">
        <f t="shared" si="37"/>
        <v>0</v>
      </c>
      <c r="BB30" s="122">
        <f t="shared" si="37"/>
        <v>0</v>
      </c>
      <c r="BC30" s="122">
        <f t="shared" si="37"/>
        <v>0</v>
      </c>
      <c r="BD30" s="122">
        <f t="shared" si="37"/>
        <v>0</v>
      </c>
      <c r="BE30" s="122">
        <f t="shared" si="37"/>
        <v>0</v>
      </c>
      <c r="BF30" s="122">
        <f t="shared" si="37"/>
        <v>0</v>
      </c>
    </row>
    <row r="31" spans="2:58" ht="14.25" customHeight="1" thickBot="1" x14ac:dyDescent="0.3">
      <c r="B31" s="47">
        <v>23</v>
      </c>
      <c r="C31" s="59" t="s">
        <v>48</v>
      </c>
      <c r="D31" s="50"/>
      <c r="E31" s="60" t="s">
        <v>23</v>
      </c>
      <c r="F31" s="60">
        <v>3</v>
      </c>
      <c r="G31" s="61">
        <v>0</v>
      </c>
      <c r="H31" s="62">
        <v>0</v>
      </c>
      <c r="I31" s="62">
        <v>0</v>
      </c>
      <c r="J31" s="62">
        <v>0</v>
      </c>
      <c r="K31" s="63">
        <f t="shared" si="0"/>
        <v>0</v>
      </c>
      <c r="L31" s="61">
        <v>0</v>
      </c>
      <c r="M31" s="62">
        <v>0</v>
      </c>
      <c r="N31" s="62">
        <v>0</v>
      </c>
      <c r="O31" s="62">
        <v>0</v>
      </c>
      <c r="P31" s="63">
        <f t="shared" si="1"/>
        <v>0</v>
      </c>
      <c r="Q31" s="61">
        <v>0</v>
      </c>
      <c r="R31" s="62">
        <v>0</v>
      </c>
      <c r="S31" s="62">
        <v>0</v>
      </c>
      <c r="T31" s="62">
        <v>0</v>
      </c>
      <c r="U31" s="63">
        <f t="shared" si="2"/>
        <v>0</v>
      </c>
      <c r="V31" s="61">
        <v>0</v>
      </c>
      <c r="W31" s="62">
        <v>0</v>
      </c>
      <c r="X31" s="62">
        <v>0</v>
      </c>
      <c r="Y31" s="62">
        <v>0</v>
      </c>
      <c r="Z31" s="63">
        <f t="shared" si="3"/>
        <v>0</v>
      </c>
      <c r="AA31" s="61">
        <v>0</v>
      </c>
      <c r="AB31" s="62">
        <v>0</v>
      </c>
      <c r="AC31" s="62">
        <v>0</v>
      </c>
      <c r="AD31" s="62">
        <v>0</v>
      </c>
      <c r="AE31" s="63">
        <v>0</v>
      </c>
      <c r="AF31" s="10"/>
      <c r="AH31" s="121">
        <f t="shared" si="5"/>
        <v>0</v>
      </c>
      <c r="AI31" s="121">
        <f t="shared" si="6"/>
        <v>0</v>
      </c>
      <c r="AJ31" s="121">
        <f t="shared" si="7"/>
        <v>0</v>
      </c>
      <c r="AK31" s="121">
        <f t="shared" si="8"/>
        <v>0</v>
      </c>
      <c r="AL31" s="121">
        <f t="shared" si="9"/>
        <v>0</v>
      </c>
      <c r="AM31" s="121">
        <f t="shared" si="10"/>
        <v>0</v>
      </c>
      <c r="AN31" s="121">
        <f t="shared" si="11"/>
        <v>0</v>
      </c>
      <c r="AO31" s="121">
        <f t="shared" si="12"/>
        <v>0</v>
      </c>
      <c r="AP31" s="121">
        <f t="shared" si="13"/>
        <v>0</v>
      </c>
      <c r="AQ31" s="121">
        <f t="shared" si="14"/>
        <v>0</v>
      </c>
      <c r="AR31" s="121">
        <f t="shared" si="15"/>
        <v>0</v>
      </c>
      <c r="AS31" s="121">
        <f t="shared" si="16"/>
        <v>0</v>
      </c>
      <c r="AU31" s="122">
        <f t="shared" ref="AU31:BF31" si="38">IFERROR((AH72)/(AH31+AH72),0)</f>
        <v>0</v>
      </c>
      <c r="AV31" s="122">
        <f t="shared" si="38"/>
        <v>0</v>
      </c>
      <c r="AW31" s="122">
        <f t="shared" si="38"/>
        <v>0</v>
      </c>
      <c r="AX31" s="122">
        <f t="shared" si="38"/>
        <v>0</v>
      </c>
      <c r="AY31" s="122">
        <f t="shared" si="38"/>
        <v>0</v>
      </c>
      <c r="AZ31" s="122">
        <f t="shared" si="38"/>
        <v>0</v>
      </c>
      <c r="BA31" s="122">
        <f t="shared" si="38"/>
        <v>0</v>
      </c>
      <c r="BB31" s="122">
        <f t="shared" si="38"/>
        <v>0</v>
      </c>
      <c r="BC31" s="122">
        <f t="shared" si="38"/>
        <v>0</v>
      </c>
      <c r="BD31" s="122">
        <f t="shared" si="38"/>
        <v>0</v>
      </c>
      <c r="BE31" s="122">
        <f t="shared" si="38"/>
        <v>0</v>
      </c>
      <c r="BF31" s="122">
        <f t="shared" si="38"/>
        <v>0</v>
      </c>
    </row>
    <row r="32" spans="2:58" ht="14.4" thickBot="1" x14ac:dyDescent="0.3">
      <c r="B32" s="47">
        <v>24</v>
      </c>
      <c r="C32" s="64" t="s">
        <v>49</v>
      </c>
      <c r="D32" s="49"/>
      <c r="E32" s="40" t="s">
        <v>23</v>
      </c>
      <c r="F32" s="41">
        <v>3</v>
      </c>
      <c r="G32" s="42">
        <v>0</v>
      </c>
      <c r="H32" s="43">
        <v>0</v>
      </c>
      <c r="I32" s="43">
        <v>0</v>
      </c>
      <c r="J32" s="43">
        <v>1.4252884615384616</v>
      </c>
      <c r="K32" s="44">
        <f t="shared" si="0"/>
        <v>1.4252884615384616</v>
      </c>
      <c r="L32" s="42">
        <v>0</v>
      </c>
      <c r="M32" s="43">
        <v>0</v>
      </c>
      <c r="N32" s="43">
        <v>0</v>
      </c>
      <c r="O32" s="43">
        <v>1.4252884615384616</v>
      </c>
      <c r="P32" s="44">
        <f t="shared" si="1"/>
        <v>1.4252884615384616</v>
      </c>
      <c r="Q32" s="42">
        <v>0</v>
      </c>
      <c r="R32" s="43">
        <v>0</v>
      </c>
      <c r="S32" s="43">
        <v>0</v>
      </c>
      <c r="T32" s="43">
        <v>1.4252884615384616</v>
      </c>
      <c r="U32" s="44">
        <f t="shared" si="2"/>
        <v>1.4252884615384616</v>
      </c>
      <c r="V32" s="42">
        <v>0</v>
      </c>
      <c r="W32" s="43">
        <v>0</v>
      </c>
      <c r="X32" s="43">
        <v>0</v>
      </c>
      <c r="Y32" s="43">
        <v>1.4252884615384616</v>
      </c>
      <c r="Z32" s="44">
        <f t="shared" si="3"/>
        <v>1.4252884615384616</v>
      </c>
      <c r="AA32" s="42">
        <v>0</v>
      </c>
      <c r="AB32" s="43">
        <v>0</v>
      </c>
      <c r="AC32" s="43">
        <v>0</v>
      </c>
      <c r="AD32" s="43">
        <v>1.4252884615384616</v>
      </c>
      <c r="AE32" s="44">
        <v>1.4252884615384616</v>
      </c>
      <c r="AF32" s="10"/>
      <c r="AH32" s="121">
        <f t="shared" si="5"/>
        <v>0</v>
      </c>
      <c r="AI32" s="121">
        <f t="shared" si="6"/>
        <v>1.4252884615384616</v>
      </c>
      <c r="AJ32" s="121">
        <f t="shared" si="7"/>
        <v>0</v>
      </c>
      <c r="AK32" s="121">
        <f t="shared" si="8"/>
        <v>1.4252884615384616</v>
      </c>
      <c r="AL32" s="121">
        <f t="shared" si="9"/>
        <v>0</v>
      </c>
      <c r="AM32" s="121">
        <f t="shared" si="10"/>
        <v>1.4252884615384616</v>
      </c>
      <c r="AN32" s="121">
        <f t="shared" si="11"/>
        <v>0</v>
      </c>
      <c r="AO32" s="121">
        <f t="shared" si="12"/>
        <v>1.4252884615384616</v>
      </c>
      <c r="AP32" s="121">
        <f t="shared" si="13"/>
        <v>0</v>
      </c>
      <c r="AQ32" s="121">
        <f t="shared" si="14"/>
        <v>1.4252884615384616</v>
      </c>
      <c r="AR32" s="121">
        <f t="shared" si="15"/>
        <v>0</v>
      </c>
      <c r="AS32" s="121">
        <f t="shared" si="16"/>
        <v>7.126442307692308</v>
      </c>
      <c r="AU32" s="122">
        <f t="shared" ref="AU32:BF32" si="39">IFERROR((AH73)/(AH32+AH73),0)</f>
        <v>0</v>
      </c>
      <c r="AV32" s="122">
        <f t="shared" si="39"/>
        <v>0.48643592142188968</v>
      </c>
      <c r="AW32" s="122">
        <f t="shared" si="39"/>
        <v>0</v>
      </c>
      <c r="AX32" s="122">
        <f t="shared" si="39"/>
        <v>0.48643592142188968</v>
      </c>
      <c r="AY32" s="122">
        <f t="shared" si="39"/>
        <v>0</v>
      </c>
      <c r="AZ32" s="122">
        <f t="shared" si="39"/>
        <v>0.48643592142188968</v>
      </c>
      <c r="BA32" s="122">
        <f t="shared" si="39"/>
        <v>0</v>
      </c>
      <c r="BB32" s="122">
        <f t="shared" si="39"/>
        <v>0.48643592142188968</v>
      </c>
      <c r="BC32" s="122">
        <f t="shared" si="39"/>
        <v>0</v>
      </c>
      <c r="BD32" s="122">
        <f t="shared" si="39"/>
        <v>0.48643592142188968</v>
      </c>
      <c r="BE32" s="122">
        <f t="shared" si="39"/>
        <v>0</v>
      </c>
      <c r="BF32" s="122">
        <f t="shared" si="39"/>
        <v>0.48643592142188963</v>
      </c>
    </row>
    <row r="33" spans="2:58" ht="14.25" customHeight="1" thickBot="1" x14ac:dyDescent="0.3">
      <c r="B33" s="47">
        <v>25</v>
      </c>
      <c r="C33" s="64" t="s">
        <v>50</v>
      </c>
      <c r="D33" s="49"/>
      <c r="E33" s="40" t="s">
        <v>23</v>
      </c>
      <c r="F33" s="41">
        <v>3</v>
      </c>
      <c r="G33" s="42">
        <v>0</v>
      </c>
      <c r="H33" s="43">
        <v>0</v>
      </c>
      <c r="I33" s="43">
        <v>0</v>
      </c>
      <c r="J33" s="43">
        <v>0</v>
      </c>
      <c r="K33" s="44">
        <f t="shared" si="0"/>
        <v>0</v>
      </c>
      <c r="L33" s="42">
        <v>0</v>
      </c>
      <c r="M33" s="43">
        <v>0</v>
      </c>
      <c r="N33" s="43">
        <v>0</v>
      </c>
      <c r="O33" s="43">
        <v>0</v>
      </c>
      <c r="P33" s="44">
        <f t="shared" si="1"/>
        <v>0</v>
      </c>
      <c r="Q33" s="42">
        <v>0</v>
      </c>
      <c r="R33" s="43">
        <v>0</v>
      </c>
      <c r="S33" s="43">
        <v>0</v>
      </c>
      <c r="T33" s="43">
        <v>0</v>
      </c>
      <c r="U33" s="44">
        <f t="shared" si="2"/>
        <v>0</v>
      </c>
      <c r="V33" s="42">
        <v>0</v>
      </c>
      <c r="W33" s="43">
        <v>0</v>
      </c>
      <c r="X33" s="43">
        <v>0</v>
      </c>
      <c r="Y33" s="43">
        <v>0</v>
      </c>
      <c r="Z33" s="44">
        <f t="shared" si="3"/>
        <v>0</v>
      </c>
      <c r="AA33" s="42">
        <v>0</v>
      </c>
      <c r="AB33" s="43">
        <v>0</v>
      </c>
      <c r="AC33" s="43">
        <v>0</v>
      </c>
      <c r="AD33" s="43">
        <v>0</v>
      </c>
      <c r="AE33" s="44">
        <v>0</v>
      </c>
      <c r="AF33" s="23"/>
      <c r="AH33" s="121">
        <f t="shared" si="5"/>
        <v>0</v>
      </c>
      <c r="AI33" s="121">
        <f t="shared" si="6"/>
        <v>0</v>
      </c>
      <c r="AJ33" s="121">
        <f t="shared" si="7"/>
        <v>0</v>
      </c>
      <c r="AK33" s="121">
        <f t="shared" si="8"/>
        <v>0</v>
      </c>
      <c r="AL33" s="121">
        <f t="shared" si="9"/>
        <v>0</v>
      </c>
      <c r="AM33" s="121">
        <f t="shared" si="10"/>
        <v>0</v>
      </c>
      <c r="AN33" s="121">
        <f t="shared" si="11"/>
        <v>0</v>
      </c>
      <c r="AO33" s="121">
        <f t="shared" si="12"/>
        <v>0</v>
      </c>
      <c r="AP33" s="121">
        <f t="shared" si="13"/>
        <v>0</v>
      </c>
      <c r="AQ33" s="121">
        <f t="shared" si="14"/>
        <v>0</v>
      </c>
      <c r="AR33" s="121">
        <f t="shared" si="15"/>
        <v>0</v>
      </c>
      <c r="AS33" s="121">
        <f t="shared" si="16"/>
        <v>0</v>
      </c>
      <c r="AU33" s="122">
        <f t="shared" ref="AU33:BF33" si="40">IFERROR((AH74)/(AH33+AH74),0)</f>
        <v>0</v>
      </c>
      <c r="AV33" s="122">
        <f t="shared" si="40"/>
        <v>0</v>
      </c>
      <c r="AW33" s="122">
        <f t="shared" si="40"/>
        <v>0</v>
      </c>
      <c r="AX33" s="122">
        <f t="shared" si="40"/>
        <v>0</v>
      </c>
      <c r="AY33" s="122">
        <f t="shared" si="40"/>
        <v>0</v>
      </c>
      <c r="AZ33" s="122">
        <f t="shared" si="40"/>
        <v>0</v>
      </c>
      <c r="BA33" s="122">
        <f t="shared" si="40"/>
        <v>0</v>
      </c>
      <c r="BB33" s="122">
        <f t="shared" si="40"/>
        <v>0</v>
      </c>
      <c r="BC33" s="122">
        <f t="shared" si="40"/>
        <v>0</v>
      </c>
      <c r="BD33" s="122">
        <f t="shared" si="40"/>
        <v>0</v>
      </c>
      <c r="BE33" s="122">
        <f t="shared" si="40"/>
        <v>0</v>
      </c>
      <c r="BF33" s="122">
        <f t="shared" si="40"/>
        <v>0</v>
      </c>
    </row>
    <row r="34" spans="2:58" ht="14.25" customHeight="1" thickBot="1" x14ac:dyDescent="0.3">
      <c r="B34" s="47">
        <v>26</v>
      </c>
      <c r="C34" s="64" t="s">
        <v>51</v>
      </c>
      <c r="D34" s="49"/>
      <c r="E34" s="40" t="s">
        <v>23</v>
      </c>
      <c r="F34" s="41">
        <v>3</v>
      </c>
      <c r="G34" s="42">
        <v>0</v>
      </c>
      <c r="H34" s="43">
        <v>0</v>
      </c>
      <c r="I34" s="43">
        <v>0</v>
      </c>
      <c r="J34" s="43">
        <v>0</v>
      </c>
      <c r="K34" s="44">
        <f t="shared" si="0"/>
        <v>0</v>
      </c>
      <c r="L34" s="42">
        <v>0</v>
      </c>
      <c r="M34" s="43">
        <v>0</v>
      </c>
      <c r="N34" s="43">
        <v>0</v>
      </c>
      <c r="O34" s="43">
        <v>0</v>
      </c>
      <c r="P34" s="44">
        <f t="shared" si="1"/>
        <v>0</v>
      </c>
      <c r="Q34" s="42">
        <v>0</v>
      </c>
      <c r="R34" s="43">
        <v>0</v>
      </c>
      <c r="S34" s="43">
        <v>0</v>
      </c>
      <c r="T34" s="43">
        <v>0</v>
      </c>
      <c r="U34" s="44">
        <f t="shared" si="2"/>
        <v>0</v>
      </c>
      <c r="V34" s="42">
        <v>0</v>
      </c>
      <c r="W34" s="43">
        <v>0</v>
      </c>
      <c r="X34" s="43">
        <v>0</v>
      </c>
      <c r="Y34" s="43">
        <v>0</v>
      </c>
      <c r="Z34" s="44">
        <f t="shared" si="3"/>
        <v>0</v>
      </c>
      <c r="AA34" s="42">
        <v>0</v>
      </c>
      <c r="AB34" s="43">
        <v>0</v>
      </c>
      <c r="AC34" s="43">
        <v>0</v>
      </c>
      <c r="AD34" s="43">
        <v>0</v>
      </c>
      <c r="AE34" s="44">
        <v>0</v>
      </c>
      <c r="AF34" s="23"/>
      <c r="AH34" s="121">
        <f t="shared" si="5"/>
        <v>0</v>
      </c>
      <c r="AI34" s="121">
        <f t="shared" si="6"/>
        <v>0</v>
      </c>
      <c r="AJ34" s="121">
        <f t="shared" si="7"/>
        <v>0</v>
      </c>
      <c r="AK34" s="121">
        <f t="shared" si="8"/>
        <v>0</v>
      </c>
      <c r="AL34" s="121">
        <f t="shared" si="9"/>
        <v>0</v>
      </c>
      <c r="AM34" s="121">
        <f t="shared" si="10"/>
        <v>0</v>
      </c>
      <c r="AN34" s="121">
        <f t="shared" si="11"/>
        <v>0</v>
      </c>
      <c r="AO34" s="121">
        <f t="shared" si="12"/>
        <v>0</v>
      </c>
      <c r="AP34" s="121">
        <f t="shared" si="13"/>
        <v>0</v>
      </c>
      <c r="AQ34" s="121">
        <f t="shared" si="14"/>
        <v>0</v>
      </c>
      <c r="AR34" s="121">
        <f t="shared" si="15"/>
        <v>0</v>
      </c>
      <c r="AS34" s="121">
        <f t="shared" si="16"/>
        <v>0</v>
      </c>
      <c r="AU34" s="122">
        <f t="shared" ref="AU34:BF34" si="41">IFERROR((AH75)/(AH34+AH75),0)</f>
        <v>0</v>
      </c>
      <c r="AV34" s="122">
        <f t="shared" si="41"/>
        <v>0</v>
      </c>
      <c r="AW34" s="122">
        <f t="shared" si="41"/>
        <v>0</v>
      </c>
      <c r="AX34" s="122">
        <f t="shared" si="41"/>
        <v>0</v>
      </c>
      <c r="AY34" s="122">
        <f t="shared" si="41"/>
        <v>0</v>
      </c>
      <c r="AZ34" s="122">
        <f t="shared" si="41"/>
        <v>0</v>
      </c>
      <c r="BA34" s="122">
        <f t="shared" si="41"/>
        <v>0</v>
      </c>
      <c r="BB34" s="122">
        <f t="shared" si="41"/>
        <v>0</v>
      </c>
      <c r="BC34" s="122">
        <f t="shared" si="41"/>
        <v>0</v>
      </c>
      <c r="BD34" s="122">
        <f t="shared" si="41"/>
        <v>0</v>
      </c>
      <c r="BE34" s="122">
        <f t="shared" si="41"/>
        <v>0</v>
      </c>
      <c r="BF34" s="122">
        <f t="shared" si="41"/>
        <v>0</v>
      </c>
    </row>
    <row r="35" spans="2:58" ht="14.25" customHeight="1" thickBot="1" x14ac:dyDescent="0.3">
      <c r="B35" s="47">
        <v>27</v>
      </c>
      <c r="C35" s="64" t="s">
        <v>52</v>
      </c>
      <c r="D35" s="49"/>
      <c r="E35" s="40" t="s">
        <v>23</v>
      </c>
      <c r="F35" s="41">
        <v>3</v>
      </c>
      <c r="G35" s="42">
        <v>0</v>
      </c>
      <c r="H35" s="43">
        <v>0</v>
      </c>
      <c r="I35" s="43">
        <v>0</v>
      </c>
      <c r="J35" s="43">
        <v>0</v>
      </c>
      <c r="K35" s="44">
        <f t="shared" si="0"/>
        <v>0</v>
      </c>
      <c r="L35" s="42">
        <v>0</v>
      </c>
      <c r="M35" s="43">
        <v>0</v>
      </c>
      <c r="N35" s="43">
        <v>0</v>
      </c>
      <c r="O35" s="43">
        <v>0</v>
      </c>
      <c r="P35" s="44">
        <f t="shared" si="1"/>
        <v>0</v>
      </c>
      <c r="Q35" s="42">
        <v>0</v>
      </c>
      <c r="R35" s="43">
        <v>0</v>
      </c>
      <c r="S35" s="43">
        <v>0</v>
      </c>
      <c r="T35" s="43">
        <v>0</v>
      </c>
      <c r="U35" s="44">
        <f t="shared" si="2"/>
        <v>0</v>
      </c>
      <c r="V35" s="42">
        <v>0</v>
      </c>
      <c r="W35" s="43">
        <v>0</v>
      </c>
      <c r="X35" s="43">
        <v>0</v>
      </c>
      <c r="Y35" s="43">
        <v>0</v>
      </c>
      <c r="Z35" s="44">
        <f t="shared" si="3"/>
        <v>0</v>
      </c>
      <c r="AA35" s="42">
        <v>0</v>
      </c>
      <c r="AB35" s="43">
        <v>0</v>
      </c>
      <c r="AC35" s="43">
        <v>0</v>
      </c>
      <c r="AD35" s="43">
        <v>0</v>
      </c>
      <c r="AE35" s="44">
        <v>0</v>
      </c>
      <c r="AF35" s="23"/>
      <c r="AH35" s="121">
        <f t="shared" si="5"/>
        <v>0</v>
      </c>
      <c r="AI35" s="121">
        <f t="shared" si="6"/>
        <v>0</v>
      </c>
      <c r="AJ35" s="121">
        <f t="shared" si="7"/>
        <v>0</v>
      </c>
      <c r="AK35" s="121">
        <f t="shared" si="8"/>
        <v>0</v>
      </c>
      <c r="AL35" s="121">
        <f t="shared" si="9"/>
        <v>0</v>
      </c>
      <c r="AM35" s="121">
        <f t="shared" si="10"/>
        <v>0</v>
      </c>
      <c r="AN35" s="121">
        <f t="shared" si="11"/>
        <v>0</v>
      </c>
      <c r="AO35" s="121">
        <f t="shared" si="12"/>
        <v>0</v>
      </c>
      <c r="AP35" s="121">
        <f t="shared" si="13"/>
        <v>0</v>
      </c>
      <c r="AQ35" s="121">
        <f t="shared" si="14"/>
        <v>0</v>
      </c>
      <c r="AR35" s="121">
        <f t="shared" si="15"/>
        <v>0</v>
      </c>
      <c r="AS35" s="121">
        <f t="shared" si="16"/>
        <v>0</v>
      </c>
      <c r="AU35" s="122">
        <f t="shared" ref="AU35:BF35" si="42">IFERROR((AH76)/(AH35+AH76),0)</f>
        <v>0</v>
      </c>
      <c r="AV35" s="122">
        <f t="shared" si="42"/>
        <v>0</v>
      </c>
      <c r="AW35" s="122">
        <f t="shared" si="42"/>
        <v>0</v>
      </c>
      <c r="AX35" s="122">
        <f t="shared" si="42"/>
        <v>0</v>
      </c>
      <c r="AY35" s="122">
        <f t="shared" si="42"/>
        <v>0</v>
      </c>
      <c r="AZ35" s="122">
        <f t="shared" si="42"/>
        <v>0</v>
      </c>
      <c r="BA35" s="122">
        <f t="shared" si="42"/>
        <v>0</v>
      </c>
      <c r="BB35" s="122">
        <f t="shared" si="42"/>
        <v>0</v>
      </c>
      <c r="BC35" s="122">
        <f t="shared" si="42"/>
        <v>0</v>
      </c>
      <c r="BD35" s="122">
        <f t="shared" si="42"/>
        <v>0</v>
      </c>
      <c r="BE35" s="122">
        <f t="shared" si="42"/>
        <v>0</v>
      </c>
      <c r="BF35" s="122">
        <f t="shared" si="42"/>
        <v>0</v>
      </c>
    </row>
    <row r="36" spans="2:58" ht="14.25" customHeight="1" thickBot="1" x14ac:dyDescent="0.3">
      <c r="B36" s="47">
        <v>28</v>
      </c>
      <c r="C36" s="64" t="s">
        <v>53</v>
      </c>
      <c r="D36" s="49"/>
      <c r="E36" s="40" t="s">
        <v>23</v>
      </c>
      <c r="F36" s="41">
        <v>3</v>
      </c>
      <c r="G36" s="42">
        <v>0</v>
      </c>
      <c r="H36" s="43">
        <v>0</v>
      </c>
      <c r="I36" s="43">
        <v>0</v>
      </c>
      <c r="J36" s="43">
        <v>0</v>
      </c>
      <c r="K36" s="44">
        <f t="shared" si="0"/>
        <v>0</v>
      </c>
      <c r="L36" s="42">
        <v>0</v>
      </c>
      <c r="M36" s="43">
        <v>0</v>
      </c>
      <c r="N36" s="43">
        <v>0</v>
      </c>
      <c r="O36" s="43">
        <v>0</v>
      </c>
      <c r="P36" s="44">
        <f t="shared" si="1"/>
        <v>0</v>
      </c>
      <c r="Q36" s="42">
        <v>0</v>
      </c>
      <c r="R36" s="43">
        <v>0</v>
      </c>
      <c r="S36" s="43">
        <v>0</v>
      </c>
      <c r="T36" s="43">
        <v>0</v>
      </c>
      <c r="U36" s="44">
        <f t="shared" si="2"/>
        <v>0</v>
      </c>
      <c r="V36" s="42">
        <v>0</v>
      </c>
      <c r="W36" s="43">
        <v>0</v>
      </c>
      <c r="X36" s="43">
        <v>0</v>
      </c>
      <c r="Y36" s="43">
        <v>0</v>
      </c>
      <c r="Z36" s="44">
        <f t="shared" si="3"/>
        <v>0</v>
      </c>
      <c r="AA36" s="42">
        <v>0</v>
      </c>
      <c r="AB36" s="43">
        <v>0</v>
      </c>
      <c r="AC36" s="43">
        <v>0</v>
      </c>
      <c r="AD36" s="43">
        <v>0</v>
      </c>
      <c r="AE36" s="44">
        <v>0</v>
      </c>
      <c r="AF36" s="23"/>
      <c r="AH36" s="121">
        <f t="shared" si="5"/>
        <v>0</v>
      </c>
      <c r="AI36" s="121">
        <f t="shared" si="6"/>
        <v>0</v>
      </c>
      <c r="AJ36" s="121">
        <f t="shared" si="7"/>
        <v>0</v>
      </c>
      <c r="AK36" s="121">
        <f t="shared" si="8"/>
        <v>0</v>
      </c>
      <c r="AL36" s="121">
        <f t="shared" si="9"/>
        <v>0</v>
      </c>
      <c r="AM36" s="121">
        <f t="shared" si="10"/>
        <v>0</v>
      </c>
      <c r="AN36" s="121">
        <f t="shared" si="11"/>
        <v>0</v>
      </c>
      <c r="AO36" s="121">
        <f t="shared" si="12"/>
        <v>0</v>
      </c>
      <c r="AP36" s="121">
        <f t="shared" si="13"/>
        <v>0</v>
      </c>
      <c r="AQ36" s="121">
        <f t="shared" si="14"/>
        <v>0</v>
      </c>
      <c r="AR36" s="121">
        <f t="shared" si="15"/>
        <v>0</v>
      </c>
      <c r="AS36" s="121">
        <f t="shared" si="16"/>
        <v>0</v>
      </c>
      <c r="AU36" s="122">
        <f t="shared" ref="AU36:BF36" si="43">IFERROR((AH77)/(AH36+AH77),0)</f>
        <v>0</v>
      </c>
      <c r="AV36" s="122">
        <f t="shared" si="43"/>
        <v>0</v>
      </c>
      <c r="AW36" s="122">
        <f t="shared" si="43"/>
        <v>0</v>
      </c>
      <c r="AX36" s="122">
        <f t="shared" si="43"/>
        <v>0</v>
      </c>
      <c r="AY36" s="122">
        <f t="shared" si="43"/>
        <v>0</v>
      </c>
      <c r="AZ36" s="122">
        <f t="shared" si="43"/>
        <v>0</v>
      </c>
      <c r="BA36" s="122">
        <f t="shared" si="43"/>
        <v>0</v>
      </c>
      <c r="BB36" s="122">
        <f t="shared" si="43"/>
        <v>0</v>
      </c>
      <c r="BC36" s="122">
        <f t="shared" si="43"/>
        <v>0</v>
      </c>
      <c r="BD36" s="122">
        <f t="shared" si="43"/>
        <v>0</v>
      </c>
      <c r="BE36" s="122">
        <f t="shared" si="43"/>
        <v>0</v>
      </c>
      <c r="BF36" s="122">
        <f t="shared" si="43"/>
        <v>0</v>
      </c>
    </row>
    <row r="37" spans="2:58" ht="14.25" customHeight="1" thickBot="1" x14ac:dyDescent="0.3">
      <c r="B37" s="47">
        <v>29</v>
      </c>
      <c r="C37" s="64" t="s">
        <v>54</v>
      </c>
      <c r="D37" s="49"/>
      <c r="E37" s="40" t="s">
        <v>23</v>
      </c>
      <c r="F37" s="41">
        <v>3</v>
      </c>
      <c r="G37" s="42">
        <v>0</v>
      </c>
      <c r="H37" s="43">
        <v>0</v>
      </c>
      <c r="I37" s="43">
        <v>0</v>
      </c>
      <c r="J37" s="43">
        <v>0</v>
      </c>
      <c r="K37" s="44">
        <f t="shared" si="0"/>
        <v>0</v>
      </c>
      <c r="L37" s="42">
        <v>0</v>
      </c>
      <c r="M37" s="43">
        <v>0</v>
      </c>
      <c r="N37" s="43">
        <v>0</v>
      </c>
      <c r="O37" s="43">
        <v>0</v>
      </c>
      <c r="P37" s="44">
        <f t="shared" si="1"/>
        <v>0</v>
      </c>
      <c r="Q37" s="42">
        <v>0</v>
      </c>
      <c r="R37" s="43">
        <v>0</v>
      </c>
      <c r="S37" s="43">
        <v>0</v>
      </c>
      <c r="T37" s="43">
        <v>0</v>
      </c>
      <c r="U37" s="44">
        <f t="shared" si="2"/>
        <v>0</v>
      </c>
      <c r="V37" s="42">
        <v>0</v>
      </c>
      <c r="W37" s="43">
        <v>0</v>
      </c>
      <c r="X37" s="43">
        <v>0</v>
      </c>
      <c r="Y37" s="43">
        <v>0</v>
      </c>
      <c r="Z37" s="44">
        <f t="shared" si="3"/>
        <v>0</v>
      </c>
      <c r="AA37" s="42">
        <v>0</v>
      </c>
      <c r="AB37" s="43">
        <v>0</v>
      </c>
      <c r="AC37" s="43">
        <v>0</v>
      </c>
      <c r="AD37" s="43">
        <v>0</v>
      </c>
      <c r="AE37" s="44">
        <v>0</v>
      </c>
      <c r="AF37" s="23"/>
      <c r="AH37" s="121">
        <f t="shared" si="5"/>
        <v>0</v>
      </c>
      <c r="AI37" s="121">
        <f t="shared" si="6"/>
        <v>0</v>
      </c>
      <c r="AJ37" s="121">
        <f t="shared" si="7"/>
        <v>0</v>
      </c>
      <c r="AK37" s="121">
        <f t="shared" si="8"/>
        <v>0</v>
      </c>
      <c r="AL37" s="121">
        <f t="shared" si="9"/>
        <v>0</v>
      </c>
      <c r="AM37" s="121">
        <f t="shared" si="10"/>
        <v>0</v>
      </c>
      <c r="AN37" s="121">
        <f t="shared" si="11"/>
        <v>0</v>
      </c>
      <c r="AO37" s="121">
        <f t="shared" si="12"/>
        <v>0</v>
      </c>
      <c r="AP37" s="121">
        <f t="shared" si="13"/>
        <v>0</v>
      </c>
      <c r="AQ37" s="121">
        <f t="shared" si="14"/>
        <v>0</v>
      </c>
      <c r="AR37" s="121">
        <f t="shared" si="15"/>
        <v>0</v>
      </c>
      <c r="AS37" s="121">
        <f t="shared" si="16"/>
        <v>0</v>
      </c>
      <c r="AU37" s="122">
        <f t="shared" ref="AU37:BF37" si="44">IFERROR((AH78)/(AH37+AH78),0)</f>
        <v>0</v>
      </c>
      <c r="AV37" s="122">
        <f t="shared" si="44"/>
        <v>0</v>
      </c>
      <c r="AW37" s="122">
        <f t="shared" si="44"/>
        <v>0</v>
      </c>
      <c r="AX37" s="122">
        <f t="shared" si="44"/>
        <v>0</v>
      </c>
      <c r="AY37" s="122">
        <f t="shared" si="44"/>
        <v>0</v>
      </c>
      <c r="AZ37" s="122">
        <f t="shared" si="44"/>
        <v>0</v>
      </c>
      <c r="BA37" s="122">
        <f t="shared" si="44"/>
        <v>0</v>
      </c>
      <c r="BB37" s="122">
        <f t="shared" si="44"/>
        <v>0</v>
      </c>
      <c r="BC37" s="122">
        <f t="shared" si="44"/>
        <v>0</v>
      </c>
      <c r="BD37" s="122">
        <f t="shared" si="44"/>
        <v>0</v>
      </c>
      <c r="BE37" s="122">
        <f t="shared" si="44"/>
        <v>0</v>
      </c>
      <c r="BF37" s="122">
        <f t="shared" si="44"/>
        <v>0</v>
      </c>
    </row>
    <row r="38" spans="2:58" ht="14.25" customHeight="1" thickBot="1" x14ac:dyDescent="0.3">
      <c r="B38" s="47">
        <v>30</v>
      </c>
      <c r="C38" s="64" t="s">
        <v>55</v>
      </c>
      <c r="D38" s="49"/>
      <c r="E38" s="40" t="s">
        <v>23</v>
      </c>
      <c r="F38" s="41">
        <v>3</v>
      </c>
      <c r="G38" s="42">
        <v>0</v>
      </c>
      <c r="H38" s="43">
        <v>0</v>
      </c>
      <c r="I38" s="43">
        <v>0</v>
      </c>
      <c r="J38" s="43">
        <v>0</v>
      </c>
      <c r="K38" s="44">
        <f t="shared" si="0"/>
        <v>0</v>
      </c>
      <c r="L38" s="42">
        <v>0</v>
      </c>
      <c r="M38" s="43">
        <v>0</v>
      </c>
      <c r="N38" s="43">
        <v>0</v>
      </c>
      <c r="O38" s="43">
        <v>0</v>
      </c>
      <c r="P38" s="44">
        <f t="shared" si="1"/>
        <v>0</v>
      </c>
      <c r="Q38" s="42">
        <v>0</v>
      </c>
      <c r="R38" s="43">
        <v>0</v>
      </c>
      <c r="S38" s="43">
        <v>0</v>
      </c>
      <c r="T38" s="43">
        <v>0</v>
      </c>
      <c r="U38" s="44">
        <f t="shared" si="2"/>
        <v>0</v>
      </c>
      <c r="V38" s="42">
        <v>0</v>
      </c>
      <c r="W38" s="43">
        <v>0</v>
      </c>
      <c r="X38" s="43">
        <v>0</v>
      </c>
      <c r="Y38" s="43">
        <v>0</v>
      </c>
      <c r="Z38" s="44">
        <f t="shared" si="3"/>
        <v>0</v>
      </c>
      <c r="AA38" s="42">
        <v>0</v>
      </c>
      <c r="AB38" s="43">
        <v>0</v>
      </c>
      <c r="AC38" s="43">
        <v>0</v>
      </c>
      <c r="AD38" s="43">
        <v>0</v>
      </c>
      <c r="AE38" s="44">
        <v>0</v>
      </c>
      <c r="AF38" s="23"/>
      <c r="AH38" s="121">
        <f t="shared" si="5"/>
        <v>0</v>
      </c>
      <c r="AI38" s="121">
        <f t="shared" si="6"/>
        <v>0</v>
      </c>
      <c r="AJ38" s="121">
        <f t="shared" si="7"/>
        <v>0</v>
      </c>
      <c r="AK38" s="121">
        <f t="shared" si="8"/>
        <v>0</v>
      </c>
      <c r="AL38" s="121">
        <f t="shared" si="9"/>
        <v>0</v>
      </c>
      <c r="AM38" s="121">
        <f t="shared" si="10"/>
        <v>0</v>
      </c>
      <c r="AN38" s="121">
        <f t="shared" si="11"/>
        <v>0</v>
      </c>
      <c r="AO38" s="121">
        <f t="shared" si="12"/>
        <v>0</v>
      </c>
      <c r="AP38" s="121">
        <f t="shared" si="13"/>
        <v>0</v>
      </c>
      <c r="AQ38" s="121">
        <f t="shared" si="14"/>
        <v>0</v>
      </c>
      <c r="AR38" s="121">
        <f t="shared" si="15"/>
        <v>0</v>
      </c>
      <c r="AS38" s="121">
        <f t="shared" si="16"/>
        <v>0</v>
      </c>
      <c r="AU38" s="122">
        <f t="shared" ref="AU38:BF38" si="45">IFERROR((AH79)/(AH38+AH79),0)</f>
        <v>1</v>
      </c>
      <c r="AV38" s="122">
        <f t="shared" si="45"/>
        <v>0</v>
      </c>
      <c r="AW38" s="122">
        <f t="shared" si="45"/>
        <v>0</v>
      </c>
      <c r="AX38" s="122">
        <f t="shared" si="45"/>
        <v>0</v>
      </c>
      <c r="AY38" s="122">
        <f t="shared" si="45"/>
        <v>0</v>
      </c>
      <c r="AZ38" s="122">
        <f t="shared" si="45"/>
        <v>0</v>
      </c>
      <c r="BA38" s="122">
        <f t="shared" si="45"/>
        <v>0</v>
      </c>
      <c r="BB38" s="122">
        <f t="shared" si="45"/>
        <v>0</v>
      </c>
      <c r="BC38" s="122">
        <f t="shared" si="45"/>
        <v>0</v>
      </c>
      <c r="BD38" s="122">
        <f t="shared" si="45"/>
        <v>0</v>
      </c>
      <c r="BE38" s="122">
        <f t="shared" si="45"/>
        <v>1</v>
      </c>
      <c r="BF38" s="122">
        <f t="shared" si="45"/>
        <v>0</v>
      </c>
    </row>
    <row r="39" spans="2:58" ht="14.25" customHeight="1" thickBot="1" x14ac:dyDescent="0.3">
      <c r="B39" s="38">
        <v>31</v>
      </c>
      <c r="C39" s="64" t="s">
        <v>401</v>
      </c>
      <c r="D39" s="49"/>
      <c r="E39" s="40" t="s">
        <v>23</v>
      </c>
      <c r="F39" s="41">
        <v>3</v>
      </c>
      <c r="G39" s="396">
        <v>0.10557692307692308</v>
      </c>
      <c r="H39" s="43">
        <v>0</v>
      </c>
      <c r="I39" s="43">
        <v>0</v>
      </c>
      <c r="J39" s="43">
        <v>0</v>
      </c>
      <c r="K39" s="44">
        <f t="shared" si="0"/>
        <v>0.10557692307692308</v>
      </c>
      <c r="L39" s="396">
        <v>0.10557692307692308</v>
      </c>
      <c r="M39" s="43">
        <v>0</v>
      </c>
      <c r="N39" s="43">
        <v>0</v>
      </c>
      <c r="O39" s="43">
        <v>0</v>
      </c>
      <c r="P39" s="44">
        <f t="shared" si="1"/>
        <v>0.10557692307692308</v>
      </c>
      <c r="Q39" s="396">
        <v>0.10557692307692308</v>
      </c>
      <c r="R39" s="43">
        <v>0</v>
      </c>
      <c r="S39" s="43">
        <v>0</v>
      </c>
      <c r="T39" s="43">
        <v>0</v>
      </c>
      <c r="U39" s="44">
        <f t="shared" si="2"/>
        <v>0.10557692307692308</v>
      </c>
      <c r="V39" s="396">
        <v>0.10557692307692308</v>
      </c>
      <c r="W39" s="43">
        <v>0</v>
      </c>
      <c r="X39" s="43">
        <v>0</v>
      </c>
      <c r="Y39" s="43">
        <v>0</v>
      </c>
      <c r="Z39" s="44">
        <f t="shared" si="3"/>
        <v>0.10557692307692308</v>
      </c>
      <c r="AA39" s="396">
        <v>0.10557692307692308</v>
      </c>
      <c r="AB39" s="43">
        <v>0</v>
      </c>
      <c r="AC39" s="43">
        <v>0</v>
      </c>
      <c r="AD39" s="43">
        <v>0</v>
      </c>
      <c r="AE39" s="44">
        <v>0</v>
      </c>
      <c r="AF39" s="23"/>
      <c r="AH39" s="121">
        <f t="shared" si="5"/>
        <v>0.10557692307692308</v>
      </c>
      <c r="AI39" s="121">
        <f t="shared" si="6"/>
        <v>0</v>
      </c>
      <c r="AJ39" s="121">
        <f t="shared" si="7"/>
        <v>0.10557692307692308</v>
      </c>
      <c r="AK39" s="121">
        <f t="shared" si="8"/>
        <v>0</v>
      </c>
      <c r="AL39" s="121">
        <f t="shared" si="9"/>
        <v>0.10557692307692308</v>
      </c>
      <c r="AM39" s="121">
        <f t="shared" si="10"/>
        <v>0</v>
      </c>
      <c r="AN39" s="121">
        <f t="shared" si="11"/>
        <v>0.10557692307692308</v>
      </c>
      <c r="AO39" s="121">
        <f t="shared" si="12"/>
        <v>0</v>
      </c>
      <c r="AP39" s="121">
        <f t="shared" si="13"/>
        <v>0.10557692307692308</v>
      </c>
      <c r="AQ39" s="121">
        <f t="shared" si="14"/>
        <v>0</v>
      </c>
      <c r="AR39" s="121">
        <f t="shared" si="15"/>
        <v>0.5278846153846154</v>
      </c>
      <c r="AS39" s="121">
        <f t="shared" si="16"/>
        <v>0</v>
      </c>
      <c r="AU39" s="122">
        <f t="shared" ref="AU39:BF39" si="46">IFERROR((AH80)/(AH39+AH80),0)</f>
        <v>0</v>
      </c>
      <c r="AV39" s="122">
        <f t="shared" si="46"/>
        <v>0</v>
      </c>
      <c r="AW39" s="122">
        <f t="shared" si="46"/>
        <v>0</v>
      </c>
      <c r="AX39" s="122">
        <f t="shared" si="46"/>
        <v>0</v>
      </c>
      <c r="AY39" s="122">
        <f t="shared" si="46"/>
        <v>0</v>
      </c>
      <c r="AZ39" s="122">
        <f t="shared" si="46"/>
        <v>0</v>
      </c>
      <c r="BA39" s="122">
        <f t="shared" si="46"/>
        <v>0</v>
      </c>
      <c r="BB39" s="122">
        <f t="shared" si="46"/>
        <v>0</v>
      </c>
      <c r="BC39" s="122">
        <f t="shared" si="46"/>
        <v>0</v>
      </c>
      <c r="BD39" s="122">
        <f t="shared" si="46"/>
        <v>0</v>
      </c>
      <c r="BE39" s="122">
        <f t="shared" si="46"/>
        <v>0</v>
      </c>
      <c r="BF39" s="122">
        <f t="shared" si="46"/>
        <v>0</v>
      </c>
    </row>
    <row r="40" spans="2:58" ht="14.25" customHeight="1" thickBot="1" x14ac:dyDescent="0.3">
      <c r="B40" s="65">
        <v>32</v>
      </c>
      <c r="C40" s="64" t="s">
        <v>402</v>
      </c>
      <c r="D40" s="49"/>
      <c r="E40" s="40" t="s">
        <v>23</v>
      </c>
      <c r="F40" s="41">
        <v>3</v>
      </c>
      <c r="G40" s="396">
        <v>0.42304673076923077</v>
      </c>
      <c r="H40" s="43">
        <v>0</v>
      </c>
      <c r="I40" s="43">
        <v>0</v>
      </c>
      <c r="J40" s="43">
        <v>0</v>
      </c>
      <c r="K40" s="44">
        <f t="shared" si="0"/>
        <v>0.42304673076923077</v>
      </c>
      <c r="L40" s="396">
        <v>0.63457009615384607</v>
      </c>
      <c r="M40" s="43">
        <v>0</v>
      </c>
      <c r="N40" s="43">
        <v>0</v>
      </c>
      <c r="O40" s="43">
        <v>0</v>
      </c>
      <c r="P40" s="44">
        <f t="shared" si="1"/>
        <v>0.63457009615384607</v>
      </c>
      <c r="Q40" s="396">
        <v>1.4806635576923075</v>
      </c>
      <c r="R40" s="43">
        <v>0</v>
      </c>
      <c r="S40" s="43">
        <v>0</v>
      </c>
      <c r="T40" s="43">
        <v>0</v>
      </c>
      <c r="U40" s="44">
        <f t="shared" si="2"/>
        <v>1.4806635576923075</v>
      </c>
      <c r="V40" s="396">
        <v>1.2691401923076921</v>
      </c>
      <c r="W40" s="43">
        <v>0</v>
      </c>
      <c r="X40" s="43">
        <v>0</v>
      </c>
      <c r="Y40" s="43">
        <v>0</v>
      </c>
      <c r="Z40" s="44">
        <f t="shared" si="3"/>
        <v>1.2691401923076921</v>
      </c>
      <c r="AA40" s="396">
        <v>0.42304673076923077</v>
      </c>
      <c r="AB40" s="43">
        <v>0</v>
      </c>
      <c r="AC40" s="43">
        <v>0</v>
      </c>
      <c r="AD40" s="43">
        <v>0</v>
      </c>
      <c r="AE40" s="44">
        <v>0</v>
      </c>
      <c r="AF40" s="23"/>
      <c r="AH40" s="121">
        <f t="shared" si="5"/>
        <v>0.42304673076923077</v>
      </c>
      <c r="AI40" s="121">
        <f t="shared" si="6"/>
        <v>0</v>
      </c>
      <c r="AJ40" s="121">
        <f t="shared" si="7"/>
        <v>0.63457009615384607</v>
      </c>
      <c r="AK40" s="121">
        <f t="shared" si="8"/>
        <v>0</v>
      </c>
      <c r="AL40" s="121">
        <f t="shared" si="9"/>
        <v>1.4806635576923075</v>
      </c>
      <c r="AM40" s="121">
        <f t="shared" si="10"/>
        <v>0</v>
      </c>
      <c r="AN40" s="121">
        <f t="shared" si="11"/>
        <v>1.2691401923076921</v>
      </c>
      <c r="AO40" s="121">
        <f t="shared" si="12"/>
        <v>0</v>
      </c>
      <c r="AP40" s="121">
        <f t="shared" si="13"/>
        <v>0.42304673076923077</v>
      </c>
      <c r="AQ40" s="121">
        <f t="shared" si="14"/>
        <v>0</v>
      </c>
      <c r="AR40" s="121">
        <f t="shared" si="15"/>
        <v>4.2304673076923072</v>
      </c>
      <c r="AS40" s="121">
        <f t="shared" si="16"/>
        <v>0</v>
      </c>
      <c r="AU40" s="122">
        <f t="shared" ref="AU40:BF40" si="47">IFERROR((AH81)/(AH40+AH81),0)</f>
        <v>0</v>
      </c>
      <c r="AV40" s="122">
        <f t="shared" si="47"/>
        <v>0</v>
      </c>
      <c r="AW40" s="122">
        <f t="shared" si="47"/>
        <v>0</v>
      </c>
      <c r="AX40" s="122">
        <f t="shared" si="47"/>
        <v>0</v>
      </c>
      <c r="AY40" s="122">
        <f t="shared" si="47"/>
        <v>0</v>
      </c>
      <c r="AZ40" s="122">
        <f t="shared" si="47"/>
        <v>0</v>
      </c>
      <c r="BA40" s="122">
        <f t="shared" si="47"/>
        <v>0</v>
      </c>
      <c r="BB40" s="122">
        <f t="shared" si="47"/>
        <v>0</v>
      </c>
      <c r="BC40" s="122">
        <f t="shared" si="47"/>
        <v>0</v>
      </c>
      <c r="BD40" s="122">
        <f t="shared" si="47"/>
        <v>0</v>
      </c>
      <c r="BE40" s="122">
        <f t="shared" si="47"/>
        <v>0</v>
      </c>
      <c r="BF40" s="122">
        <f t="shared" si="47"/>
        <v>0</v>
      </c>
    </row>
    <row r="41" spans="2:58" ht="14.25" customHeight="1" thickBot="1" x14ac:dyDescent="0.3">
      <c r="B41" s="66">
        <v>33</v>
      </c>
      <c r="C41" s="67" t="s">
        <v>56</v>
      </c>
      <c r="D41" s="52"/>
      <c r="E41" s="53" t="s">
        <v>23</v>
      </c>
      <c r="F41" s="54">
        <v>3</v>
      </c>
      <c r="G41" s="55">
        <v>0</v>
      </c>
      <c r="H41" s="56">
        <v>0</v>
      </c>
      <c r="I41" s="56">
        <v>0</v>
      </c>
      <c r="J41" s="56">
        <v>0</v>
      </c>
      <c r="K41" s="57">
        <f t="shared" si="0"/>
        <v>0</v>
      </c>
      <c r="L41" s="55">
        <v>0</v>
      </c>
      <c r="M41" s="56">
        <v>0</v>
      </c>
      <c r="N41" s="56">
        <v>0</v>
      </c>
      <c r="O41" s="56">
        <v>0</v>
      </c>
      <c r="P41" s="57">
        <f t="shared" si="1"/>
        <v>0</v>
      </c>
      <c r="Q41" s="55">
        <v>0</v>
      </c>
      <c r="R41" s="56">
        <v>0</v>
      </c>
      <c r="S41" s="56">
        <v>0</v>
      </c>
      <c r="T41" s="56">
        <v>0</v>
      </c>
      <c r="U41" s="57">
        <f t="shared" si="2"/>
        <v>0</v>
      </c>
      <c r="V41" s="55">
        <v>0</v>
      </c>
      <c r="W41" s="56">
        <v>0</v>
      </c>
      <c r="X41" s="56">
        <v>0</v>
      </c>
      <c r="Y41" s="56">
        <v>0</v>
      </c>
      <c r="Z41" s="57">
        <f t="shared" si="3"/>
        <v>0</v>
      </c>
      <c r="AA41" s="55">
        <v>0</v>
      </c>
      <c r="AB41" s="56">
        <v>0</v>
      </c>
      <c r="AC41" s="56">
        <v>0</v>
      </c>
      <c r="AD41" s="56">
        <v>0</v>
      </c>
      <c r="AE41" s="57">
        <v>0</v>
      </c>
      <c r="AF41" s="23"/>
      <c r="AH41" s="121">
        <f t="shared" si="5"/>
        <v>0</v>
      </c>
      <c r="AI41" s="121">
        <f t="shared" si="6"/>
        <v>0</v>
      </c>
      <c r="AJ41" s="121">
        <f t="shared" si="7"/>
        <v>0</v>
      </c>
      <c r="AK41" s="121">
        <f t="shared" si="8"/>
        <v>0</v>
      </c>
      <c r="AL41" s="121">
        <f t="shared" si="9"/>
        <v>0</v>
      </c>
      <c r="AM41" s="121">
        <f t="shared" si="10"/>
        <v>0</v>
      </c>
      <c r="AN41" s="121">
        <f t="shared" si="11"/>
        <v>0</v>
      </c>
      <c r="AO41" s="121">
        <f t="shared" si="12"/>
        <v>0</v>
      </c>
      <c r="AP41" s="121">
        <f t="shared" si="13"/>
        <v>0</v>
      </c>
      <c r="AQ41" s="121">
        <f t="shared" si="14"/>
        <v>0</v>
      </c>
      <c r="AR41" s="121">
        <f t="shared" si="15"/>
        <v>0</v>
      </c>
      <c r="AS41" s="121">
        <f t="shared" si="16"/>
        <v>0</v>
      </c>
      <c r="AU41" s="122">
        <f t="shared" ref="AU41:BF41" si="48">IFERROR((AH82)/(AH41+AH82),0)</f>
        <v>0</v>
      </c>
      <c r="AV41" s="122">
        <f t="shared" si="48"/>
        <v>0</v>
      </c>
      <c r="AW41" s="122">
        <f t="shared" si="48"/>
        <v>0</v>
      </c>
      <c r="AX41" s="122">
        <f t="shared" si="48"/>
        <v>0</v>
      </c>
      <c r="AY41" s="122">
        <f t="shared" si="48"/>
        <v>0</v>
      </c>
      <c r="AZ41" s="122">
        <f t="shared" si="48"/>
        <v>0</v>
      </c>
      <c r="BA41" s="122">
        <f t="shared" si="48"/>
        <v>0</v>
      </c>
      <c r="BB41" s="122">
        <f t="shared" si="48"/>
        <v>0</v>
      </c>
      <c r="BC41" s="122">
        <f t="shared" si="48"/>
        <v>0</v>
      </c>
      <c r="BD41" s="122">
        <f t="shared" si="48"/>
        <v>0</v>
      </c>
      <c r="BE41" s="122">
        <f t="shared" si="48"/>
        <v>0</v>
      </c>
      <c r="BF41" s="122">
        <f t="shared" si="48"/>
        <v>0</v>
      </c>
    </row>
    <row r="42" spans="2:58" ht="14.25" customHeight="1" thickBot="1" x14ac:dyDescent="0.3">
      <c r="B42" s="65">
        <v>34</v>
      </c>
      <c r="C42" s="64" t="s">
        <v>57</v>
      </c>
      <c r="D42" s="49"/>
      <c r="E42" s="40" t="s">
        <v>23</v>
      </c>
      <c r="F42" s="68">
        <v>3</v>
      </c>
      <c r="G42" s="69">
        <v>0</v>
      </c>
      <c r="H42" s="43">
        <v>0</v>
      </c>
      <c r="I42" s="43">
        <v>0</v>
      </c>
      <c r="J42" s="43">
        <v>0</v>
      </c>
      <c r="K42" s="44">
        <f t="shared" si="0"/>
        <v>0</v>
      </c>
      <c r="L42" s="69">
        <v>0</v>
      </c>
      <c r="M42" s="43">
        <v>0</v>
      </c>
      <c r="N42" s="43">
        <v>0</v>
      </c>
      <c r="O42" s="43">
        <v>0</v>
      </c>
      <c r="P42" s="44">
        <f t="shared" si="1"/>
        <v>0</v>
      </c>
      <c r="Q42" s="69">
        <v>0</v>
      </c>
      <c r="R42" s="43">
        <v>0</v>
      </c>
      <c r="S42" s="43">
        <v>0</v>
      </c>
      <c r="T42" s="43">
        <v>0</v>
      </c>
      <c r="U42" s="44">
        <f t="shared" si="2"/>
        <v>0</v>
      </c>
      <c r="V42" s="69">
        <v>0</v>
      </c>
      <c r="W42" s="43">
        <v>0</v>
      </c>
      <c r="X42" s="43">
        <v>0</v>
      </c>
      <c r="Y42" s="43">
        <v>0</v>
      </c>
      <c r="Z42" s="44">
        <f t="shared" si="3"/>
        <v>0</v>
      </c>
      <c r="AA42" s="69">
        <v>0</v>
      </c>
      <c r="AB42" s="43">
        <v>0</v>
      </c>
      <c r="AC42" s="43">
        <v>0</v>
      </c>
      <c r="AD42" s="43">
        <v>0</v>
      </c>
      <c r="AE42" s="44">
        <v>0</v>
      </c>
      <c r="AF42" s="23"/>
      <c r="AH42" s="121">
        <f t="shared" si="5"/>
        <v>0</v>
      </c>
      <c r="AI42" s="121">
        <f t="shared" si="6"/>
        <v>0</v>
      </c>
      <c r="AJ42" s="121">
        <f t="shared" si="7"/>
        <v>0</v>
      </c>
      <c r="AK42" s="121">
        <f t="shared" si="8"/>
        <v>0</v>
      </c>
      <c r="AL42" s="121">
        <f t="shared" si="9"/>
        <v>0</v>
      </c>
      <c r="AM42" s="121">
        <f t="shared" si="10"/>
        <v>0</v>
      </c>
      <c r="AN42" s="121">
        <f t="shared" si="11"/>
        <v>0</v>
      </c>
      <c r="AO42" s="121">
        <f t="shared" si="12"/>
        <v>0</v>
      </c>
      <c r="AP42" s="121">
        <f t="shared" si="13"/>
        <v>0</v>
      </c>
      <c r="AQ42" s="121">
        <f t="shared" si="14"/>
        <v>0</v>
      </c>
      <c r="AR42" s="121">
        <f t="shared" si="15"/>
        <v>0</v>
      </c>
      <c r="AS42" s="121">
        <f t="shared" si="16"/>
        <v>0</v>
      </c>
      <c r="AU42" s="122">
        <f t="shared" ref="AU42:BF42" si="49">IFERROR((AH83)/(AH42+AH83),0)</f>
        <v>0</v>
      </c>
      <c r="AV42" s="122">
        <f t="shared" si="49"/>
        <v>0</v>
      </c>
      <c r="AW42" s="122">
        <f t="shared" si="49"/>
        <v>0</v>
      </c>
      <c r="AX42" s="122">
        <f t="shared" si="49"/>
        <v>0</v>
      </c>
      <c r="AY42" s="122">
        <f t="shared" si="49"/>
        <v>0</v>
      </c>
      <c r="AZ42" s="122">
        <f t="shared" si="49"/>
        <v>0</v>
      </c>
      <c r="BA42" s="122">
        <f t="shared" si="49"/>
        <v>0</v>
      </c>
      <c r="BB42" s="122">
        <f t="shared" si="49"/>
        <v>0</v>
      </c>
      <c r="BC42" s="122">
        <f t="shared" si="49"/>
        <v>0</v>
      </c>
      <c r="BD42" s="122">
        <f t="shared" si="49"/>
        <v>0</v>
      </c>
      <c r="BE42" s="122">
        <f t="shared" si="49"/>
        <v>0</v>
      </c>
      <c r="BF42" s="122">
        <f t="shared" si="49"/>
        <v>0</v>
      </c>
    </row>
    <row r="43" spans="2:58" ht="14.25" customHeight="1" thickBot="1" x14ac:dyDescent="0.3">
      <c r="B43" s="65">
        <v>35</v>
      </c>
      <c r="C43" s="64" t="s">
        <v>58</v>
      </c>
      <c r="D43" s="49"/>
      <c r="E43" s="40" t="s">
        <v>23</v>
      </c>
      <c r="F43" s="68">
        <v>3</v>
      </c>
      <c r="G43" s="69">
        <v>0</v>
      </c>
      <c r="H43" s="43">
        <v>0</v>
      </c>
      <c r="I43" s="43">
        <v>0</v>
      </c>
      <c r="J43" s="43">
        <v>0</v>
      </c>
      <c r="K43" s="44">
        <f t="shared" si="0"/>
        <v>0</v>
      </c>
      <c r="L43" s="69">
        <v>0</v>
      </c>
      <c r="M43" s="43">
        <v>0</v>
      </c>
      <c r="N43" s="43">
        <v>0</v>
      </c>
      <c r="O43" s="43">
        <v>0</v>
      </c>
      <c r="P43" s="44">
        <f t="shared" si="1"/>
        <v>0</v>
      </c>
      <c r="Q43" s="69">
        <v>0</v>
      </c>
      <c r="R43" s="43">
        <v>0</v>
      </c>
      <c r="S43" s="43">
        <v>0</v>
      </c>
      <c r="T43" s="43">
        <v>0</v>
      </c>
      <c r="U43" s="44">
        <f t="shared" si="2"/>
        <v>0</v>
      </c>
      <c r="V43" s="69">
        <v>0</v>
      </c>
      <c r="W43" s="43">
        <v>0</v>
      </c>
      <c r="X43" s="43">
        <v>0</v>
      </c>
      <c r="Y43" s="43">
        <v>0</v>
      </c>
      <c r="Z43" s="44">
        <f t="shared" si="3"/>
        <v>0</v>
      </c>
      <c r="AA43" s="69">
        <v>0</v>
      </c>
      <c r="AB43" s="43">
        <v>0</v>
      </c>
      <c r="AC43" s="43">
        <v>0</v>
      </c>
      <c r="AD43" s="43">
        <v>0</v>
      </c>
      <c r="AE43" s="44">
        <v>0</v>
      </c>
      <c r="AF43" s="23"/>
      <c r="AH43" s="121">
        <f t="shared" si="5"/>
        <v>0</v>
      </c>
      <c r="AI43" s="121">
        <f t="shared" si="6"/>
        <v>0</v>
      </c>
      <c r="AJ43" s="121">
        <f t="shared" si="7"/>
        <v>0</v>
      </c>
      <c r="AK43" s="121">
        <f t="shared" si="8"/>
        <v>0</v>
      </c>
      <c r="AL43" s="121">
        <f t="shared" si="9"/>
        <v>0</v>
      </c>
      <c r="AM43" s="121">
        <f t="shared" si="10"/>
        <v>0</v>
      </c>
      <c r="AN43" s="121">
        <f t="shared" si="11"/>
        <v>0</v>
      </c>
      <c r="AO43" s="121">
        <f t="shared" si="12"/>
        <v>0</v>
      </c>
      <c r="AP43" s="121">
        <f t="shared" si="13"/>
        <v>0</v>
      </c>
      <c r="AQ43" s="121">
        <f t="shared" si="14"/>
        <v>0</v>
      </c>
      <c r="AR43" s="121">
        <f t="shared" si="15"/>
        <v>0</v>
      </c>
      <c r="AS43" s="121">
        <f t="shared" si="16"/>
        <v>0</v>
      </c>
      <c r="AU43" s="122">
        <f t="shared" ref="AU43:BF43" si="50">IFERROR((AH84)/(AH43+AH84),0)</f>
        <v>0</v>
      </c>
      <c r="AV43" s="122">
        <f t="shared" si="50"/>
        <v>0</v>
      </c>
      <c r="AW43" s="122">
        <f t="shared" si="50"/>
        <v>0</v>
      </c>
      <c r="AX43" s="122">
        <f t="shared" si="50"/>
        <v>0</v>
      </c>
      <c r="AY43" s="122">
        <f t="shared" si="50"/>
        <v>0</v>
      </c>
      <c r="AZ43" s="122">
        <f t="shared" si="50"/>
        <v>0</v>
      </c>
      <c r="BA43" s="122">
        <f t="shared" si="50"/>
        <v>0</v>
      </c>
      <c r="BB43" s="122">
        <f t="shared" si="50"/>
        <v>0</v>
      </c>
      <c r="BC43" s="122">
        <f t="shared" si="50"/>
        <v>0</v>
      </c>
      <c r="BD43" s="122">
        <f t="shared" si="50"/>
        <v>0</v>
      </c>
      <c r="BE43" s="122">
        <f t="shared" si="50"/>
        <v>0</v>
      </c>
      <c r="BF43" s="122">
        <f t="shared" si="50"/>
        <v>0</v>
      </c>
    </row>
    <row r="44" spans="2:58" ht="14.25" customHeight="1" thickBot="1" x14ac:dyDescent="0.3">
      <c r="B44" s="65">
        <v>36</v>
      </c>
      <c r="C44" s="64" t="s">
        <v>59</v>
      </c>
      <c r="D44" s="49"/>
      <c r="E44" s="40" t="s">
        <v>23</v>
      </c>
      <c r="F44" s="68">
        <v>3</v>
      </c>
      <c r="G44" s="69">
        <v>0</v>
      </c>
      <c r="H44" s="43">
        <v>0</v>
      </c>
      <c r="I44" s="43">
        <v>0</v>
      </c>
      <c r="J44" s="43">
        <v>0</v>
      </c>
      <c r="K44" s="44">
        <f t="shared" si="0"/>
        <v>0</v>
      </c>
      <c r="L44" s="69">
        <v>0</v>
      </c>
      <c r="M44" s="43">
        <v>0</v>
      </c>
      <c r="N44" s="43">
        <v>0</v>
      </c>
      <c r="O44" s="43">
        <v>0</v>
      </c>
      <c r="P44" s="44">
        <f t="shared" si="1"/>
        <v>0</v>
      </c>
      <c r="Q44" s="69">
        <v>0</v>
      </c>
      <c r="R44" s="43">
        <v>0</v>
      </c>
      <c r="S44" s="43">
        <v>0</v>
      </c>
      <c r="T44" s="43">
        <v>0</v>
      </c>
      <c r="U44" s="44">
        <f t="shared" si="2"/>
        <v>0</v>
      </c>
      <c r="V44" s="69">
        <v>0</v>
      </c>
      <c r="W44" s="43">
        <v>0</v>
      </c>
      <c r="X44" s="43">
        <v>0</v>
      </c>
      <c r="Y44" s="43">
        <v>0</v>
      </c>
      <c r="Z44" s="44">
        <f t="shared" si="3"/>
        <v>0</v>
      </c>
      <c r="AA44" s="69">
        <v>0</v>
      </c>
      <c r="AB44" s="43">
        <v>0</v>
      </c>
      <c r="AC44" s="43">
        <v>0</v>
      </c>
      <c r="AD44" s="43">
        <v>0</v>
      </c>
      <c r="AE44" s="44">
        <v>0</v>
      </c>
      <c r="AF44" s="23"/>
      <c r="AH44" s="121">
        <f t="shared" si="5"/>
        <v>0</v>
      </c>
      <c r="AI44" s="121">
        <f t="shared" si="6"/>
        <v>0</v>
      </c>
      <c r="AJ44" s="121">
        <f t="shared" si="7"/>
        <v>0</v>
      </c>
      <c r="AK44" s="121">
        <f t="shared" si="8"/>
        <v>0</v>
      </c>
      <c r="AL44" s="121">
        <f t="shared" si="9"/>
        <v>0</v>
      </c>
      <c r="AM44" s="121">
        <f t="shared" si="10"/>
        <v>0</v>
      </c>
      <c r="AN44" s="121">
        <f t="shared" si="11"/>
        <v>0</v>
      </c>
      <c r="AO44" s="121">
        <f t="shared" si="12"/>
        <v>0</v>
      </c>
      <c r="AP44" s="121">
        <f t="shared" si="13"/>
        <v>0</v>
      </c>
      <c r="AQ44" s="121">
        <f t="shared" si="14"/>
        <v>0</v>
      </c>
      <c r="AR44" s="121">
        <f t="shared" si="15"/>
        <v>0</v>
      </c>
      <c r="AS44" s="121">
        <f t="shared" si="16"/>
        <v>0</v>
      </c>
      <c r="AU44" s="122">
        <f t="shared" ref="AU44:BF44" si="51">IFERROR((AH85)/(AH44+AH85),0)</f>
        <v>0</v>
      </c>
      <c r="AV44" s="122">
        <f t="shared" si="51"/>
        <v>0</v>
      </c>
      <c r="AW44" s="122">
        <f t="shared" si="51"/>
        <v>0</v>
      </c>
      <c r="AX44" s="122">
        <f t="shared" si="51"/>
        <v>0</v>
      </c>
      <c r="AY44" s="122">
        <f t="shared" si="51"/>
        <v>0</v>
      </c>
      <c r="AZ44" s="122">
        <f t="shared" si="51"/>
        <v>0</v>
      </c>
      <c r="BA44" s="122">
        <f t="shared" si="51"/>
        <v>0</v>
      </c>
      <c r="BB44" s="122">
        <f t="shared" si="51"/>
        <v>0</v>
      </c>
      <c r="BC44" s="122">
        <f t="shared" si="51"/>
        <v>0</v>
      </c>
      <c r="BD44" s="122">
        <f t="shared" si="51"/>
        <v>0</v>
      </c>
      <c r="BE44" s="122">
        <f t="shared" si="51"/>
        <v>0</v>
      </c>
      <c r="BF44" s="122">
        <f t="shared" si="51"/>
        <v>0</v>
      </c>
    </row>
    <row r="45" spans="2:58" ht="14.25" customHeight="1" thickBot="1" x14ac:dyDescent="0.3">
      <c r="B45" s="65">
        <v>37</v>
      </c>
      <c r="C45" s="64" t="s">
        <v>60</v>
      </c>
      <c r="D45" s="49"/>
      <c r="E45" s="40" t="s">
        <v>23</v>
      </c>
      <c r="F45" s="68">
        <v>3</v>
      </c>
      <c r="G45" s="69">
        <v>0</v>
      </c>
      <c r="H45" s="43">
        <v>0</v>
      </c>
      <c r="I45" s="43">
        <v>0</v>
      </c>
      <c r="J45" s="43">
        <v>0</v>
      </c>
      <c r="K45" s="44">
        <f t="shared" si="0"/>
        <v>0</v>
      </c>
      <c r="L45" s="69">
        <v>0</v>
      </c>
      <c r="M45" s="43">
        <v>0</v>
      </c>
      <c r="N45" s="43">
        <v>0</v>
      </c>
      <c r="O45" s="43">
        <v>0</v>
      </c>
      <c r="P45" s="44">
        <f t="shared" si="1"/>
        <v>0</v>
      </c>
      <c r="Q45" s="69">
        <v>0</v>
      </c>
      <c r="R45" s="43">
        <v>0</v>
      </c>
      <c r="S45" s="43">
        <v>0</v>
      </c>
      <c r="T45" s="43">
        <v>0</v>
      </c>
      <c r="U45" s="44">
        <f t="shared" si="2"/>
        <v>0</v>
      </c>
      <c r="V45" s="69">
        <v>0</v>
      </c>
      <c r="W45" s="43">
        <v>0</v>
      </c>
      <c r="X45" s="43">
        <v>0</v>
      </c>
      <c r="Y45" s="43">
        <v>0</v>
      </c>
      <c r="Z45" s="44">
        <f t="shared" si="3"/>
        <v>0</v>
      </c>
      <c r="AA45" s="69">
        <v>0</v>
      </c>
      <c r="AB45" s="43">
        <v>0</v>
      </c>
      <c r="AC45" s="43">
        <v>0</v>
      </c>
      <c r="AD45" s="43">
        <v>0</v>
      </c>
      <c r="AE45" s="44">
        <v>0</v>
      </c>
      <c r="AF45" s="23"/>
      <c r="AH45" s="121">
        <f t="shared" si="5"/>
        <v>0</v>
      </c>
      <c r="AI45" s="121">
        <f t="shared" si="6"/>
        <v>0</v>
      </c>
      <c r="AJ45" s="121">
        <f t="shared" si="7"/>
        <v>0</v>
      </c>
      <c r="AK45" s="121">
        <f t="shared" si="8"/>
        <v>0</v>
      </c>
      <c r="AL45" s="121">
        <f t="shared" si="9"/>
        <v>0</v>
      </c>
      <c r="AM45" s="121">
        <f t="shared" si="10"/>
        <v>0</v>
      </c>
      <c r="AN45" s="121">
        <f t="shared" si="11"/>
        <v>0</v>
      </c>
      <c r="AO45" s="121">
        <f t="shared" si="12"/>
        <v>0</v>
      </c>
      <c r="AP45" s="121">
        <f t="shared" si="13"/>
        <v>0</v>
      </c>
      <c r="AQ45" s="121">
        <f t="shared" si="14"/>
        <v>0</v>
      </c>
      <c r="AR45" s="121">
        <f t="shared" si="15"/>
        <v>0</v>
      </c>
      <c r="AS45" s="121">
        <f t="shared" si="16"/>
        <v>0</v>
      </c>
      <c r="AU45" s="122">
        <f t="shared" ref="AU45:BF45" si="52">IFERROR((AH86)/(AH45+AH86),0)</f>
        <v>0</v>
      </c>
      <c r="AV45" s="122">
        <f t="shared" si="52"/>
        <v>0</v>
      </c>
      <c r="AW45" s="122">
        <f t="shared" si="52"/>
        <v>0</v>
      </c>
      <c r="AX45" s="122">
        <f t="shared" si="52"/>
        <v>0</v>
      </c>
      <c r="AY45" s="122">
        <f t="shared" si="52"/>
        <v>0</v>
      </c>
      <c r="AZ45" s="122">
        <f t="shared" si="52"/>
        <v>0</v>
      </c>
      <c r="BA45" s="122">
        <f t="shared" si="52"/>
        <v>0</v>
      </c>
      <c r="BB45" s="122">
        <f t="shared" si="52"/>
        <v>0</v>
      </c>
      <c r="BC45" s="122">
        <f t="shared" si="52"/>
        <v>0</v>
      </c>
      <c r="BD45" s="122">
        <f t="shared" si="52"/>
        <v>0</v>
      </c>
      <c r="BE45" s="122">
        <f t="shared" si="52"/>
        <v>0</v>
      </c>
      <c r="BF45" s="122">
        <f t="shared" si="52"/>
        <v>0</v>
      </c>
    </row>
    <row r="46" spans="2:58" ht="14.25" customHeight="1" thickBot="1" x14ac:dyDescent="0.3">
      <c r="B46" s="70">
        <v>38</v>
      </c>
      <c r="C46" s="71" t="s">
        <v>61</v>
      </c>
      <c r="D46" s="72"/>
      <c r="E46" s="73" t="s">
        <v>23</v>
      </c>
      <c r="F46" s="74">
        <v>3</v>
      </c>
      <c r="G46" s="75">
        <v>0</v>
      </c>
      <c r="H46" s="76">
        <v>0</v>
      </c>
      <c r="I46" s="76">
        <v>0</v>
      </c>
      <c r="J46" s="76">
        <v>0</v>
      </c>
      <c r="K46" s="77">
        <f t="shared" si="0"/>
        <v>0</v>
      </c>
      <c r="L46" s="75">
        <v>0</v>
      </c>
      <c r="M46" s="76">
        <v>0</v>
      </c>
      <c r="N46" s="76">
        <v>0</v>
      </c>
      <c r="O46" s="76">
        <v>0</v>
      </c>
      <c r="P46" s="77">
        <f t="shared" si="1"/>
        <v>0</v>
      </c>
      <c r="Q46" s="75">
        <v>0</v>
      </c>
      <c r="R46" s="76">
        <v>0</v>
      </c>
      <c r="S46" s="76">
        <v>0</v>
      </c>
      <c r="T46" s="76">
        <v>0</v>
      </c>
      <c r="U46" s="77">
        <f t="shared" si="2"/>
        <v>0</v>
      </c>
      <c r="V46" s="75">
        <v>0</v>
      </c>
      <c r="W46" s="76">
        <v>0</v>
      </c>
      <c r="X46" s="76">
        <v>0</v>
      </c>
      <c r="Y46" s="76">
        <v>0</v>
      </c>
      <c r="Z46" s="77">
        <f t="shared" si="3"/>
        <v>0</v>
      </c>
      <c r="AA46" s="75">
        <v>0</v>
      </c>
      <c r="AB46" s="76">
        <v>0</v>
      </c>
      <c r="AC46" s="76">
        <v>0</v>
      </c>
      <c r="AD46" s="76">
        <v>0</v>
      </c>
      <c r="AE46" s="77">
        <v>0</v>
      </c>
      <c r="AF46" s="23"/>
      <c r="AH46" s="121">
        <f t="shared" si="5"/>
        <v>0</v>
      </c>
      <c r="AI46" s="121">
        <f t="shared" si="6"/>
        <v>0</v>
      </c>
      <c r="AJ46" s="121">
        <f t="shared" si="7"/>
        <v>0</v>
      </c>
      <c r="AK46" s="121">
        <f t="shared" si="8"/>
        <v>0</v>
      </c>
      <c r="AL46" s="121">
        <f t="shared" si="9"/>
        <v>0</v>
      </c>
      <c r="AM46" s="121">
        <f t="shared" si="10"/>
        <v>0</v>
      </c>
      <c r="AN46" s="121">
        <f t="shared" si="11"/>
        <v>0</v>
      </c>
      <c r="AO46" s="121">
        <f t="shared" si="12"/>
        <v>0</v>
      </c>
      <c r="AP46" s="121">
        <f t="shared" si="13"/>
        <v>0</v>
      </c>
      <c r="AQ46" s="121">
        <f t="shared" si="14"/>
        <v>0</v>
      </c>
      <c r="AR46" s="121">
        <f t="shared" si="15"/>
        <v>0</v>
      </c>
      <c r="AS46" s="121">
        <f t="shared" si="16"/>
        <v>0</v>
      </c>
      <c r="AU46" s="122">
        <f t="shared" ref="AU46:BF46" si="53">IFERROR((AH87)/(AH46+AH87),0)</f>
        <v>0</v>
      </c>
      <c r="AV46" s="122">
        <f t="shared" si="53"/>
        <v>0</v>
      </c>
      <c r="AW46" s="122">
        <f t="shared" si="53"/>
        <v>0</v>
      </c>
      <c r="AX46" s="122">
        <f t="shared" si="53"/>
        <v>0</v>
      </c>
      <c r="AY46" s="122">
        <f t="shared" si="53"/>
        <v>0</v>
      </c>
      <c r="AZ46" s="122">
        <f t="shared" si="53"/>
        <v>0</v>
      </c>
      <c r="BA46" s="122">
        <f t="shared" si="53"/>
        <v>0</v>
      </c>
      <c r="BB46" s="122">
        <f t="shared" si="53"/>
        <v>0</v>
      </c>
      <c r="BC46" s="122">
        <f t="shared" si="53"/>
        <v>0</v>
      </c>
      <c r="BD46" s="122">
        <f t="shared" si="53"/>
        <v>0</v>
      </c>
      <c r="BE46" s="122">
        <f t="shared" si="53"/>
        <v>0</v>
      </c>
      <c r="BF46" s="122">
        <f t="shared" si="53"/>
        <v>0</v>
      </c>
    </row>
    <row r="47" spans="2:58" ht="24.75" customHeight="1" thickBot="1" x14ac:dyDescent="0.3">
      <c r="B47" s="78">
        <v>39</v>
      </c>
      <c r="C47" s="79" t="s">
        <v>62</v>
      </c>
      <c r="D47" s="80"/>
      <c r="E47" s="81" t="s">
        <v>23</v>
      </c>
      <c r="F47" s="82">
        <v>3</v>
      </c>
      <c r="G47" s="83">
        <v>12.104148862912051</v>
      </c>
      <c r="H47" s="84">
        <v>0</v>
      </c>
      <c r="I47" s="84">
        <v>3.2804861538461543</v>
      </c>
      <c r="J47" s="84">
        <v>13.972050000000001</v>
      </c>
      <c r="K47" s="85">
        <v>29.356685016758206</v>
      </c>
      <c r="L47" s="83">
        <v>2.6756788275412182</v>
      </c>
      <c r="M47" s="84">
        <v>0</v>
      </c>
      <c r="N47" s="84">
        <v>5.5200894230769233</v>
      </c>
      <c r="O47" s="84">
        <v>14.133582692307693</v>
      </c>
      <c r="P47" s="85">
        <v>22.329350942925835</v>
      </c>
      <c r="Q47" s="83">
        <v>2.1344492890796793</v>
      </c>
      <c r="R47" s="84">
        <v>0</v>
      </c>
      <c r="S47" s="84">
        <v>6.1203998076923076</v>
      </c>
      <c r="T47" s="84">
        <v>14.523161538461538</v>
      </c>
      <c r="U47" s="85">
        <v>22.778010635233528</v>
      </c>
      <c r="V47" s="83">
        <v>1.1360188852335256</v>
      </c>
      <c r="W47" s="84">
        <v>0</v>
      </c>
      <c r="X47" s="84">
        <v>3.438851538461539</v>
      </c>
      <c r="Y47" s="84">
        <v>14.653021153846154</v>
      </c>
      <c r="Z47" s="85">
        <v>19.227891577541218</v>
      </c>
      <c r="AA47" s="83">
        <v>0.94350992369506415</v>
      </c>
      <c r="AB47" s="84">
        <v>0</v>
      </c>
      <c r="AC47" s="84">
        <v>2.132653846153846</v>
      </c>
      <c r="AD47" s="84">
        <v>14.653021153846154</v>
      </c>
      <c r="AE47" s="85">
        <v>17.729184923695065</v>
      </c>
      <c r="AF47" s="23"/>
    </row>
    <row r="48" spans="2:58" ht="14.4" thickBot="1" x14ac:dyDescent="0.3">
      <c r="B48" s="86"/>
      <c r="C48" s="87"/>
      <c r="D48" s="88"/>
      <c r="E48" s="27"/>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23"/>
    </row>
    <row r="49" spans="2:45" ht="14.4" thickBot="1" x14ac:dyDescent="0.35">
      <c r="B49" s="25" t="s">
        <v>63</v>
      </c>
      <c r="C49" s="26" t="s">
        <v>64</v>
      </c>
      <c r="D49" s="88"/>
      <c r="E49" s="27"/>
      <c r="F49" s="89"/>
      <c r="G49" s="90"/>
      <c r="H49" s="90"/>
      <c r="I49" s="90"/>
      <c r="J49" s="90"/>
      <c r="K49" s="90"/>
      <c r="L49" s="90"/>
      <c r="M49" s="90"/>
      <c r="N49" s="90"/>
      <c r="O49" s="90"/>
      <c r="P49" s="90"/>
      <c r="Q49" s="90"/>
      <c r="R49" s="90"/>
      <c r="S49" s="90"/>
      <c r="T49" s="90"/>
      <c r="U49" s="90"/>
      <c r="V49" s="10"/>
      <c r="W49" s="10"/>
      <c r="X49" s="10"/>
      <c r="Y49" s="10"/>
      <c r="Z49" s="10"/>
      <c r="AA49" s="10"/>
      <c r="AB49" s="10"/>
      <c r="AC49" s="10"/>
      <c r="AD49" s="10"/>
      <c r="AE49" s="10"/>
      <c r="AF49" s="23"/>
    </row>
    <row r="50" spans="2:45" ht="14.25" customHeight="1" thickBot="1" x14ac:dyDescent="0.3">
      <c r="B50" s="30">
        <v>40</v>
      </c>
      <c r="C50" s="91" t="s">
        <v>21</v>
      </c>
      <c r="D50" s="32" t="s">
        <v>22</v>
      </c>
      <c r="E50" s="33" t="s">
        <v>23</v>
      </c>
      <c r="F50" s="33">
        <v>3</v>
      </c>
      <c r="G50" s="35">
        <v>0</v>
      </c>
      <c r="H50" s="36">
        <v>0</v>
      </c>
      <c r="I50" s="36">
        <v>0</v>
      </c>
      <c r="J50" s="36">
        <v>0</v>
      </c>
      <c r="K50" s="37">
        <v>0</v>
      </c>
      <c r="L50" s="35">
        <v>0</v>
      </c>
      <c r="M50" s="36">
        <v>0</v>
      </c>
      <c r="N50" s="36">
        <v>0</v>
      </c>
      <c r="O50" s="36">
        <v>0</v>
      </c>
      <c r="P50" s="37">
        <v>0</v>
      </c>
      <c r="Q50" s="35">
        <v>0</v>
      </c>
      <c r="R50" s="36">
        <v>0</v>
      </c>
      <c r="S50" s="36">
        <v>0</v>
      </c>
      <c r="T50" s="36">
        <v>0</v>
      </c>
      <c r="U50" s="37">
        <v>0</v>
      </c>
      <c r="V50" s="35">
        <v>0</v>
      </c>
      <c r="W50" s="36">
        <v>0</v>
      </c>
      <c r="X50" s="36">
        <v>0</v>
      </c>
      <c r="Y50" s="36">
        <v>0</v>
      </c>
      <c r="Z50" s="37">
        <v>0</v>
      </c>
      <c r="AA50" s="35">
        <v>0</v>
      </c>
      <c r="AB50" s="36">
        <v>0</v>
      </c>
      <c r="AC50" s="36">
        <v>0</v>
      </c>
      <c r="AD50" s="36">
        <v>0</v>
      </c>
      <c r="AE50" s="37">
        <v>0</v>
      </c>
      <c r="AF50" s="23"/>
      <c r="AH50" s="121">
        <f>G50</f>
        <v>0</v>
      </c>
      <c r="AI50" s="121">
        <f>SUM(H50:J50)</f>
        <v>0</v>
      </c>
      <c r="AJ50" s="121">
        <f>L50</f>
        <v>0</v>
      </c>
      <c r="AK50" s="121">
        <f>SUM(M50:O50)</f>
        <v>0</v>
      </c>
      <c r="AL50" s="121">
        <f>Q50</f>
        <v>0</v>
      </c>
      <c r="AM50" s="121">
        <f>SUM(R50:T50)</f>
        <v>0</v>
      </c>
      <c r="AN50" s="121">
        <f>V50</f>
        <v>0</v>
      </c>
      <c r="AO50" s="121">
        <f>SUM(W50:Y50)</f>
        <v>0</v>
      </c>
      <c r="AP50" s="121">
        <f>AA50</f>
        <v>0</v>
      </c>
      <c r="AQ50" s="121">
        <f>SUM(AB50:AD50)</f>
        <v>0</v>
      </c>
      <c r="AR50" s="121">
        <f>+AH50+AJ50+AL50+AN50+AP50</f>
        <v>0</v>
      </c>
      <c r="AS50" s="121">
        <f>+AI50+AK50+AM50+AO50+AQ50</f>
        <v>0</v>
      </c>
    </row>
    <row r="51" spans="2:45" ht="14.25" customHeight="1" thickBot="1" x14ac:dyDescent="0.3">
      <c r="B51" s="38">
        <v>41</v>
      </c>
      <c r="C51" s="91" t="s">
        <v>24</v>
      </c>
      <c r="D51" s="39" t="s">
        <v>25</v>
      </c>
      <c r="E51" s="58" t="s">
        <v>23</v>
      </c>
      <c r="F51" s="58">
        <v>3</v>
      </c>
      <c r="G51" s="42">
        <v>1.5438904109589041E-2</v>
      </c>
      <c r="H51" s="43">
        <v>0</v>
      </c>
      <c r="I51" s="43">
        <v>0</v>
      </c>
      <c r="J51" s="43">
        <v>0</v>
      </c>
      <c r="K51" s="44">
        <v>1.5438904109589041E-2</v>
      </c>
      <c r="L51" s="42">
        <v>9.3920000000000003E-2</v>
      </c>
      <c r="M51" s="43">
        <v>0</v>
      </c>
      <c r="N51" s="43">
        <v>0</v>
      </c>
      <c r="O51" s="43">
        <v>0</v>
      </c>
      <c r="P51" s="44">
        <v>9.3920000000000003E-2</v>
      </c>
      <c r="Q51" s="42">
        <v>9.3920000000000003E-2</v>
      </c>
      <c r="R51" s="43">
        <v>0</v>
      </c>
      <c r="S51" s="43">
        <v>0</v>
      </c>
      <c r="T51" s="43">
        <v>0</v>
      </c>
      <c r="U51" s="44">
        <v>9.3920000000000003E-2</v>
      </c>
      <c r="V51" s="42">
        <v>9.3920000000000003E-2</v>
      </c>
      <c r="W51" s="43">
        <v>0</v>
      </c>
      <c r="X51" s="43">
        <v>0</v>
      </c>
      <c r="Y51" s="43">
        <v>0</v>
      </c>
      <c r="Z51" s="44">
        <v>9.3920000000000003E-2</v>
      </c>
      <c r="AA51" s="42">
        <v>9.3920000000000003E-2</v>
      </c>
      <c r="AB51" s="43">
        <v>0</v>
      </c>
      <c r="AC51" s="43">
        <v>0</v>
      </c>
      <c r="AD51" s="43">
        <v>0</v>
      </c>
      <c r="AE51" s="44">
        <v>9.3920000000000003E-2</v>
      </c>
      <c r="AF51" s="92"/>
      <c r="AH51" s="121">
        <f t="shared" ref="AH51:AH87" si="54">G51</f>
        <v>1.5438904109589041E-2</v>
      </c>
      <c r="AI51" s="121">
        <f t="shared" ref="AI51:AI87" si="55">SUM(H51:J51)</f>
        <v>0</v>
      </c>
      <c r="AJ51" s="121">
        <f t="shared" ref="AJ51:AJ87" si="56">L51</f>
        <v>9.3920000000000003E-2</v>
      </c>
      <c r="AK51" s="121">
        <f t="shared" ref="AK51:AK87" si="57">SUM(M51:O51)</f>
        <v>0</v>
      </c>
      <c r="AL51" s="121">
        <f t="shared" ref="AL51:AL87" si="58">Q51</f>
        <v>9.3920000000000003E-2</v>
      </c>
      <c r="AM51" s="121">
        <f t="shared" ref="AM51:AM87" si="59">SUM(R51:T51)</f>
        <v>0</v>
      </c>
      <c r="AN51" s="121">
        <f t="shared" ref="AN51:AN87" si="60">V51</f>
        <v>9.3920000000000003E-2</v>
      </c>
      <c r="AO51" s="121">
        <f t="shared" ref="AO51:AO87" si="61">SUM(W51:Y51)</f>
        <v>0</v>
      </c>
      <c r="AP51" s="121">
        <f t="shared" ref="AP51:AP87" si="62">AA51</f>
        <v>9.3920000000000003E-2</v>
      </c>
      <c r="AQ51" s="121">
        <f t="shared" ref="AQ51:AQ87" si="63">SUM(AB51:AD51)</f>
        <v>0</v>
      </c>
      <c r="AR51" s="121">
        <f t="shared" ref="AR51:AR87" si="64">+AH51+AJ51+AL51+AN51+AP51</f>
        <v>0.39111890410958905</v>
      </c>
      <c r="AS51" s="121">
        <f t="shared" ref="AS51:AS87" si="65">+AI51+AK51+AM51+AO51+AQ51</f>
        <v>0</v>
      </c>
    </row>
    <row r="52" spans="2:45" ht="14.25" customHeight="1" thickBot="1" x14ac:dyDescent="0.3">
      <c r="B52" s="38">
        <v>42</v>
      </c>
      <c r="C52" s="48" t="s">
        <v>26</v>
      </c>
      <c r="D52" s="39" t="s">
        <v>27</v>
      </c>
      <c r="E52" s="58" t="s">
        <v>23</v>
      </c>
      <c r="F52" s="58">
        <v>3</v>
      </c>
      <c r="G52" s="42">
        <v>0</v>
      </c>
      <c r="H52" s="43">
        <v>0</v>
      </c>
      <c r="I52" s="43">
        <v>0</v>
      </c>
      <c r="J52" s="43">
        <v>0</v>
      </c>
      <c r="K52" s="44">
        <v>0</v>
      </c>
      <c r="L52" s="42">
        <v>0</v>
      </c>
      <c r="M52" s="43">
        <v>0</v>
      </c>
      <c r="N52" s="43">
        <v>0</v>
      </c>
      <c r="O52" s="43">
        <v>0</v>
      </c>
      <c r="P52" s="44">
        <v>0</v>
      </c>
      <c r="Q52" s="42">
        <v>0</v>
      </c>
      <c r="R52" s="43">
        <v>0</v>
      </c>
      <c r="S52" s="43">
        <v>0</v>
      </c>
      <c r="T52" s="43">
        <v>0</v>
      </c>
      <c r="U52" s="44">
        <v>0</v>
      </c>
      <c r="V52" s="42">
        <v>0</v>
      </c>
      <c r="W52" s="43">
        <v>0</v>
      </c>
      <c r="X52" s="43">
        <v>0</v>
      </c>
      <c r="Y52" s="43">
        <v>0</v>
      </c>
      <c r="Z52" s="44">
        <v>0</v>
      </c>
      <c r="AA52" s="42">
        <v>0</v>
      </c>
      <c r="AB52" s="43">
        <v>0</v>
      </c>
      <c r="AC52" s="43">
        <v>0</v>
      </c>
      <c r="AD52" s="43">
        <v>0</v>
      </c>
      <c r="AE52" s="44">
        <v>0</v>
      </c>
      <c r="AF52" s="23"/>
      <c r="AH52" s="121">
        <f t="shared" si="54"/>
        <v>0</v>
      </c>
      <c r="AI52" s="121">
        <f t="shared" si="55"/>
        <v>0</v>
      </c>
      <c r="AJ52" s="121">
        <f t="shared" si="56"/>
        <v>0</v>
      </c>
      <c r="AK52" s="121">
        <f t="shared" si="57"/>
        <v>0</v>
      </c>
      <c r="AL52" s="121">
        <f t="shared" si="58"/>
        <v>0</v>
      </c>
      <c r="AM52" s="121">
        <f t="shared" si="59"/>
        <v>0</v>
      </c>
      <c r="AN52" s="121">
        <f t="shared" si="60"/>
        <v>0</v>
      </c>
      <c r="AO52" s="121">
        <f t="shared" si="61"/>
        <v>0</v>
      </c>
      <c r="AP52" s="121">
        <f t="shared" si="62"/>
        <v>0</v>
      </c>
      <c r="AQ52" s="121">
        <f t="shared" si="63"/>
        <v>0</v>
      </c>
      <c r="AR52" s="121">
        <f t="shared" si="64"/>
        <v>0</v>
      </c>
      <c r="AS52" s="121">
        <f t="shared" si="65"/>
        <v>0</v>
      </c>
    </row>
    <row r="53" spans="2:45" s="376" customFormat="1" ht="14.25" customHeight="1" thickBot="1" x14ac:dyDescent="0.3">
      <c r="B53" s="367">
        <v>43</v>
      </c>
      <c r="C53" s="368" t="s">
        <v>28</v>
      </c>
      <c r="D53" s="379" t="s">
        <v>29</v>
      </c>
      <c r="E53" s="370" t="s">
        <v>23</v>
      </c>
      <c r="F53" s="370">
        <v>3</v>
      </c>
      <c r="G53" s="372">
        <v>0</v>
      </c>
      <c r="H53" s="373">
        <v>0</v>
      </c>
      <c r="I53" s="373">
        <v>0</v>
      </c>
      <c r="J53" s="373">
        <v>0</v>
      </c>
      <c r="K53" s="374">
        <v>0</v>
      </c>
      <c r="L53" s="372">
        <v>0</v>
      </c>
      <c r="M53" s="373">
        <v>0</v>
      </c>
      <c r="N53" s="373">
        <v>0</v>
      </c>
      <c r="O53" s="373">
        <v>0</v>
      </c>
      <c r="P53" s="374">
        <v>0</v>
      </c>
      <c r="Q53" s="372">
        <v>0</v>
      </c>
      <c r="R53" s="373">
        <v>0</v>
      </c>
      <c r="S53" s="373">
        <v>0</v>
      </c>
      <c r="T53" s="373">
        <v>0</v>
      </c>
      <c r="U53" s="374">
        <v>0</v>
      </c>
      <c r="V53" s="372">
        <v>0</v>
      </c>
      <c r="W53" s="373">
        <v>0</v>
      </c>
      <c r="X53" s="373">
        <v>0</v>
      </c>
      <c r="Y53" s="373">
        <v>0</v>
      </c>
      <c r="Z53" s="374">
        <v>0</v>
      </c>
      <c r="AA53" s="372">
        <v>0</v>
      </c>
      <c r="AB53" s="373">
        <v>0</v>
      </c>
      <c r="AC53" s="373">
        <v>0</v>
      </c>
      <c r="AD53" s="373">
        <v>0</v>
      </c>
      <c r="AE53" s="374">
        <v>0</v>
      </c>
      <c r="AF53" s="380"/>
      <c r="AH53" s="377">
        <f t="shared" si="54"/>
        <v>0</v>
      </c>
      <c r="AI53" s="377">
        <f t="shared" si="55"/>
        <v>0</v>
      </c>
      <c r="AJ53" s="377">
        <f t="shared" si="56"/>
        <v>0</v>
      </c>
      <c r="AK53" s="377">
        <f t="shared" si="57"/>
        <v>0</v>
      </c>
      <c r="AL53" s="377">
        <f t="shared" si="58"/>
        <v>0</v>
      </c>
      <c r="AM53" s="377">
        <f t="shared" si="59"/>
        <v>0</v>
      </c>
      <c r="AN53" s="377">
        <f t="shared" si="60"/>
        <v>0</v>
      </c>
      <c r="AO53" s="377">
        <f t="shared" si="61"/>
        <v>0</v>
      </c>
      <c r="AP53" s="377">
        <f t="shared" si="62"/>
        <v>0</v>
      </c>
      <c r="AQ53" s="377">
        <f t="shared" si="63"/>
        <v>0</v>
      </c>
      <c r="AR53" s="377">
        <f t="shared" si="64"/>
        <v>0</v>
      </c>
      <c r="AS53" s="377">
        <f t="shared" si="65"/>
        <v>0</v>
      </c>
    </row>
    <row r="54" spans="2:45" ht="14.25" customHeight="1" thickBot="1" x14ac:dyDescent="0.3">
      <c r="B54" s="47">
        <v>44</v>
      </c>
      <c r="C54" s="48" t="s">
        <v>30</v>
      </c>
      <c r="D54" s="93"/>
      <c r="E54" s="58" t="s">
        <v>23</v>
      </c>
      <c r="F54" s="58">
        <v>3</v>
      </c>
      <c r="G54" s="42">
        <v>0</v>
      </c>
      <c r="H54" s="43">
        <v>0</v>
      </c>
      <c r="I54" s="43">
        <v>0</v>
      </c>
      <c r="J54" s="43">
        <v>0</v>
      </c>
      <c r="K54" s="44">
        <v>0</v>
      </c>
      <c r="L54" s="42">
        <v>0</v>
      </c>
      <c r="M54" s="43">
        <v>0</v>
      </c>
      <c r="N54" s="43">
        <v>0</v>
      </c>
      <c r="O54" s="43">
        <v>0</v>
      </c>
      <c r="P54" s="44">
        <v>0</v>
      </c>
      <c r="Q54" s="42">
        <v>0</v>
      </c>
      <c r="R54" s="43">
        <v>0</v>
      </c>
      <c r="S54" s="43">
        <v>0</v>
      </c>
      <c r="T54" s="43">
        <v>0</v>
      </c>
      <c r="U54" s="44">
        <v>0</v>
      </c>
      <c r="V54" s="42">
        <v>0</v>
      </c>
      <c r="W54" s="43">
        <v>0</v>
      </c>
      <c r="X54" s="43">
        <v>0</v>
      </c>
      <c r="Y54" s="43">
        <v>0</v>
      </c>
      <c r="Z54" s="44">
        <v>0</v>
      </c>
      <c r="AA54" s="42">
        <v>0</v>
      </c>
      <c r="AB54" s="43">
        <v>0</v>
      </c>
      <c r="AC54" s="43">
        <v>0</v>
      </c>
      <c r="AD54" s="43">
        <v>0</v>
      </c>
      <c r="AE54" s="44">
        <v>0</v>
      </c>
      <c r="AF54" s="23"/>
      <c r="AH54" s="121">
        <f t="shared" si="54"/>
        <v>0</v>
      </c>
      <c r="AI54" s="121">
        <f t="shared" si="55"/>
        <v>0</v>
      </c>
      <c r="AJ54" s="121">
        <f t="shared" si="56"/>
        <v>0</v>
      </c>
      <c r="AK54" s="121">
        <f t="shared" si="57"/>
        <v>0</v>
      </c>
      <c r="AL54" s="121">
        <f t="shared" si="58"/>
        <v>0</v>
      </c>
      <c r="AM54" s="121">
        <f t="shared" si="59"/>
        <v>0</v>
      </c>
      <c r="AN54" s="121">
        <f t="shared" si="60"/>
        <v>0</v>
      </c>
      <c r="AO54" s="121">
        <f t="shared" si="61"/>
        <v>0</v>
      </c>
      <c r="AP54" s="121">
        <f t="shared" si="62"/>
        <v>0</v>
      </c>
      <c r="AQ54" s="121">
        <f t="shared" si="63"/>
        <v>0</v>
      </c>
      <c r="AR54" s="121">
        <f t="shared" si="64"/>
        <v>0</v>
      </c>
      <c r="AS54" s="121">
        <f t="shared" si="65"/>
        <v>0</v>
      </c>
    </row>
    <row r="55" spans="2:45" ht="14.25" customHeight="1" thickBot="1" x14ac:dyDescent="0.3">
      <c r="B55" s="47">
        <v>45</v>
      </c>
      <c r="C55" s="48" t="s">
        <v>31</v>
      </c>
      <c r="D55" s="93"/>
      <c r="E55" s="58" t="s">
        <v>23</v>
      </c>
      <c r="F55" s="58">
        <v>3</v>
      </c>
      <c r="G55" s="42">
        <v>0</v>
      </c>
      <c r="H55" s="43">
        <v>0</v>
      </c>
      <c r="I55" s="43">
        <v>0</v>
      </c>
      <c r="J55" s="43">
        <v>6.1643835616438353E-2</v>
      </c>
      <c r="K55" s="44">
        <v>6.1643835616438353E-2</v>
      </c>
      <c r="L55" s="42">
        <v>0</v>
      </c>
      <c r="M55" s="43">
        <v>0</v>
      </c>
      <c r="N55" s="43">
        <v>0</v>
      </c>
      <c r="O55" s="43">
        <v>0.45357534246575343</v>
      </c>
      <c r="P55" s="44">
        <v>0.45357534246575343</v>
      </c>
      <c r="Q55" s="42">
        <v>0</v>
      </c>
      <c r="R55" s="43">
        <v>0</v>
      </c>
      <c r="S55" s="43">
        <v>0</v>
      </c>
      <c r="T55" s="43">
        <v>0.97201369863013698</v>
      </c>
      <c r="U55" s="44">
        <v>0.97201369863013698</v>
      </c>
      <c r="V55" s="42">
        <v>0</v>
      </c>
      <c r="W55" s="43">
        <v>0</v>
      </c>
      <c r="X55" s="43">
        <v>0</v>
      </c>
      <c r="Y55" s="43">
        <v>1.7094931506849314</v>
      </c>
      <c r="Z55" s="44">
        <v>1.7094931506849314</v>
      </c>
      <c r="AA55" s="42">
        <v>0</v>
      </c>
      <c r="AB55" s="43">
        <v>0</v>
      </c>
      <c r="AC55" s="43">
        <v>0</v>
      </c>
      <c r="AD55" s="43">
        <v>2.5154931506849314</v>
      </c>
      <c r="AE55" s="44">
        <v>2.5154931506849314</v>
      </c>
      <c r="AF55" s="23"/>
      <c r="AH55" s="121">
        <f t="shared" si="54"/>
        <v>0</v>
      </c>
      <c r="AI55" s="121">
        <f t="shared" si="55"/>
        <v>6.1643835616438353E-2</v>
      </c>
      <c r="AJ55" s="121">
        <f t="shared" si="56"/>
        <v>0</v>
      </c>
      <c r="AK55" s="121">
        <f t="shared" si="57"/>
        <v>0.45357534246575343</v>
      </c>
      <c r="AL55" s="121">
        <f t="shared" si="58"/>
        <v>0</v>
      </c>
      <c r="AM55" s="121">
        <f t="shared" si="59"/>
        <v>0.97201369863013698</v>
      </c>
      <c r="AN55" s="121">
        <f t="shared" si="60"/>
        <v>0</v>
      </c>
      <c r="AO55" s="121">
        <f t="shared" si="61"/>
        <v>1.7094931506849314</v>
      </c>
      <c r="AP55" s="121">
        <f t="shared" si="62"/>
        <v>0</v>
      </c>
      <c r="AQ55" s="121">
        <f t="shared" si="63"/>
        <v>2.5154931506849314</v>
      </c>
      <c r="AR55" s="121">
        <f t="shared" si="64"/>
        <v>0</v>
      </c>
      <c r="AS55" s="121">
        <f t="shared" si="65"/>
        <v>5.7122191780821918</v>
      </c>
    </row>
    <row r="56" spans="2:45" ht="14.25" customHeight="1" thickBot="1" x14ac:dyDescent="0.3">
      <c r="B56" s="47">
        <v>46</v>
      </c>
      <c r="C56" s="48" t="s">
        <v>32</v>
      </c>
      <c r="D56" s="93"/>
      <c r="E56" s="58" t="s">
        <v>23</v>
      </c>
      <c r="F56" s="58">
        <v>3</v>
      </c>
      <c r="G56" s="42">
        <v>0</v>
      </c>
      <c r="H56" s="43">
        <v>0</v>
      </c>
      <c r="I56" s="43">
        <v>0</v>
      </c>
      <c r="J56" s="43">
        <v>0</v>
      </c>
      <c r="K56" s="44">
        <v>0</v>
      </c>
      <c r="L56" s="42">
        <v>0</v>
      </c>
      <c r="M56" s="43">
        <v>0</v>
      </c>
      <c r="N56" s="43">
        <v>0</v>
      </c>
      <c r="O56" s="43">
        <v>0</v>
      </c>
      <c r="P56" s="44">
        <v>0</v>
      </c>
      <c r="Q56" s="42">
        <v>0</v>
      </c>
      <c r="R56" s="43">
        <v>0</v>
      </c>
      <c r="S56" s="43">
        <v>0</v>
      </c>
      <c r="T56" s="43">
        <v>0</v>
      </c>
      <c r="U56" s="44">
        <v>0</v>
      </c>
      <c r="V56" s="42">
        <v>0</v>
      </c>
      <c r="W56" s="43">
        <v>0</v>
      </c>
      <c r="X56" s="43">
        <v>0</v>
      </c>
      <c r="Y56" s="43">
        <v>0</v>
      </c>
      <c r="Z56" s="44">
        <v>0</v>
      </c>
      <c r="AA56" s="42">
        <v>0</v>
      </c>
      <c r="AB56" s="43">
        <v>0</v>
      </c>
      <c r="AC56" s="43">
        <v>0</v>
      </c>
      <c r="AD56" s="43">
        <v>0</v>
      </c>
      <c r="AE56" s="44">
        <v>0</v>
      </c>
      <c r="AF56" s="23"/>
      <c r="AH56" s="121">
        <f t="shared" si="54"/>
        <v>0</v>
      </c>
      <c r="AI56" s="121">
        <f t="shared" si="55"/>
        <v>0</v>
      </c>
      <c r="AJ56" s="121">
        <f t="shared" si="56"/>
        <v>0</v>
      </c>
      <c r="AK56" s="121">
        <f t="shared" si="57"/>
        <v>0</v>
      </c>
      <c r="AL56" s="121">
        <f t="shared" si="58"/>
        <v>0</v>
      </c>
      <c r="AM56" s="121">
        <f t="shared" si="59"/>
        <v>0</v>
      </c>
      <c r="AN56" s="121">
        <f t="shared" si="60"/>
        <v>0</v>
      </c>
      <c r="AO56" s="121">
        <f t="shared" si="61"/>
        <v>0</v>
      </c>
      <c r="AP56" s="121">
        <f t="shared" si="62"/>
        <v>0</v>
      </c>
      <c r="AQ56" s="121">
        <f t="shared" si="63"/>
        <v>0</v>
      </c>
      <c r="AR56" s="121">
        <f t="shared" si="64"/>
        <v>0</v>
      </c>
      <c r="AS56" s="121">
        <f t="shared" si="65"/>
        <v>0</v>
      </c>
    </row>
    <row r="57" spans="2:45" ht="14.25" customHeight="1" thickBot="1" x14ac:dyDescent="0.3">
      <c r="B57" s="47">
        <v>47</v>
      </c>
      <c r="C57" s="48" t="s">
        <v>33</v>
      </c>
      <c r="D57" s="93"/>
      <c r="E57" s="58" t="s">
        <v>23</v>
      </c>
      <c r="F57" s="58">
        <v>3</v>
      </c>
      <c r="G57" s="42">
        <v>0</v>
      </c>
      <c r="H57" s="43">
        <v>0</v>
      </c>
      <c r="I57" s="43">
        <v>0</v>
      </c>
      <c r="J57" s="43">
        <v>0.37</v>
      </c>
      <c r="K57" s="44">
        <v>0.37</v>
      </c>
      <c r="L57" s="42">
        <v>0</v>
      </c>
      <c r="M57" s="43">
        <v>0</v>
      </c>
      <c r="N57" s="43">
        <v>0</v>
      </c>
      <c r="O57" s="43">
        <v>0.73</v>
      </c>
      <c r="P57" s="44">
        <v>0.73</v>
      </c>
      <c r="Q57" s="42">
        <v>0</v>
      </c>
      <c r="R57" s="43">
        <v>0</v>
      </c>
      <c r="S57" s="43">
        <v>0</v>
      </c>
      <c r="T57" s="43">
        <v>1.1000000000000001</v>
      </c>
      <c r="U57" s="44">
        <v>1.1000000000000001</v>
      </c>
      <c r="V57" s="42">
        <v>0</v>
      </c>
      <c r="W57" s="43">
        <v>0</v>
      </c>
      <c r="X57" s="43">
        <v>0</v>
      </c>
      <c r="Y57" s="43">
        <v>1.46</v>
      </c>
      <c r="Z57" s="44">
        <v>1.46</v>
      </c>
      <c r="AA57" s="42">
        <v>0</v>
      </c>
      <c r="AB57" s="43">
        <v>0</v>
      </c>
      <c r="AC57" s="43">
        <v>0</v>
      </c>
      <c r="AD57" s="43">
        <v>1.83</v>
      </c>
      <c r="AE57" s="44">
        <v>1.83</v>
      </c>
      <c r="AF57" s="23"/>
      <c r="AH57" s="121">
        <f t="shared" si="54"/>
        <v>0</v>
      </c>
      <c r="AI57" s="121">
        <f t="shared" si="55"/>
        <v>0.37</v>
      </c>
      <c r="AJ57" s="121">
        <f t="shared" si="56"/>
        <v>0</v>
      </c>
      <c r="AK57" s="121">
        <f t="shared" si="57"/>
        <v>0.73</v>
      </c>
      <c r="AL57" s="121">
        <f t="shared" si="58"/>
        <v>0</v>
      </c>
      <c r="AM57" s="121">
        <f t="shared" si="59"/>
        <v>1.1000000000000001</v>
      </c>
      <c r="AN57" s="121">
        <f t="shared" si="60"/>
        <v>0</v>
      </c>
      <c r="AO57" s="121">
        <f t="shared" si="61"/>
        <v>1.46</v>
      </c>
      <c r="AP57" s="121">
        <f t="shared" si="62"/>
        <v>0</v>
      </c>
      <c r="AQ57" s="121">
        <f t="shared" si="63"/>
        <v>1.83</v>
      </c>
      <c r="AR57" s="121">
        <f t="shared" si="64"/>
        <v>0</v>
      </c>
      <c r="AS57" s="121">
        <f t="shared" si="65"/>
        <v>5.49</v>
      </c>
    </row>
    <row r="58" spans="2:45" ht="14.25" customHeight="1" thickBot="1" x14ac:dyDescent="0.3">
      <c r="B58" s="47">
        <v>48</v>
      </c>
      <c r="C58" s="48" t="s">
        <v>34</v>
      </c>
      <c r="D58" s="93"/>
      <c r="E58" s="58" t="s">
        <v>23</v>
      </c>
      <c r="F58" s="58">
        <v>3</v>
      </c>
      <c r="G58" s="42">
        <v>0</v>
      </c>
      <c r="H58" s="43">
        <v>0</v>
      </c>
      <c r="I58" s="43">
        <v>0</v>
      </c>
      <c r="J58" s="43">
        <v>0</v>
      </c>
      <c r="K58" s="44">
        <v>0</v>
      </c>
      <c r="L58" s="42">
        <v>0</v>
      </c>
      <c r="M58" s="43">
        <v>0</v>
      </c>
      <c r="N58" s="43">
        <v>0</v>
      </c>
      <c r="O58" s="43">
        <v>0</v>
      </c>
      <c r="P58" s="44">
        <v>0</v>
      </c>
      <c r="Q58" s="42">
        <v>0</v>
      </c>
      <c r="R58" s="43">
        <v>0</v>
      </c>
      <c r="S58" s="43">
        <v>0</v>
      </c>
      <c r="T58" s="43">
        <v>0</v>
      </c>
      <c r="U58" s="44">
        <v>0</v>
      </c>
      <c r="V58" s="42">
        <v>0</v>
      </c>
      <c r="W58" s="43">
        <v>0</v>
      </c>
      <c r="X58" s="43">
        <v>0</v>
      </c>
      <c r="Y58" s="43">
        <v>0</v>
      </c>
      <c r="Z58" s="44">
        <v>0</v>
      </c>
      <c r="AA58" s="42">
        <v>0</v>
      </c>
      <c r="AB58" s="43">
        <v>0</v>
      </c>
      <c r="AC58" s="43">
        <v>0</v>
      </c>
      <c r="AD58" s="43">
        <v>0</v>
      </c>
      <c r="AE58" s="44">
        <v>0</v>
      </c>
      <c r="AF58" s="23"/>
      <c r="AH58" s="121">
        <f t="shared" si="54"/>
        <v>0</v>
      </c>
      <c r="AI58" s="121">
        <f t="shared" si="55"/>
        <v>0</v>
      </c>
      <c r="AJ58" s="121">
        <f t="shared" si="56"/>
        <v>0</v>
      </c>
      <c r="AK58" s="121">
        <f t="shared" si="57"/>
        <v>0</v>
      </c>
      <c r="AL58" s="121">
        <f t="shared" si="58"/>
        <v>0</v>
      </c>
      <c r="AM58" s="121">
        <f t="shared" si="59"/>
        <v>0</v>
      </c>
      <c r="AN58" s="121">
        <f t="shared" si="60"/>
        <v>0</v>
      </c>
      <c r="AO58" s="121">
        <f t="shared" si="61"/>
        <v>0</v>
      </c>
      <c r="AP58" s="121">
        <f t="shared" si="62"/>
        <v>0</v>
      </c>
      <c r="AQ58" s="121">
        <f t="shared" si="63"/>
        <v>0</v>
      </c>
      <c r="AR58" s="121">
        <f t="shared" si="64"/>
        <v>0</v>
      </c>
      <c r="AS58" s="121">
        <f t="shared" si="65"/>
        <v>0</v>
      </c>
    </row>
    <row r="59" spans="2:45" ht="14.25" customHeight="1" thickBot="1" x14ac:dyDescent="0.3">
      <c r="B59" s="47">
        <v>49</v>
      </c>
      <c r="C59" s="48" t="s">
        <v>35</v>
      </c>
      <c r="D59" s="93"/>
      <c r="E59" s="58" t="s">
        <v>23</v>
      </c>
      <c r="F59" s="58">
        <v>3</v>
      </c>
      <c r="G59" s="42">
        <v>0</v>
      </c>
      <c r="H59" s="43">
        <v>0</v>
      </c>
      <c r="I59" s="43">
        <v>0</v>
      </c>
      <c r="J59" s="43">
        <v>0</v>
      </c>
      <c r="K59" s="44">
        <v>0</v>
      </c>
      <c r="L59" s="42">
        <v>0</v>
      </c>
      <c r="M59" s="43">
        <v>0</v>
      </c>
      <c r="N59" s="43">
        <v>0</v>
      </c>
      <c r="O59" s="43">
        <v>0</v>
      </c>
      <c r="P59" s="44">
        <v>0</v>
      </c>
      <c r="Q59" s="42">
        <v>0</v>
      </c>
      <c r="R59" s="43">
        <v>0</v>
      </c>
      <c r="S59" s="43">
        <v>0</v>
      </c>
      <c r="T59" s="43">
        <v>0</v>
      </c>
      <c r="U59" s="44">
        <v>0</v>
      </c>
      <c r="V59" s="42">
        <v>0</v>
      </c>
      <c r="W59" s="43">
        <v>0</v>
      </c>
      <c r="X59" s="43">
        <v>0</v>
      </c>
      <c r="Y59" s="43">
        <v>0</v>
      </c>
      <c r="Z59" s="44">
        <v>0</v>
      </c>
      <c r="AA59" s="42">
        <v>0</v>
      </c>
      <c r="AB59" s="43">
        <v>0</v>
      </c>
      <c r="AC59" s="43">
        <v>0</v>
      </c>
      <c r="AD59" s="43">
        <v>0</v>
      </c>
      <c r="AE59" s="44">
        <v>0</v>
      </c>
      <c r="AF59" s="23"/>
      <c r="AH59" s="121">
        <f t="shared" si="54"/>
        <v>0</v>
      </c>
      <c r="AI59" s="121">
        <f t="shared" si="55"/>
        <v>0</v>
      </c>
      <c r="AJ59" s="121">
        <f t="shared" si="56"/>
        <v>0</v>
      </c>
      <c r="AK59" s="121">
        <f t="shared" si="57"/>
        <v>0</v>
      </c>
      <c r="AL59" s="121">
        <f t="shared" si="58"/>
        <v>0</v>
      </c>
      <c r="AM59" s="121">
        <f t="shared" si="59"/>
        <v>0</v>
      </c>
      <c r="AN59" s="121">
        <f t="shared" si="60"/>
        <v>0</v>
      </c>
      <c r="AO59" s="121">
        <f t="shared" si="61"/>
        <v>0</v>
      </c>
      <c r="AP59" s="121">
        <f t="shared" si="62"/>
        <v>0</v>
      </c>
      <c r="AQ59" s="121">
        <f t="shared" si="63"/>
        <v>0</v>
      </c>
      <c r="AR59" s="121">
        <f t="shared" si="64"/>
        <v>0</v>
      </c>
      <c r="AS59" s="121">
        <f t="shared" si="65"/>
        <v>0</v>
      </c>
    </row>
    <row r="60" spans="2:45" s="376" customFormat="1" ht="14.25" customHeight="1" thickBot="1" x14ac:dyDescent="0.3">
      <c r="B60" s="367">
        <v>50</v>
      </c>
      <c r="C60" s="368" t="s">
        <v>36</v>
      </c>
      <c r="D60" s="369"/>
      <c r="E60" s="370" t="s">
        <v>23</v>
      </c>
      <c r="F60" s="370">
        <v>3</v>
      </c>
      <c r="G60" s="372">
        <v>0</v>
      </c>
      <c r="H60" s="373">
        <v>0</v>
      </c>
      <c r="I60" s="373">
        <v>0</v>
      </c>
      <c r="J60" s="373">
        <v>0</v>
      </c>
      <c r="K60" s="374">
        <v>0</v>
      </c>
      <c r="L60" s="372">
        <v>0</v>
      </c>
      <c r="M60" s="373">
        <v>0</v>
      </c>
      <c r="N60" s="373">
        <v>0</v>
      </c>
      <c r="O60" s="373">
        <v>0</v>
      </c>
      <c r="P60" s="374">
        <v>0</v>
      </c>
      <c r="Q60" s="372">
        <v>0</v>
      </c>
      <c r="R60" s="373">
        <v>0</v>
      </c>
      <c r="S60" s="373">
        <v>0</v>
      </c>
      <c r="T60" s="373">
        <v>0</v>
      </c>
      <c r="U60" s="374">
        <v>0</v>
      </c>
      <c r="V60" s="372">
        <v>0</v>
      </c>
      <c r="W60" s="373">
        <v>0</v>
      </c>
      <c r="X60" s="373">
        <v>0</v>
      </c>
      <c r="Y60" s="373">
        <v>0</v>
      </c>
      <c r="Z60" s="374">
        <v>0</v>
      </c>
      <c r="AA60" s="372">
        <v>0</v>
      </c>
      <c r="AB60" s="373">
        <v>0</v>
      </c>
      <c r="AC60" s="373">
        <v>0</v>
      </c>
      <c r="AD60" s="373">
        <v>0</v>
      </c>
      <c r="AE60" s="374">
        <v>0</v>
      </c>
      <c r="AF60" s="380"/>
      <c r="AH60" s="377">
        <f t="shared" si="54"/>
        <v>0</v>
      </c>
      <c r="AI60" s="377">
        <f t="shared" si="55"/>
        <v>0</v>
      </c>
      <c r="AJ60" s="377">
        <f t="shared" si="56"/>
        <v>0</v>
      </c>
      <c r="AK60" s="377">
        <f t="shared" si="57"/>
        <v>0</v>
      </c>
      <c r="AL60" s="377">
        <f t="shared" si="58"/>
        <v>0</v>
      </c>
      <c r="AM60" s="377">
        <f t="shared" si="59"/>
        <v>0</v>
      </c>
      <c r="AN60" s="377">
        <f t="shared" si="60"/>
        <v>0</v>
      </c>
      <c r="AO60" s="377">
        <f t="shared" si="61"/>
        <v>0</v>
      </c>
      <c r="AP60" s="377">
        <f t="shared" si="62"/>
        <v>0</v>
      </c>
      <c r="AQ60" s="377">
        <f t="shared" si="63"/>
        <v>0</v>
      </c>
      <c r="AR60" s="377">
        <f t="shared" si="64"/>
        <v>0</v>
      </c>
      <c r="AS60" s="377">
        <f t="shared" si="65"/>
        <v>0</v>
      </c>
    </row>
    <row r="61" spans="2:45" s="376" customFormat="1" ht="14.25" customHeight="1" thickBot="1" x14ac:dyDescent="0.3">
      <c r="B61" s="367">
        <v>51</v>
      </c>
      <c r="C61" s="368" t="s">
        <v>37</v>
      </c>
      <c r="D61" s="369"/>
      <c r="E61" s="370" t="s">
        <v>23</v>
      </c>
      <c r="F61" s="370">
        <v>3</v>
      </c>
      <c r="G61" s="372">
        <v>0</v>
      </c>
      <c r="H61" s="373">
        <v>0</v>
      </c>
      <c r="I61" s="373">
        <v>0</v>
      </c>
      <c r="J61" s="373">
        <v>2.1583391780053311</v>
      </c>
      <c r="K61" s="374">
        <v>2.1583391780053311</v>
      </c>
      <c r="L61" s="372">
        <v>0</v>
      </c>
      <c r="M61" s="373">
        <v>0</v>
      </c>
      <c r="N61" s="373">
        <v>0</v>
      </c>
      <c r="O61" s="373">
        <v>2.0092860148688465</v>
      </c>
      <c r="P61" s="374">
        <v>2.0092860148688465</v>
      </c>
      <c r="Q61" s="372">
        <v>0</v>
      </c>
      <c r="R61" s="373">
        <v>0</v>
      </c>
      <c r="S61" s="373">
        <v>0</v>
      </c>
      <c r="T61" s="373">
        <v>1.926890166923833</v>
      </c>
      <c r="U61" s="374">
        <v>1.926890166923833</v>
      </c>
      <c r="V61" s="372">
        <v>0</v>
      </c>
      <c r="W61" s="373">
        <v>0</v>
      </c>
      <c r="X61" s="373">
        <v>0</v>
      </c>
      <c r="Y61" s="373">
        <v>1.8747369897601354</v>
      </c>
      <c r="Z61" s="374">
        <v>1.8747369897601354</v>
      </c>
      <c r="AA61" s="372">
        <v>0</v>
      </c>
      <c r="AB61" s="373">
        <v>0</v>
      </c>
      <c r="AC61" s="373">
        <v>0</v>
      </c>
      <c r="AD61" s="373">
        <v>1.7907981484079121</v>
      </c>
      <c r="AE61" s="374">
        <v>1.7907981484079121</v>
      </c>
      <c r="AF61" s="380"/>
      <c r="AH61" s="377">
        <f t="shared" si="54"/>
        <v>0</v>
      </c>
      <c r="AI61" s="377">
        <f t="shared" si="55"/>
        <v>2.1583391780053311</v>
      </c>
      <c r="AJ61" s="377">
        <f t="shared" si="56"/>
        <v>0</v>
      </c>
      <c r="AK61" s="377">
        <f t="shared" si="57"/>
        <v>2.0092860148688465</v>
      </c>
      <c r="AL61" s="377">
        <f t="shared" si="58"/>
        <v>0</v>
      </c>
      <c r="AM61" s="377">
        <f t="shared" si="59"/>
        <v>1.926890166923833</v>
      </c>
      <c r="AN61" s="377">
        <f t="shared" si="60"/>
        <v>0</v>
      </c>
      <c r="AO61" s="377">
        <f t="shared" si="61"/>
        <v>1.8747369897601354</v>
      </c>
      <c r="AP61" s="377">
        <f t="shared" si="62"/>
        <v>0</v>
      </c>
      <c r="AQ61" s="377">
        <f t="shared" si="63"/>
        <v>1.7907981484079121</v>
      </c>
      <c r="AR61" s="377">
        <f t="shared" si="64"/>
        <v>0</v>
      </c>
      <c r="AS61" s="377">
        <f t="shared" si="65"/>
        <v>9.7600504979660592</v>
      </c>
    </row>
    <row r="62" spans="2:45" ht="14.25" customHeight="1" thickBot="1" x14ac:dyDescent="0.3">
      <c r="B62" s="47">
        <v>52</v>
      </c>
      <c r="C62" s="48" t="s">
        <v>38</v>
      </c>
      <c r="D62" s="93"/>
      <c r="E62" s="58" t="s">
        <v>23</v>
      </c>
      <c r="F62" s="58">
        <v>3</v>
      </c>
      <c r="G62" s="42">
        <v>0.6581210524164709</v>
      </c>
      <c r="H62" s="43">
        <v>0</v>
      </c>
      <c r="I62" s="43">
        <v>0</v>
      </c>
      <c r="J62" s="43">
        <v>0</v>
      </c>
      <c r="K62" s="44">
        <v>0.6581210524164709</v>
      </c>
      <c r="L62" s="42">
        <v>0.41000000000000003</v>
      </c>
      <c r="M62" s="43">
        <v>0</v>
      </c>
      <c r="N62" s="43">
        <v>0</v>
      </c>
      <c r="O62" s="43">
        <v>0</v>
      </c>
      <c r="P62" s="44">
        <v>0.41000000000000003</v>
      </c>
      <c r="Q62" s="42">
        <v>0.41000000000000003</v>
      </c>
      <c r="R62" s="43">
        <v>0</v>
      </c>
      <c r="S62" s="43">
        <v>0</v>
      </c>
      <c r="T62" s="43">
        <v>0</v>
      </c>
      <c r="U62" s="44">
        <v>0.41000000000000003</v>
      </c>
      <c r="V62" s="42">
        <v>0.41000000000000003</v>
      </c>
      <c r="W62" s="43">
        <v>0</v>
      </c>
      <c r="X62" s="43">
        <v>0</v>
      </c>
      <c r="Y62" s="43">
        <v>0</v>
      </c>
      <c r="Z62" s="44">
        <v>0.41000000000000003</v>
      </c>
      <c r="AA62" s="42">
        <v>0.41000000000000003</v>
      </c>
      <c r="AB62" s="43">
        <v>0</v>
      </c>
      <c r="AC62" s="43">
        <v>0</v>
      </c>
      <c r="AD62" s="43">
        <v>0</v>
      </c>
      <c r="AE62" s="44">
        <v>0.41000000000000003</v>
      </c>
      <c r="AF62" s="23"/>
      <c r="AH62" s="121">
        <f t="shared" si="54"/>
        <v>0.6581210524164709</v>
      </c>
      <c r="AI62" s="121">
        <f t="shared" si="55"/>
        <v>0</v>
      </c>
      <c r="AJ62" s="121">
        <f t="shared" si="56"/>
        <v>0.41000000000000003</v>
      </c>
      <c r="AK62" s="121">
        <f t="shared" si="57"/>
        <v>0</v>
      </c>
      <c r="AL62" s="121">
        <f t="shared" si="58"/>
        <v>0.41000000000000003</v>
      </c>
      <c r="AM62" s="121">
        <f t="shared" si="59"/>
        <v>0</v>
      </c>
      <c r="AN62" s="121">
        <f t="shared" si="60"/>
        <v>0.41000000000000003</v>
      </c>
      <c r="AO62" s="121">
        <f t="shared" si="61"/>
        <v>0</v>
      </c>
      <c r="AP62" s="121">
        <f t="shared" si="62"/>
        <v>0.41000000000000003</v>
      </c>
      <c r="AQ62" s="121">
        <f t="shared" si="63"/>
        <v>0</v>
      </c>
      <c r="AR62" s="121">
        <f t="shared" si="64"/>
        <v>2.2981210524164712</v>
      </c>
      <c r="AS62" s="121">
        <f t="shared" si="65"/>
        <v>0</v>
      </c>
    </row>
    <row r="63" spans="2:45" ht="14.25" customHeight="1" thickBot="1" x14ac:dyDescent="0.3">
      <c r="B63" s="47">
        <v>53</v>
      </c>
      <c r="C63" s="48" t="s">
        <v>39</v>
      </c>
      <c r="D63" s="93"/>
      <c r="E63" s="58" t="s">
        <v>23</v>
      </c>
      <c r="F63" s="58">
        <v>3</v>
      </c>
      <c r="G63" s="42">
        <v>0</v>
      </c>
      <c r="H63" s="43">
        <v>0</v>
      </c>
      <c r="I63" s="43">
        <v>0</v>
      </c>
      <c r="J63" s="43">
        <v>0</v>
      </c>
      <c r="K63" s="44">
        <v>0</v>
      </c>
      <c r="L63" s="42">
        <v>0</v>
      </c>
      <c r="M63" s="43">
        <v>0</v>
      </c>
      <c r="N63" s="43">
        <v>0</v>
      </c>
      <c r="O63" s="43">
        <v>0</v>
      </c>
      <c r="P63" s="44">
        <v>0</v>
      </c>
      <c r="Q63" s="42">
        <v>0</v>
      </c>
      <c r="R63" s="43">
        <v>0</v>
      </c>
      <c r="S63" s="43">
        <v>0</v>
      </c>
      <c r="T63" s="43">
        <v>0</v>
      </c>
      <c r="U63" s="44">
        <v>0</v>
      </c>
      <c r="V63" s="42">
        <v>0</v>
      </c>
      <c r="W63" s="43">
        <v>0</v>
      </c>
      <c r="X63" s="43">
        <v>0</v>
      </c>
      <c r="Y63" s="43">
        <v>0</v>
      </c>
      <c r="Z63" s="44">
        <v>0</v>
      </c>
      <c r="AA63" s="42">
        <v>0</v>
      </c>
      <c r="AB63" s="43">
        <v>0</v>
      </c>
      <c r="AC63" s="43">
        <v>0</v>
      </c>
      <c r="AD63" s="43">
        <v>0</v>
      </c>
      <c r="AE63" s="44">
        <v>0</v>
      </c>
      <c r="AF63" s="92"/>
      <c r="AH63" s="121">
        <f t="shared" si="54"/>
        <v>0</v>
      </c>
      <c r="AI63" s="121">
        <f t="shared" si="55"/>
        <v>0</v>
      </c>
      <c r="AJ63" s="121">
        <f t="shared" si="56"/>
        <v>0</v>
      </c>
      <c r="AK63" s="121">
        <f t="shared" si="57"/>
        <v>0</v>
      </c>
      <c r="AL63" s="121">
        <f t="shared" si="58"/>
        <v>0</v>
      </c>
      <c r="AM63" s="121">
        <f t="shared" si="59"/>
        <v>0</v>
      </c>
      <c r="AN63" s="121">
        <f t="shared" si="60"/>
        <v>0</v>
      </c>
      <c r="AO63" s="121">
        <f t="shared" si="61"/>
        <v>0</v>
      </c>
      <c r="AP63" s="121">
        <f t="shared" si="62"/>
        <v>0</v>
      </c>
      <c r="AQ63" s="121">
        <f t="shared" si="63"/>
        <v>0</v>
      </c>
      <c r="AR63" s="121">
        <f t="shared" si="64"/>
        <v>0</v>
      </c>
      <c r="AS63" s="121">
        <f t="shared" si="65"/>
        <v>0</v>
      </c>
    </row>
    <row r="64" spans="2:45" ht="14.25" customHeight="1" thickBot="1" x14ac:dyDescent="0.3">
      <c r="B64" s="47">
        <v>54</v>
      </c>
      <c r="C64" s="48" t="s">
        <v>40</v>
      </c>
      <c r="D64" s="94"/>
      <c r="E64" s="60" t="s">
        <v>23</v>
      </c>
      <c r="F64" s="60">
        <v>3</v>
      </c>
      <c r="G64" s="42">
        <v>0</v>
      </c>
      <c r="H64" s="43">
        <v>0</v>
      </c>
      <c r="I64" s="43">
        <v>0</v>
      </c>
      <c r="J64" s="43">
        <v>0</v>
      </c>
      <c r="K64" s="44">
        <v>0</v>
      </c>
      <c r="L64" s="42">
        <v>0</v>
      </c>
      <c r="M64" s="43">
        <v>0</v>
      </c>
      <c r="N64" s="43">
        <v>0</v>
      </c>
      <c r="O64" s="43">
        <v>0</v>
      </c>
      <c r="P64" s="44">
        <v>0</v>
      </c>
      <c r="Q64" s="42">
        <v>0</v>
      </c>
      <c r="R64" s="43">
        <v>0</v>
      </c>
      <c r="S64" s="43">
        <v>0</v>
      </c>
      <c r="T64" s="43">
        <v>0</v>
      </c>
      <c r="U64" s="44">
        <v>0</v>
      </c>
      <c r="V64" s="42">
        <v>0</v>
      </c>
      <c r="W64" s="43">
        <v>0</v>
      </c>
      <c r="X64" s="43">
        <v>0</v>
      </c>
      <c r="Y64" s="43">
        <v>0</v>
      </c>
      <c r="Z64" s="44">
        <v>0</v>
      </c>
      <c r="AA64" s="42">
        <v>0</v>
      </c>
      <c r="AB64" s="43">
        <v>0</v>
      </c>
      <c r="AC64" s="43">
        <v>0</v>
      </c>
      <c r="AD64" s="43">
        <v>0</v>
      </c>
      <c r="AE64" s="44">
        <v>0</v>
      </c>
      <c r="AF64" s="92"/>
      <c r="AH64" s="121">
        <f t="shared" si="54"/>
        <v>0</v>
      </c>
      <c r="AI64" s="121">
        <f t="shared" si="55"/>
        <v>0</v>
      </c>
      <c r="AJ64" s="121">
        <f t="shared" si="56"/>
        <v>0</v>
      </c>
      <c r="AK64" s="121">
        <f t="shared" si="57"/>
        <v>0</v>
      </c>
      <c r="AL64" s="121">
        <f t="shared" si="58"/>
        <v>0</v>
      </c>
      <c r="AM64" s="121">
        <f t="shared" si="59"/>
        <v>0</v>
      </c>
      <c r="AN64" s="121">
        <f t="shared" si="60"/>
        <v>0</v>
      </c>
      <c r="AO64" s="121">
        <f t="shared" si="61"/>
        <v>0</v>
      </c>
      <c r="AP64" s="121">
        <f t="shared" si="62"/>
        <v>0</v>
      </c>
      <c r="AQ64" s="121">
        <f t="shared" si="63"/>
        <v>0</v>
      </c>
      <c r="AR64" s="121">
        <f t="shared" si="64"/>
        <v>0</v>
      </c>
      <c r="AS64" s="121">
        <f t="shared" si="65"/>
        <v>0</v>
      </c>
    </row>
    <row r="65" spans="2:45" ht="14.25" customHeight="1" thickBot="1" x14ac:dyDescent="0.3">
      <c r="B65" s="47">
        <v>55</v>
      </c>
      <c r="C65" s="95" t="s">
        <v>41</v>
      </c>
      <c r="D65" s="94"/>
      <c r="E65" s="60" t="s">
        <v>23</v>
      </c>
      <c r="F65" s="60">
        <v>3</v>
      </c>
      <c r="G65" s="42">
        <v>0</v>
      </c>
      <c r="H65" s="43">
        <v>0</v>
      </c>
      <c r="I65" s="43">
        <v>0</v>
      </c>
      <c r="J65" s="43">
        <v>0</v>
      </c>
      <c r="K65" s="44">
        <v>0</v>
      </c>
      <c r="L65" s="42">
        <v>0</v>
      </c>
      <c r="M65" s="43">
        <v>0</v>
      </c>
      <c r="N65" s="43">
        <v>0</v>
      </c>
      <c r="O65" s="43">
        <v>0</v>
      </c>
      <c r="P65" s="44">
        <v>0</v>
      </c>
      <c r="Q65" s="42">
        <v>0</v>
      </c>
      <c r="R65" s="43">
        <v>0</v>
      </c>
      <c r="S65" s="43">
        <v>0</v>
      </c>
      <c r="T65" s="43">
        <v>0</v>
      </c>
      <c r="U65" s="44">
        <v>0</v>
      </c>
      <c r="V65" s="42">
        <v>0</v>
      </c>
      <c r="W65" s="43">
        <v>0</v>
      </c>
      <c r="X65" s="43">
        <v>0</v>
      </c>
      <c r="Y65" s="43">
        <v>0</v>
      </c>
      <c r="Z65" s="44">
        <v>0</v>
      </c>
      <c r="AA65" s="42">
        <v>0</v>
      </c>
      <c r="AB65" s="43">
        <v>0</v>
      </c>
      <c r="AC65" s="43">
        <v>0</v>
      </c>
      <c r="AD65" s="43">
        <v>0</v>
      </c>
      <c r="AE65" s="44">
        <v>0</v>
      </c>
      <c r="AF65" s="92"/>
      <c r="AH65" s="121">
        <f t="shared" si="54"/>
        <v>0</v>
      </c>
      <c r="AI65" s="121">
        <f t="shared" si="55"/>
        <v>0</v>
      </c>
      <c r="AJ65" s="121">
        <f t="shared" si="56"/>
        <v>0</v>
      </c>
      <c r="AK65" s="121">
        <f t="shared" si="57"/>
        <v>0</v>
      </c>
      <c r="AL65" s="121">
        <f t="shared" si="58"/>
        <v>0</v>
      </c>
      <c r="AM65" s="121">
        <f t="shared" si="59"/>
        <v>0</v>
      </c>
      <c r="AN65" s="121">
        <f t="shared" si="60"/>
        <v>0</v>
      </c>
      <c r="AO65" s="121">
        <f t="shared" si="61"/>
        <v>0</v>
      </c>
      <c r="AP65" s="121">
        <f t="shared" si="62"/>
        <v>0</v>
      </c>
      <c r="AQ65" s="121">
        <f t="shared" si="63"/>
        <v>0</v>
      </c>
      <c r="AR65" s="121">
        <f t="shared" si="64"/>
        <v>0</v>
      </c>
      <c r="AS65" s="121">
        <f t="shared" si="65"/>
        <v>0</v>
      </c>
    </row>
    <row r="66" spans="2:45" ht="14.25" customHeight="1" thickBot="1" x14ac:dyDescent="0.3">
      <c r="B66" s="47">
        <v>56</v>
      </c>
      <c r="C66" s="48" t="s">
        <v>42</v>
      </c>
      <c r="D66" s="94"/>
      <c r="E66" s="58" t="s">
        <v>23</v>
      </c>
      <c r="F66" s="58">
        <v>3</v>
      </c>
      <c r="G66" s="42">
        <v>0</v>
      </c>
      <c r="H66" s="43">
        <v>0</v>
      </c>
      <c r="I66" s="43">
        <v>0</v>
      </c>
      <c r="J66" s="43">
        <v>0</v>
      </c>
      <c r="K66" s="44">
        <v>0</v>
      </c>
      <c r="L66" s="42">
        <v>0</v>
      </c>
      <c r="M66" s="43">
        <v>0</v>
      </c>
      <c r="N66" s="43">
        <v>0</v>
      </c>
      <c r="O66" s="43">
        <v>0</v>
      </c>
      <c r="P66" s="44">
        <v>0</v>
      </c>
      <c r="Q66" s="42">
        <v>0</v>
      </c>
      <c r="R66" s="43">
        <v>0</v>
      </c>
      <c r="S66" s="43">
        <v>0</v>
      </c>
      <c r="T66" s="43">
        <v>0</v>
      </c>
      <c r="U66" s="44">
        <v>0</v>
      </c>
      <c r="V66" s="42">
        <v>0</v>
      </c>
      <c r="W66" s="43">
        <v>0</v>
      </c>
      <c r="X66" s="43">
        <v>0</v>
      </c>
      <c r="Y66" s="43">
        <v>0</v>
      </c>
      <c r="Z66" s="44">
        <v>0</v>
      </c>
      <c r="AA66" s="42">
        <v>0</v>
      </c>
      <c r="AB66" s="43">
        <v>0</v>
      </c>
      <c r="AC66" s="43">
        <v>0</v>
      </c>
      <c r="AD66" s="43">
        <v>0</v>
      </c>
      <c r="AE66" s="44">
        <v>0</v>
      </c>
      <c r="AF66" s="92"/>
      <c r="AH66" s="121">
        <f t="shared" si="54"/>
        <v>0</v>
      </c>
      <c r="AI66" s="121">
        <f t="shared" si="55"/>
        <v>0</v>
      </c>
      <c r="AJ66" s="121">
        <f t="shared" si="56"/>
        <v>0</v>
      </c>
      <c r="AK66" s="121">
        <f t="shared" si="57"/>
        <v>0</v>
      </c>
      <c r="AL66" s="121">
        <f t="shared" si="58"/>
        <v>0</v>
      </c>
      <c r="AM66" s="121">
        <f t="shared" si="59"/>
        <v>0</v>
      </c>
      <c r="AN66" s="121">
        <f t="shared" si="60"/>
        <v>0</v>
      </c>
      <c r="AO66" s="121">
        <f t="shared" si="61"/>
        <v>0</v>
      </c>
      <c r="AP66" s="121">
        <f t="shared" si="62"/>
        <v>0</v>
      </c>
      <c r="AQ66" s="121">
        <f t="shared" si="63"/>
        <v>0</v>
      </c>
      <c r="AR66" s="121">
        <f t="shared" si="64"/>
        <v>0</v>
      </c>
      <c r="AS66" s="121">
        <f t="shared" si="65"/>
        <v>0</v>
      </c>
    </row>
    <row r="67" spans="2:45" ht="14.25" customHeight="1" thickBot="1" x14ac:dyDescent="0.3">
      <c r="B67" s="47">
        <v>57</v>
      </c>
      <c r="C67" s="48" t="s">
        <v>43</v>
      </c>
      <c r="D67" s="94"/>
      <c r="E67" s="58" t="s">
        <v>23</v>
      </c>
      <c r="F67" s="58">
        <v>3</v>
      </c>
      <c r="G67" s="42">
        <v>0</v>
      </c>
      <c r="H67" s="43">
        <v>0</v>
      </c>
      <c r="I67" s="43">
        <v>0</v>
      </c>
      <c r="J67" s="43">
        <v>0</v>
      </c>
      <c r="K67" s="44">
        <v>0</v>
      </c>
      <c r="L67" s="42">
        <v>0</v>
      </c>
      <c r="M67" s="43">
        <v>0</v>
      </c>
      <c r="N67" s="43">
        <v>0</v>
      </c>
      <c r="O67" s="43">
        <v>0</v>
      </c>
      <c r="P67" s="44">
        <v>0</v>
      </c>
      <c r="Q67" s="42">
        <v>0</v>
      </c>
      <c r="R67" s="43">
        <v>0</v>
      </c>
      <c r="S67" s="43">
        <v>0</v>
      </c>
      <c r="T67" s="43">
        <v>0</v>
      </c>
      <c r="U67" s="44">
        <v>0</v>
      </c>
      <c r="V67" s="42">
        <v>0</v>
      </c>
      <c r="W67" s="43">
        <v>0</v>
      </c>
      <c r="X67" s="43">
        <v>0</v>
      </c>
      <c r="Y67" s="43">
        <v>0</v>
      </c>
      <c r="Z67" s="44">
        <v>0</v>
      </c>
      <c r="AA67" s="42">
        <v>0</v>
      </c>
      <c r="AB67" s="43">
        <v>0</v>
      </c>
      <c r="AC67" s="43">
        <v>0</v>
      </c>
      <c r="AD67" s="43">
        <v>0</v>
      </c>
      <c r="AE67" s="44">
        <v>0</v>
      </c>
      <c r="AF67" s="23"/>
      <c r="AH67" s="121">
        <f t="shared" si="54"/>
        <v>0</v>
      </c>
      <c r="AI67" s="121">
        <f t="shared" si="55"/>
        <v>0</v>
      </c>
      <c r="AJ67" s="121">
        <f t="shared" si="56"/>
        <v>0</v>
      </c>
      <c r="AK67" s="121">
        <f t="shared" si="57"/>
        <v>0</v>
      </c>
      <c r="AL67" s="121">
        <f t="shared" si="58"/>
        <v>0</v>
      </c>
      <c r="AM67" s="121">
        <f t="shared" si="59"/>
        <v>0</v>
      </c>
      <c r="AN67" s="121">
        <f t="shared" si="60"/>
        <v>0</v>
      </c>
      <c r="AO67" s="121">
        <f t="shared" si="61"/>
        <v>0</v>
      </c>
      <c r="AP67" s="121">
        <f t="shared" si="62"/>
        <v>0</v>
      </c>
      <c r="AQ67" s="121">
        <f t="shared" si="63"/>
        <v>0</v>
      </c>
      <c r="AR67" s="121">
        <f t="shared" si="64"/>
        <v>0</v>
      </c>
      <c r="AS67" s="121">
        <f t="shared" si="65"/>
        <v>0</v>
      </c>
    </row>
    <row r="68" spans="2:45" ht="14.25" customHeight="1" thickBot="1" x14ac:dyDescent="0.3">
      <c r="B68" s="47">
        <v>58</v>
      </c>
      <c r="C68" s="48" t="s">
        <v>44</v>
      </c>
      <c r="D68" s="93"/>
      <c r="E68" s="58" t="s">
        <v>23</v>
      </c>
      <c r="F68" s="58">
        <v>3</v>
      </c>
      <c r="G68" s="42">
        <v>0</v>
      </c>
      <c r="H68" s="43">
        <v>0</v>
      </c>
      <c r="I68" s="43">
        <v>0</v>
      </c>
      <c r="J68" s="43">
        <v>0</v>
      </c>
      <c r="K68" s="44">
        <v>0</v>
      </c>
      <c r="L68" s="42">
        <v>0</v>
      </c>
      <c r="M68" s="43">
        <v>0</v>
      </c>
      <c r="N68" s="43">
        <v>0</v>
      </c>
      <c r="O68" s="43">
        <v>0</v>
      </c>
      <c r="P68" s="44">
        <v>0</v>
      </c>
      <c r="Q68" s="42">
        <v>0</v>
      </c>
      <c r="R68" s="43">
        <v>0</v>
      </c>
      <c r="S68" s="43">
        <v>0</v>
      </c>
      <c r="T68" s="43">
        <v>0</v>
      </c>
      <c r="U68" s="44">
        <v>0</v>
      </c>
      <c r="V68" s="42">
        <v>0</v>
      </c>
      <c r="W68" s="43">
        <v>0</v>
      </c>
      <c r="X68" s="43">
        <v>0</v>
      </c>
      <c r="Y68" s="43">
        <v>0</v>
      </c>
      <c r="Z68" s="44">
        <v>0</v>
      </c>
      <c r="AA68" s="42">
        <v>0</v>
      </c>
      <c r="AB68" s="43">
        <v>0</v>
      </c>
      <c r="AC68" s="43">
        <v>0</v>
      </c>
      <c r="AD68" s="43">
        <v>0</v>
      </c>
      <c r="AE68" s="44">
        <v>0</v>
      </c>
      <c r="AF68" s="23"/>
      <c r="AH68" s="121">
        <f t="shared" si="54"/>
        <v>0</v>
      </c>
      <c r="AI68" s="121">
        <f t="shared" si="55"/>
        <v>0</v>
      </c>
      <c r="AJ68" s="121">
        <f t="shared" si="56"/>
        <v>0</v>
      </c>
      <c r="AK68" s="121">
        <f t="shared" si="57"/>
        <v>0</v>
      </c>
      <c r="AL68" s="121">
        <f t="shared" si="58"/>
        <v>0</v>
      </c>
      <c r="AM68" s="121">
        <f t="shared" si="59"/>
        <v>0</v>
      </c>
      <c r="AN68" s="121">
        <f t="shared" si="60"/>
        <v>0</v>
      </c>
      <c r="AO68" s="121">
        <f t="shared" si="61"/>
        <v>0</v>
      </c>
      <c r="AP68" s="121">
        <f t="shared" si="62"/>
        <v>0</v>
      </c>
      <c r="AQ68" s="121">
        <f t="shared" si="63"/>
        <v>0</v>
      </c>
      <c r="AR68" s="121">
        <f t="shared" si="64"/>
        <v>0</v>
      </c>
      <c r="AS68" s="121">
        <f t="shared" si="65"/>
        <v>0</v>
      </c>
    </row>
    <row r="69" spans="2:45" ht="14.25" customHeight="1" thickBot="1" x14ac:dyDescent="0.3">
      <c r="B69" s="47">
        <v>59</v>
      </c>
      <c r="C69" s="48" t="s">
        <v>45</v>
      </c>
      <c r="D69" s="93"/>
      <c r="E69" s="58" t="s">
        <v>23</v>
      </c>
      <c r="F69" s="58">
        <v>3</v>
      </c>
      <c r="G69" s="42">
        <v>0</v>
      </c>
      <c r="H69" s="43">
        <v>0</v>
      </c>
      <c r="I69" s="43">
        <v>0</v>
      </c>
      <c r="J69" s="43">
        <v>0</v>
      </c>
      <c r="K69" s="44">
        <v>0</v>
      </c>
      <c r="L69" s="42">
        <v>0</v>
      </c>
      <c r="M69" s="43">
        <v>0</v>
      </c>
      <c r="N69" s="43">
        <v>0</v>
      </c>
      <c r="O69" s="43">
        <v>0</v>
      </c>
      <c r="P69" s="44">
        <v>0</v>
      </c>
      <c r="Q69" s="42">
        <v>0</v>
      </c>
      <c r="R69" s="43">
        <v>0</v>
      </c>
      <c r="S69" s="43">
        <v>0</v>
      </c>
      <c r="T69" s="43">
        <v>0</v>
      </c>
      <c r="U69" s="44">
        <v>0</v>
      </c>
      <c r="V69" s="42">
        <v>0</v>
      </c>
      <c r="W69" s="43">
        <v>0</v>
      </c>
      <c r="X69" s="43">
        <v>0</v>
      </c>
      <c r="Y69" s="43">
        <v>0</v>
      </c>
      <c r="Z69" s="44">
        <v>0</v>
      </c>
      <c r="AA69" s="42">
        <v>0</v>
      </c>
      <c r="AB69" s="43">
        <v>0</v>
      </c>
      <c r="AC69" s="43">
        <v>0</v>
      </c>
      <c r="AD69" s="43">
        <v>0</v>
      </c>
      <c r="AE69" s="44">
        <v>0</v>
      </c>
      <c r="AF69" s="23"/>
      <c r="AH69" s="121">
        <f t="shared" si="54"/>
        <v>0</v>
      </c>
      <c r="AI69" s="121">
        <f t="shared" si="55"/>
        <v>0</v>
      </c>
      <c r="AJ69" s="121">
        <f t="shared" si="56"/>
        <v>0</v>
      </c>
      <c r="AK69" s="121">
        <f t="shared" si="57"/>
        <v>0</v>
      </c>
      <c r="AL69" s="121">
        <f t="shared" si="58"/>
        <v>0</v>
      </c>
      <c r="AM69" s="121">
        <f t="shared" si="59"/>
        <v>0</v>
      </c>
      <c r="AN69" s="121">
        <f t="shared" si="60"/>
        <v>0</v>
      </c>
      <c r="AO69" s="121">
        <f t="shared" si="61"/>
        <v>0</v>
      </c>
      <c r="AP69" s="121">
        <f t="shared" si="62"/>
        <v>0</v>
      </c>
      <c r="AQ69" s="121">
        <f t="shared" si="63"/>
        <v>0</v>
      </c>
      <c r="AR69" s="121">
        <f t="shared" si="64"/>
        <v>0</v>
      </c>
      <c r="AS69" s="121">
        <f t="shared" si="65"/>
        <v>0</v>
      </c>
    </row>
    <row r="70" spans="2:45" ht="14.25" customHeight="1" thickBot="1" x14ac:dyDescent="0.3">
      <c r="B70" s="47">
        <v>60</v>
      </c>
      <c r="C70" s="48" t="s">
        <v>46</v>
      </c>
      <c r="D70" s="93"/>
      <c r="E70" s="58" t="s">
        <v>23</v>
      </c>
      <c r="F70" s="58">
        <v>3</v>
      </c>
      <c r="G70" s="55">
        <v>0</v>
      </c>
      <c r="H70" s="56">
        <v>0</v>
      </c>
      <c r="I70" s="56">
        <v>0</v>
      </c>
      <c r="J70" s="56">
        <v>0</v>
      </c>
      <c r="K70" s="57">
        <v>0</v>
      </c>
      <c r="L70" s="55">
        <v>0</v>
      </c>
      <c r="M70" s="56">
        <v>0</v>
      </c>
      <c r="N70" s="56">
        <v>0</v>
      </c>
      <c r="O70" s="56">
        <v>0</v>
      </c>
      <c r="P70" s="57">
        <v>0</v>
      </c>
      <c r="Q70" s="55">
        <v>0</v>
      </c>
      <c r="R70" s="56">
        <v>0</v>
      </c>
      <c r="S70" s="56">
        <v>0</v>
      </c>
      <c r="T70" s="56">
        <v>0</v>
      </c>
      <c r="U70" s="57">
        <v>0</v>
      </c>
      <c r="V70" s="55">
        <v>0</v>
      </c>
      <c r="W70" s="56">
        <v>0</v>
      </c>
      <c r="X70" s="56">
        <v>0</v>
      </c>
      <c r="Y70" s="56">
        <v>0</v>
      </c>
      <c r="Z70" s="57">
        <v>0</v>
      </c>
      <c r="AA70" s="55">
        <v>0</v>
      </c>
      <c r="AB70" s="56">
        <v>0</v>
      </c>
      <c r="AC70" s="56">
        <v>0</v>
      </c>
      <c r="AD70" s="56">
        <v>0</v>
      </c>
      <c r="AE70" s="57">
        <v>0</v>
      </c>
      <c r="AF70" s="23"/>
      <c r="AH70" s="121">
        <f t="shared" si="54"/>
        <v>0</v>
      </c>
      <c r="AI70" s="121">
        <f t="shared" si="55"/>
        <v>0</v>
      </c>
      <c r="AJ70" s="121">
        <f t="shared" si="56"/>
        <v>0</v>
      </c>
      <c r="AK70" s="121">
        <f t="shared" si="57"/>
        <v>0</v>
      </c>
      <c r="AL70" s="121">
        <f t="shared" si="58"/>
        <v>0</v>
      </c>
      <c r="AM70" s="121">
        <f t="shared" si="59"/>
        <v>0</v>
      </c>
      <c r="AN70" s="121">
        <f t="shared" si="60"/>
        <v>0</v>
      </c>
      <c r="AO70" s="121">
        <f t="shared" si="61"/>
        <v>0</v>
      </c>
      <c r="AP70" s="121">
        <f t="shared" si="62"/>
        <v>0</v>
      </c>
      <c r="AQ70" s="121">
        <f t="shared" si="63"/>
        <v>0</v>
      </c>
      <c r="AR70" s="121">
        <f t="shared" si="64"/>
        <v>0</v>
      </c>
      <c r="AS70" s="121">
        <f t="shared" si="65"/>
        <v>0</v>
      </c>
    </row>
    <row r="71" spans="2:45" ht="14.25" customHeight="1" thickBot="1" x14ac:dyDescent="0.3">
      <c r="B71" s="47">
        <v>61</v>
      </c>
      <c r="C71" s="48" t="s">
        <v>47</v>
      </c>
      <c r="D71" s="93"/>
      <c r="E71" s="58" t="s">
        <v>23</v>
      </c>
      <c r="F71" s="58">
        <v>3</v>
      </c>
      <c r="G71" s="42">
        <v>0</v>
      </c>
      <c r="H71" s="43">
        <v>0</v>
      </c>
      <c r="I71" s="43">
        <v>0</v>
      </c>
      <c r="J71" s="43">
        <v>0</v>
      </c>
      <c r="K71" s="44">
        <v>0</v>
      </c>
      <c r="L71" s="42">
        <v>0</v>
      </c>
      <c r="M71" s="43">
        <v>0</v>
      </c>
      <c r="N71" s="43">
        <v>0</v>
      </c>
      <c r="O71" s="43">
        <v>0</v>
      </c>
      <c r="P71" s="44">
        <v>0</v>
      </c>
      <c r="Q71" s="42">
        <v>0</v>
      </c>
      <c r="R71" s="43">
        <v>0</v>
      </c>
      <c r="S71" s="43">
        <v>0</v>
      </c>
      <c r="T71" s="43">
        <v>0</v>
      </c>
      <c r="U71" s="44">
        <v>0</v>
      </c>
      <c r="V71" s="42">
        <v>0</v>
      </c>
      <c r="W71" s="43">
        <v>0</v>
      </c>
      <c r="X71" s="43">
        <v>0</v>
      </c>
      <c r="Y71" s="43">
        <v>0</v>
      </c>
      <c r="Z71" s="44">
        <v>0</v>
      </c>
      <c r="AA71" s="42">
        <v>0</v>
      </c>
      <c r="AB71" s="43">
        <v>0</v>
      </c>
      <c r="AC71" s="43">
        <v>0</v>
      </c>
      <c r="AD71" s="43">
        <v>0</v>
      </c>
      <c r="AE71" s="44">
        <v>0</v>
      </c>
      <c r="AF71" s="23"/>
      <c r="AH71" s="121">
        <f t="shared" si="54"/>
        <v>0</v>
      </c>
      <c r="AI71" s="121">
        <f t="shared" si="55"/>
        <v>0</v>
      </c>
      <c r="AJ71" s="121">
        <f t="shared" si="56"/>
        <v>0</v>
      </c>
      <c r="AK71" s="121">
        <f t="shared" si="57"/>
        <v>0</v>
      </c>
      <c r="AL71" s="121">
        <f t="shared" si="58"/>
        <v>0</v>
      </c>
      <c r="AM71" s="121">
        <f t="shared" si="59"/>
        <v>0</v>
      </c>
      <c r="AN71" s="121">
        <f t="shared" si="60"/>
        <v>0</v>
      </c>
      <c r="AO71" s="121">
        <f t="shared" si="61"/>
        <v>0</v>
      </c>
      <c r="AP71" s="121">
        <f t="shared" si="62"/>
        <v>0</v>
      </c>
      <c r="AQ71" s="121">
        <f t="shared" si="63"/>
        <v>0</v>
      </c>
      <c r="AR71" s="121">
        <f t="shared" si="64"/>
        <v>0</v>
      </c>
      <c r="AS71" s="121">
        <f t="shared" si="65"/>
        <v>0</v>
      </c>
    </row>
    <row r="72" spans="2:45" ht="14.25" customHeight="1" thickBot="1" x14ac:dyDescent="0.3">
      <c r="B72" s="47">
        <v>62</v>
      </c>
      <c r="C72" s="48" t="s">
        <v>48</v>
      </c>
      <c r="D72" s="93"/>
      <c r="E72" s="58" t="s">
        <v>23</v>
      </c>
      <c r="F72" s="58">
        <v>3</v>
      </c>
      <c r="G72" s="61">
        <v>0</v>
      </c>
      <c r="H72" s="62">
        <v>0</v>
      </c>
      <c r="I72" s="62">
        <v>0</v>
      </c>
      <c r="J72" s="62">
        <v>0</v>
      </c>
      <c r="K72" s="63">
        <v>0</v>
      </c>
      <c r="L72" s="61">
        <v>0</v>
      </c>
      <c r="M72" s="62">
        <v>0</v>
      </c>
      <c r="N72" s="62">
        <v>0</v>
      </c>
      <c r="O72" s="62">
        <v>0</v>
      </c>
      <c r="P72" s="63">
        <v>0</v>
      </c>
      <c r="Q72" s="61">
        <v>0</v>
      </c>
      <c r="R72" s="62">
        <v>0</v>
      </c>
      <c r="S72" s="62">
        <v>0</v>
      </c>
      <c r="T72" s="62">
        <v>0</v>
      </c>
      <c r="U72" s="63">
        <v>0</v>
      </c>
      <c r="V72" s="61">
        <v>0</v>
      </c>
      <c r="W72" s="62">
        <v>0</v>
      </c>
      <c r="X72" s="62">
        <v>0</v>
      </c>
      <c r="Y72" s="62">
        <v>0</v>
      </c>
      <c r="Z72" s="63">
        <v>0</v>
      </c>
      <c r="AA72" s="61">
        <v>0</v>
      </c>
      <c r="AB72" s="62">
        <v>0</v>
      </c>
      <c r="AC72" s="62">
        <v>0</v>
      </c>
      <c r="AD72" s="62">
        <v>0</v>
      </c>
      <c r="AE72" s="63">
        <v>0</v>
      </c>
      <c r="AF72" s="23"/>
      <c r="AH72" s="121">
        <f t="shared" si="54"/>
        <v>0</v>
      </c>
      <c r="AI72" s="121">
        <f t="shared" si="55"/>
        <v>0</v>
      </c>
      <c r="AJ72" s="121">
        <f t="shared" si="56"/>
        <v>0</v>
      </c>
      <c r="AK72" s="121">
        <f t="shared" si="57"/>
        <v>0</v>
      </c>
      <c r="AL72" s="121">
        <f t="shared" si="58"/>
        <v>0</v>
      </c>
      <c r="AM72" s="121">
        <f t="shared" si="59"/>
        <v>0</v>
      </c>
      <c r="AN72" s="121">
        <f t="shared" si="60"/>
        <v>0</v>
      </c>
      <c r="AO72" s="121">
        <f t="shared" si="61"/>
        <v>0</v>
      </c>
      <c r="AP72" s="121">
        <f t="shared" si="62"/>
        <v>0</v>
      </c>
      <c r="AQ72" s="121">
        <f t="shared" si="63"/>
        <v>0</v>
      </c>
      <c r="AR72" s="121">
        <f t="shared" si="64"/>
        <v>0</v>
      </c>
      <c r="AS72" s="121">
        <f t="shared" si="65"/>
        <v>0</v>
      </c>
    </row>
    <row r="73" spans="2:45" ht="14.25" customHeight="1" thickBot="1" x14ac:dyDescent="0.3">
      <c r="B73" s="47">
        <v>63</v>
      </c>
      <c r="C73" s="64" t="s">
        <v>49</v>
      </c>
      <c r="D73" s="93"/>
      <c r="E73" s="40" t="s">
        <v>23</v>
      </c>
      <c r="F73" s="40">
        <v>3</v>
      </c>
      <c r="G73" s="42">
        <v>0</v>
      </c>
      <c r="H73" s="43">
        <v>0</v>
      </c>
      <c r="I73" s="43">
        <v>0</v>
      </c>
      <c r="J73" s="43">
        <v>1.35</v>
      </c>
      <c r="K73" s="44">
        <v>1.35</v>
      </c>
      <c r="L73" s="42">
        <v>0</v>
      </c>
      <c r="M73" s="43">
        <v>0</v>
      </c>
      <c r="N73" s="43">
        <v>0</v>
      </c>
      <c r="O73" s="43">
        <v>1.35</v>
      </c>
      <c r="P73" s="44">
        <v>1.35</v>
      </c>
      <c r="Q73" s="42">
        <v>0</v>
      </c>
      <c r="R73" s="43">
        <v>0</v>
      </c>
      <c r="S73" s="43">
        <v>0</v>
      </c>
      <c r="T73" s="43">
        <v>1.35</v>
      </c>
      <c r="U73" s="44">
        <v>1.35</v>
      </c>
      <c r="V73" s="42">
        <v>0</v>
      </c>
      <c r="W73" s="43">
        <v>0</v>
      </c>
      <c r="X73" s="43">
        <v>0</v>
      </c>
      <c r="Y73" s="43">
        <v>1.35</v>
      </c>
      <c r="Z73" s="44">
        <v>1.35</v>
      </c>
      <c r="AA73" s="42">
        <v>0</v>
      </c>
      <c r="AB73" s="43">
        <v>0</v>
      </c>
      <c r="AC73" s="43">
        <v>0</v>
      </c>
      <c r="AD73" s="43">
        <v>1.35</v>
      </c>
      <c r="AE73" s="44">
        <v>1.35</v>
      </c>
      <c r="AF73" s="23"/>
      <c r="AH73" s="121">
        <f t="shared" si="54"/>
        <v>0</v>
      </c>
      <c r="AI73" s="121">
        <f t="shared" si="55"/>
        <v>1.35</v>
      </c>
      <c r="AJ73" s="121">
        <f t="shared" si="56"/>
        <v>0</v>
      </c>
      <c r="AK73" s="121">
        <f t="shared" si="57"/>
        <v>1.35</v>
      </c>
      <c r="AL73" s="121">
        <f t="shared" si="58"/>
        <v>0</v>
      </c>
      <c r="AM73" s="121">
        <f t="shared" si="59"/>
        <v>1.35</v>
      </c>
      <c r="AN73" s="121">
        <f t="shared" si="60"/>
        <v>0</v>
      </c>
      <c r="AO73" s="121">
        <f t="shared" si="61"/>
        <v>1.35</v>
      </c>
      <c r="AP73" s="121">
        <f t="shared" si="62"/>
        <v>0</v>
      </c>
      <c r="AQ73" s="121">
        <f t="shared" si="63"/>
        <v>1.35</v>
      </c>
      <c r="AR73" s="121">
        <f t="shared" si="64"/>
        <v>0</v>
      </c>
      <c r="AS73" s="121">
        <f t="shared" si="65"/>
        <v>6.75</v>
      </c>
    </row>
    <row r="74" spans="2:45" ht="14.25" customHeight="1" thickBot="1" x14ac:dyDescent="0.3">
      <c r="B74" s="47">
        <v>64</v>
      </c>
      <c r="C74" s="64" t="s">
        <v>50</v>
      </c>
      <c r="D74" s="93"/>
      <c r="E74" s="40" t="s">
        <v>23</v>
      </c>
      <c r="F74" s="40">
        <v>3</v>
      </c>
      <c r="G74" s="42">
        <v>0</v>
      </c>
      <c r="H74" s="43">
        <v>0</v>
      </c>
      <c r="I74" s="43">
        <v>0</v>
      </c>
      <c r="J74" s="43">
        <v>0</v>
      </c>
      <c r="K74" s="44">
        <v>0</v>
      </c>
      <c r="L74" s="42">
        <v>0</v>
      </c>
      <c r="M74" s="43">
        <v>0</v>
      </c>
      <c r="N74" s="43">
        <v>0</v>
      </c>
      <c r="O74" s="43">
        <v>0</v>
      </c>
      <c r="P74" s="44">
        <v>0</v>
      </c>
      <c r="Q74" s="42">
        <v>0</v>
      </c>
      <c r="R74" s="43">
        <v>0</v>
      </c>
      <c r="S74" s="43">
        <v>0</v>
      </c>
      <c r="T74" s="43">
        <v>0</v>
      </c>
      <c r="U74" s="44">
        <v>0</v>
      </c>
      <c r="V74" s="42">
        <v>0</v>
      </c>
      <c r="W74" s="43">
        <v>0</v>
      </c>
      <c r="X74" s="43">
        <v>0</v>
      </c>
      <c r="Y74" s="43">
        <v>0</v>
      </c>
      <c r="Z74" s="44">
        <v>0</v>
      </c>
      <c r="AA74" s="42">
        <v>0</v>
      </c>
      <c r="AB74" s="43">
        <v>0</v>
      </c>
      <c r="AC74" s="43">
        <v>0</v>
      </c>
      <c r="AD74" s="43">
        <v>0</v>
      </c>
      <c r="AE74" s="44">
        <v>0</v>
      </c>
      <c r="AF74" s="23"/>
      <c r="AH74" s="121">
        <f t="shared" si="54"/>
        <v>0</v>
      </c>
      <c r="AI74" s="121">
        <f t="shared" si="55"/>
        <v>0</v>
      </c>
      <c r="AJ74" s="121">
        <f t="shared" si="56"/>
        <v>0</v>
      </c>
      <c r="AK74" s="121">
        <f t="shared" si="57"/>
        <v>0</v>
      </c>
      <c r="AL74" s="121">
        <f t="shared" si="58"/>
        <v>0</v>
      </c>
      <c r="AM74" s="121">
        <f t="shared" si="59"/>
        <v>0</v>
      </c>
      <c r="AN74" s="121">
        <f t="shared" si="60"/>
        <v>0</v>
      </c>
      <c r="AO74" s="121">
        <f t="shared" si="61"/>
        <v>0</v>
      </c>
      <c r="AP74" s="121">
        <f t="shared" si="62"/>
        <v>0</v>
      </c>
      <c r="AQ74" s="121">
        <f t="shared" si="63"/>
        <v>0</v>
      </c>
      <c r="AR74" s="121">
        <f t="shared" si="64"/>
        <v>0</v>
      </c>
      <c r="AS74" s="121">
        <f t="shared" si="65"/>
        <v>0</v>
      </c>
    </row>
    <row r="75" spans="2:45" ht="14.25" customHeight="1" thickBot="1" x14ac:dyDescent="0.3">
      <c r="B75" s="47">
        <v>65</v>
      </c>
      <c r="C75" s="64" t="s">
        <v>51</v>
      </c>
      <c r="D75" s="93"/>
      <c r="E75" s="40" t="s">
        <v>23</v>
      </c>
      <c r="F75" s="40">
        <v>3</v>
      </c>
      <c r="G75" s="42">
        <v>0</v>
      </c>
      <c r="H75" s="43">
        <v>0</v>
      </c>
      <c r="I75" s="43">
        <v>0</v>
      </c>
      <c r="J75" s="43">
        <v>0</v>
      </c>
      <c r="K75" s="44">
        <v>0</v>
      </c>
      <c r="L75" s="42">
        <v>0</v>
      </c>
      <c r="M75" s="43">
        <v>0</v>
      </c>
      <c r="N75" s="43">
        <v>0</v>
      </c>
      <c r="O75" s="43">
        <v>0</v>
      </c>
      <c r="P75" s="44">
        <v>0</v>
      </c>
      <c r="Q75" s="42">
        <v>0</v>
      </c>
      <c r="R75" s="43">
        <v>0</v>
      </c>
      <c r="S75" s="43">
        <v>0</v>
      </c>
      <c r="T75" s="43">
        <v>0</v>
      </c>
      <c r="U75" s="44">
        <v>0</v>
      </c>
      <c r="V75" s="42">
        <v>0</v>
      </c>
      <c r="W75" s="43">
        <v>0</v>
      </c>
      <c r="X75" s="43">
        <v>0</v>
      </c>
      <c r="Y75" s="43">
        <v>0</v>
      </c>
      <c r="Z75" s="44">
        <v>0</v>
      </c>
      <c r="AA75" s="42">
        <v>0</v>
      </c>
      <c r="AB75" s="43">
        <v>0</v>
      </c>
      <c r="AC75" s="43">
        <v>0</v>
      </c>
      <c r="AD75" s="43">
        <v>0</v>
      </c>
      <c r="AE75" s="44">
        <v>0</v>
      </c>
      <c r="AF75" s="23"/>
      <c r="AH75" s="121">
        <f t="shared" si="54"/>
        <v>0</v>
      </c>
      <c r="AI75" s="121">
        <f t="shared" si="55"/>
        <v>0</v>
      </c>
      <c r="AJ75" s="121">
        <f t="shared" si="56"/>
        <v>0</v>
      </c>
      <c r="AK75" s="121">
        <f t="shared" si="57"/>
        <v>0</v>
      </c>
      <c r="AL75" s="121">
        <f t="shared" si="58"/>
        <v>0</v>
      </c>
      <c r="AM75" s="121">
        <f t="shared" si="59"/>
        <v>0</v>
      </c>
      <c r="AN75" s="121">
        <f t="shared" si="60"/>
        <v>0</v>
      </c>
      <c r="AO75" s="121">
        <f t="shared" si="61"/>
        <v>0</v>
      </c>
      <c r="AP75" s="121">
        <f t="shared" si="62"/>
        <v>0</v>
      </c>
      <c r="AQ75" s="121">
        <f t="shared" si="63"/>
        <v>0</v>
      </c>
      <c r="AR75" s="121">
        <f t="shared" si="64"/>
        <v>0</v>
      </c>
      <c r="AS75" s="121">
        <f t="shared" si="65"/>
        <v>0</v>
      </c>
    </row>
    <row r="76" spans="2:45" ht="14.25" customHeight="1" thickBot="1" x14ac:dyDescent="0.3">
      <c r="B76" s="47">
        <v>66</v>
      </c>
      <c r="C76" s="64" t="s">
        <v>52</v>
      </c>
      <c r="D76" s="93"/>
      <c r="E76" s="40" t="s">
        <v>23</v>
      </c>
      <c r="F76" s="40">
        <v>3</v>
      </c>
      <c r="G76" s="42">
        <v>0</v>
      </c>
      <c r="H76" s="43">
        <v>0</v>
      </c>
      <c r="I76" s="43">
        <v>0</v>
      </c>
      <c r="J76" s="43">
        <v>0</v>
      </c>
      <c r="K76" s="44">
        <v>0</v>
      </c>
      <c r="L76" s="42">
        <v>0</v>
      </c>
      <c r="M76" s="43">
        <v>0</v>
      </c>
      <c r="N76" s="43">
        <v>0</v>
      </c>
      <c r="O76" s="43">
        <v>0</v>
      </c>
      <c r="P76" s="44">
        <v>0</v>
      </c>
      <c r="Q76" s="42">
        <v>0</v>
      </c>
      <c r="R76" s="43">
        <v>0</v>
      </c>
      <c r="S76" s="43">
        <v>0</v>
      </c>
      <c r="T76" s="43">
        <v>0</v>
      </c>
      <c r="U76" s="44">
        <v>0</v>
      </c>
      <c r="V76" s="42">
        <v>0</v>
      </c>
      <c r="W76" s="43">
        <v>0</v>
      </c>
      <c r="X76" s="43">
        <v>0</v>
      </c>
      <c r="Y76" s="43">
        <v>0</v>
      </c>
      <c r="Z76" s="44">
        <v>0</v>
      </c>
      <c r="AA76" s="42">
        <v>0</v>
      </c>
      <c r="AB76" s="43">
        <v>0</v>
      </c>
      <c r="AC76" s="43">
        <v>0</v>
      </c>
      <c r="AD76" s="43">
        <v>0</v>
      </c>
      <c r="AE76" s="44">
        <v>0</v>
      </c>
      <c r="AF76" s="23"/>
      <c r="AH76" s="121">
        <f t="shared" si="54"/>
        <v>0</v>
      </c>
      <c r="AI76" s="121">
        <f t="shared" si="55"/>
        <v>0</v>
      </c>
      <c r="AJ76" s="121">
        <f t="shared" si="56"/>
        <v>0</v>
      </c>
      <c r="AK76" s="121">
        <f t="shared" si="57"/>
        <v>0</v>
      </c>
      <c r="AL76" s="121">
        <f t="shared" si="58"/>
        <v>0</v>
      </c>
      <c r="AM76" s="121">
        <f t="shared" si="59"/>
        <v>0</v>
      </c>
      <c r="AN76" s="121">
        <f t="shared" si="60"/>
        <v>0</v>
      </c>
      <c r="AO76" s="121">
        <f t="shared" si="61"/>
        <v>0</v>
      </c>
      <c r="AP76" s="121">
        <f t="shared" si="62"/>
        <v>0</v>
      </c>
      <c r="AQ76" s="121">
        <f t="shared" si="63"/>
        <v>0</v>
      </c>
      <c r="AR76" s="121">
        <f t="shared" si="64"/>
        <v>0</v>
      </c>
      <c r="AS76" s="121">
        <f t="shared" si="65"/>
        <v>0</v>
      </c>
    </row>
    <row r="77" spans="2:45" ht="14.25" customHeight="1" thickBot="1" x14ac:dyDescent="0.3">
      <c r="B77" s="47">
        <v>67</v>
      </c>
      <c r="C77" s="64" t="s">
        <v>53</v>
      </c>
      <c r="D77" s="93"/>
      <c r="E77" s="40" t="s">
        <v>23</v>
      </c>
      <c r="F77" s="40">
        <v>3</v>
      </c>
      <c r="G77" s="42">
        <v>0</v>
      </c>
      <c r="H77" s="43">
        <v>0</v>
      </c>
      <c r="I77" s="43">
        <v>0</v>
      </c>
      <c r="J77" s="43">
        <v>0</v>
      </c>
      <c r="K77" s="44">
        <v>0</v>
      </c>
      <c r="L77" s="42">
        <v>0</v>
      </c>
      <c r="M77" s="43">
        <v>0</v>
      </c>
      <c r="N77" s="43">
        <v>0</v>
      </c>
      <c r="O77" s="43">
        <v>0</v>
      </c>
      <c r="P77" s="44">
        <v>0</v>
      </c>
      <c r="Q77" s="42">
        <v>0</v>
      </c>
      <c r="R77" s="43">
        <v>0</v>
      </c>
      <c r="S77" s="43">
        <v>0</v>
      </c>
      <c r="T77" s="43">
        <v>0</v>
      </c>
      <c r="U77" s="44">
        <v>0</v>
      </c>
      <c r="V77" s="42">
        <v>0</v>
      </c>
      <c r="W77" s="43">
        <v>0</v>
      </c>
      <c r="X77" s="43">
        <v>0</v>
      </c>
      <c r="Y77" s="43">
        <v>0</v>
      </c>
      <c r="Z77" s="44">
        <v>0</v>
      </c>
      <c r="AA77" s="42">
        <v>0</v>
      </c>
      <c r="AB77" s="43">
        <v>0</v>
      </c>
      <c r="AC77" s="43">
        <v>0</v>
      </c>
      <c r="AD77" s="43">
        <v>0</v>
      </c>
      <c r="AE77" s="44">
        <v>0</v>
      </c>
      <c r="AF77" s="23"/>
      <c r="AH77" s="121">
        <f t="shared" si="54"/>
        <v>0</v>
      </c>
      <c r="AI77" s="121">
        <f t="shared" si="55"/>
        <v>0</v>
      </c>
      <c r="AJ77" s="121">
        <f t="shared" si="56"/>
        <v>0</v>
      </c>
      <c r="AK77" s="121">
        <f t="shared" si="57"/>
        <v>0</v>
      </c>
      <c r="AL77" s="121">
        <f t="shared" si="58"/>
        <v>0</v>
      </c>
      <c r="AM77" s="121">
        <f t="shared" si="59"/>
        <v>0</v>
      </c>
      <c r="AN77" s="121">
        <f t="shared" si="60"/>
        <v>0</v>
      </c>
      <c r="AO77" s="121">
        <f t="shared" si="61"/>
        <v>0</v>
      </c>
      <c r="AP77" s="121">
        <f t="shared" si="62"/>
        <v>0</v>
      </c>
      <c r="AQ77" s="121">
        <f t="shared" si="63"/>
        <v>0</v>
      </c>
      <c r="AR77" s="121">
        <f t="shared" si="64"/>
        <v>0</v>
      </c>
      <c r="AS77" s="121">
        <f t="shared" si="65"/>
        <v>0</v>
      </c>
    </row>
    <row r="78" spans="2:45" ht="14.25" customHeight="1" thickBot="1" x14ac:dyDescent="0.3">
      <c r="B78" s="47">
        <v>68</v>
      </c>
      <c r="C78" s="64" t="s">
        <v>54</v>
      </c>
      <c r="D78" s="93"/>
      <c r="E78" s="40" t="s">
        <v>23</v>
      </c>
      <c r="F78" s="40">
        <v>3</v>
      </c>
      <c r="G78" s="42">
        <v>0</v>
      </c>
      <c r="H78" s="43">
        <v>0</v>
      </c>
      <c r="I78" s="43">
        <v>0</v>
      </c>
      <c r="J78" s="43">
        <v>0</v>
      </c>
      <c r="K78" s="44">
        <v>0</v>
      </c>
      <c r="L78" s="42">
        <v>0</v>
      </c>
      <c r="M78" s="43">
        <v>0</v>
      </c>
      <c r="N78" s="43">
        <v>0</v>
      </c>
      <c r="O78" s="43">
        <v>0</v>
      </c>
      <c r="P78" s="44">
        <v>0</v>
      </c>
      <c r="Q78" s="42">
        <v>0</v>
      </c>
      <c r="R78" s="43">
        <v>0</v>
      </c>
      <c r="S78" s="43">
        <v>0</v>
      </c>
      <c r="T78" s="43">
        <v>0</v>
      </c>
      <c r="U78" s="44">
        <v>0</v>
      </c>
      <c r="V78" s="42">
        <v>0</v>
      </c>
      <c r="W78" s="43">
        <v>0</v>
      </c>
      <c r="X78" s="43">
        <v>0</v>
      </c>
      <c r="Y78" s="43">
        <v>0</v>
      </c>
      <c r="Z78" s="44">
        <v>0</v>
      </c>
      <c r="AA78" s="42">
        <v>0</v>
      </c>
      <c r="AB78" s="43">
        <v>0</v>
      </c>
      <c r="AC78" s="43">
        <v>0</v>
      </c>
      <c r="AD78" s="43">
        <v>0</v>
      </c>
      <c r="AE78" s="44">
        <v>0</v>
      </c>
      <c r="AF78" s="23"/>
      <c r="AH78" s="121">
        <f t="shared" si="54"/>
        <v>0</v>
      </c>
      <c r="AI78" s="121">
        <f t="shared" si="55"/>
        <v>0</v>
      </c>
      <c r="AJ78" s="121">
        <f t="shared" si="56"/>
        <v>0</v>
      </c>
      <c r="AK78" s="121">
        <f t="shared" si="57"/>
        <v>0</v>
      </c>
      <c r="AL78" s="121">
        <f t="shared" si="58"/>
        <v>0</v>
      </c>
      <c r="AM78" s="121">
        <f t="shared" si="59"/>
        <v>0</v>
      </c>
      <c r="AN78" s="121">
        <f t="shared" si="60"/>
        <v>0</v>
      </c>
      <c r="AO78" s="121">
        <f t="shared" si="61"/>
        <v>0</v>
      </c>
      <c r="AP78" s="121">
        <f t="shared" si="62"/>
        <v>0</v>
      </c>
      <c r="AQ78" s="121">
        <f t="shared" si="63"/>
        <v>0</v>
      </c>
      <c r="AR78" s="121">
        <f t="shared" si="64"/>
        <v>0</v>
      </c>
      <c r="AS78" s="121">
        <f t="shared" si="65"/>
        <v>0</v>
      </c>
    </row>
    <row r="79" spans="2:45" ht="14.25" customHeight="1" thickBot="1" x14ac:dyDescent="0.3">
      <c r="B79" s="47">
        <v>69</v>
      </c>
      <c r="C79" s="64" t="s">
        <v>55</v>
      </c>
      <c r="D79" s="93"/>
      <c r="E79" s="40" t="s">
        <v>23</v>
      </c>
      <c r="F79" s="40">
        <v>3</v>
      </c>
      <c r="G79" s="42">
        <v>1.7077157453765198E-2</v>
      </c>
      <c r="H79" s="43">
        <v>0</v>
      </c>
      <c r="I79" s="43">
        <v>0</v>
      </c>
      <c r="J79" s="43">
        <v>0</v>
      </c>
      <c r="K79" s="44">
        <v>1.7077157453765198E-2</v>
      </c>
      <c r="L79" s="42">
        <v>0</v>
      </c>
      <c r="M79" s="43">
        <v>0</v>
      </c>
      <c r="N79" s="43">
        <v>0</v>
      </c>
      <c r="O79" s="43">
        <v>0</v>
      </c>
      <c r="P79" s="44">
        <v>0</v>
      </c>
      <c r="Q79" s="42">
        <v>0</v>
      </c>
      <c r="R79" s="43">
        <v>0</v>
      </c>
      <c r="S79" s="43">
        <v>0</v>
      </c>
      <c r="T79" s="43">
        <v>0</v>
      </c>
      <c r="U79" s="44">
        <v>0</v>
      </c>
      <c r="V79" s="42">
        <v>0</v>
      </c>
      <c r="W79" s="43">
        <v>0</v>
      </c>
      <c r="X79" s="43">
        <v>0</v>
      </c>
      <c r="Y79" s="43">
        <v>0</v>
      </c>
      <c r="Z79" s="44">
        <v>0</v>
      </c>
      <c r="AA79" s="42">
        <v>0</v>
      </c>
      <c r="AB79" s="43">
        <v>0</v>
      </c>
      <c r="AC79" s="43">
        <v>0</v>
      </c>
      <c r="AD79" s="43">
        <v>0</v>
      </c>
      <c r="AE79" s="44">
        <v>0</v>
      </c>
      <c r="AF79" s="23"/>
      <c r="AH79" s="121">
        <f t="shared" si="54"/>
        <v>1.7077157453765198E-2</v>
      </c>
      <c r="AI79" s="121">
        <f t="shared" si="55"/>
        <v>0</v>
      </c>
      <c r="AJ79" s="121">
        <f t="shared" si="56"/>
        <v>0</v>
      </c>
      <c r="AK79" s="121">
        <f t="shared" si="57"/>
        <v>0</v>
      </c>
      <c r="AL79" s="121">
        <f t="shared" si="58"/>
        <v>0</v>
      </c>
      <c r="AM79" s="121">
        <f t="shared" si="59"/>
        <v>0</v>
      </c>
      <c r="AN79" s="121">
        <f t="shared" si="60"/>
        <v>0</v>
      </c>
      <c r="AO79" s="121">
        <f t="shared" si="61"/>
        <v>0</v>
      </c>
      <c r="AP79" s="121">
        <f t="shared" si="62"/>
        <v>0</v>
      </c>
      <c r="AQ79" s="121">
        <f t="shared" si="63"/>
        <v>0</v>
      </c>
      <c r="AR79" s="121">
        <f t="shared" si="64"/>
        <v>1.7077157453765198E-2</v>
      </c>
      <c r="AS79" s="121">
        <f t="shared" si="65"/>
        <v>0</v>
      </c>
    </row>
    <row r="80" spans="2:45" ht="14.25" customHeight="1" thickBot="1" x14ac:dyDescent="0.3">
      <c r="B80" s="38">
        <v>70</v>
      </c>
      <c r="C80" s="64" t="s">
        <v>401</v>
      </c>
      <c r="D80" s="93"/>
      <c r="E80" s="40" t="s">
        <v>23</v>
      </c>
      <c r="F80" s="40">
        <v>3</v>
      </c>
      <c r="G80" s="42">
        <v>0</v>
      </c>
      <c r="H80" s="43">
        <v>0</v>
      </c>
      <c r="I80" s="43">
        <v>0</v>
      </c>
      <c r="J80" s="43">
        <v>0</v>
      </c>
      <c r="K80" s="44">
        <v>0</v>
      </c>
      <c r="L80" s="42">
        <v>0</v>
      </c>
      <c r="M80" s="43">
        <v>0</v>
      </c>
      <c r="N80" s="43">
        <v>0</v>
      </c>
      <c r="O80" s="43">
        <v>0</v>
      </c>
      <c r="P80" s="44">
        <v>0</v>
      </c>
      <c r="Q80" s="42">
        <v>0</v>
      </c>
      <c r="R80" s="43">
        <v>0</v>
      </c>
      <c r="S80" s="43">
        <v>0</v>
      </c>
      <c r="T80" s="43">
        <v>0</v>
      </c>
      <c r="U80" s="44">
        <v>0</v>
      </c>
      <c r="V80" s="42">
        <v>0</v>
      </c>
      <c r="W80" s="43">
        <v>0</v>
      </c>
      <c r="X80" s="43">
        <v>0</v>
      </c>
      <c r="Y80" s="43">
        <v>0</v>
      </c>
      <c r="Z80" s="44">
        <v>0</v>
      </c>
      <c r="AA80" s="42">
        <v>0</v>
      </c>
      <c r="AB80" s="43">
        <v>0</v>
      </c>
      <c r="AC80" s="43">
        <v>0</v>
      </c>
      <c r="AD80" s="43">
        <v>0</v>
      </c>
      <c r="AE80" s="44">
        <v>0</v>
      </c>
      <c r="AF80" s="23"/>
      <c r="AH80" s="121">
        <f t="shared" si="54"/>
        <v>0</v>
      </c>
      <c r="AI80" s="121">
        <f t="shared" si="55"/>
        <v>0</v>
      </c>
      <c r="AJ80" s="121">
        <f t="shared" si="56"/>
        <v>0</v>
      </c>
      <c r="AK80" s="121">
        <f t="shared" si="57"/>
        <v>0</v>
      </c>
      <c r="AL80" s="121">
        <f t="shared" si="58"/>
        <v>0</v>
      </c>
      <c r="AM80" s="121">
        <f t="shared" si="59"/>
        <v>0</v>
      </c>
      <c r="AN80" s="121">
        <f t="shared" si="60"/>
        <v>0</v>
      </c>
      <c r="AO80" s="121">
        <f t="shared" si="61"/>
        <v>0</v>
      </c>
      <c r="AP80" s="121">
        <f t="shared" si="62"/>
        <v>0</v>
      </c>
      <c r="AQ80" s="121">
        <f t="shared" si="63"/>
        <v>0</v>
      </c>
      <c r="AR80" s="121">
        <f t="shared" si="64"/>
        <v>0</v>
      </c>
      <c r="AS80" s="121">
        <f t="shared" si="65"/>
        <v>0</v>
      </c>
    </row>
    <row r="81" spans="2:45" ht="14.25" customHeight="1" thickBot="1" x14ac:dyDescent="0.3">
      <c r="B81" s="65">
        <v>71</v>
      </c>
      <c r="C81" s="64" t="s">
        <v>402</v>
      </c>
      <c r="D81" s="96"/>
      <c r="E81" s="53" t="s">
        <v>23</v>
      </c>
      <c r="F81" s="53">
        <v>3</v>
      </c>
      <c r="G81" s="42">
        <v>0</v>
      </c>
      <c r="H81" s="43">
        <v>0</v>
      </c>
      <c r="I81" s="43">
        <v>0</v>
      </c>
      <c r="J81" s="43">
        <v>0</v>
      </c>
      <c r="K81" s="44">
        <v>0</v>
      </c>
      <c r="L81" s="42">
        <v>0</v>
      </c>
      <c r="M81" s="43">
        <v>0</v>
      </c>
      <c r="N81" s="43">
        <v>0</v>
      </c>
      <c r="O81" s="43">
        <v>0</v>
      </c>
      <c r="P81" s="44">
        <v>0</v>
      </c>
      <c r="Q81" s="42">
        <v>0</v>
      </c>
      <c r="R81" s="43">
        <v>0</v>
      </c>
      <c r="S81" s="43">
        <v>0</v>
      </c>
      <c r="T81" s="43">
        <v>0</v>
      </c>
      <c r="U81" s="44">
        <v>0</v>
      </c>
      <c r="V81" s="42">
        <v>0</v>
      </c>
      <c r="W81" s="43">
        <v>0</v>
      </c>
      <c r="X81" s="43">
        <v>0</v>
      </c>
      <c r="Y81" s="43">
        <v>0</v>
      </c>
      <c r="Z81" s="44">
        <v>0</v>
      </c>
      <c r="AA81" s="42">
        <v>0</v>
      </c>
      <c r="AB81" s="43">
        <v>0</v>
      </c>
      <c r="AC81" s="43">
        <v>0</v>
      </c>
      <c r="AD81" s="43">
        <v>0</v>
      </c>
      <c r="AE81" s="44">
        <v>0</v>
      </c>
      <c r="AF81" s="23"/>
      <c r="AH81" s="121">
        <f t="shared" si="54"/>
        <v>0</v>
      </c>
      <c r="AI81" s="121">
        <f t="shared" si="55"/>
        <v>0</v>
      </c>
      <c r="AJ81" s="121">
        <f t="shared" si="56"/>
        <v>0</v>
      </c>
      <c r="AK81" s="121">
        <f t="shared" si="57"/>
        <v>0</v>
      </c>
      <c r="AL81" s="121">
        <f t="shared" si="58"/>
        <v>0</v>
      </c>
      <c r="AM81" s="121">
        <f t="shared" si="59"/>
        <v>0</v>
      </c>
      <c r="AN81" s="121">
        <f t="shared" si="60"/>
        <v>0</v>
      </c>
      <c r="AO81" s="121">
        <f t="shared" si="61"/>
        <v>0</v>
      </c>
      <c r="AP81" s="121">
        <f t="shared" si="62"/>
        <v>0</v>
      </c>
      <c r="AQ81" s="121">
        <f t="shared" si="63"/>
        <v>0</v>
      </c>
      <c r="AR81" s="121">
        <f t="shared" si="64"/>
        <v>0</v>
      </c>
      <c r="AS81" s="121">
        <f t="shared" si="65"/>
        <v>0</v>
      </c>
    </row>
    <row r="82" spans="2:45" ht="14.25" customHeight="1" thickBot="1" x14ac:dyDescent="0.3">
      <c r="B82" s="66">
        <v>72</v>
      </c>
      <c r="C82" s="67" t="s">
        <v>65</v>
      </c>
      <c r="D82" s="96"/>
      <c r="E82" s="53" t="s">
        <v>23</v>
      </c>
      <c r="F82" s="97">
        <v>3</v>
      </c>
      <c r="G82" s="55">
        <v>0</v>
      </c>
      <c r="H82" s="56">
        <v>0</v>
      </c>
      <c r="I82" s="56">
        <v>0</v>
      </c>
      <c r="J82" s="56">
        <v>0</v>
      </c>
      <c r="K82" s="57">
        <v>0</v>
      </c>
      <c r="L82" s="55">
        <v>0</v>
      </c>
      <c r="M82" s="56">
        <v>0</v>
      </c>
      <c r="N82" s="56">
        <v>0</v>
      </c>
      <c r="O82" s="56">
        <v>0</v>
      </c>
      <c r="P82" s="57">
        <v>0</v>
      </c>
      <c r="Q82" s="55">
        <v>0</v>
      </c>
      <c r="R82" s="56">
        <v>0</v>
      </c>
      <c r="S82" s="56">
        <v>0</v>
      </c>
      <c r="T82" s="56">
        <v>0</v>
      </c>
      <c r="U82" s="57">
        <v>0</v>
      </c>
      <c r="V82" s="55">
        <v>0</v>
      </c>
      <c r="W82" s="56">
        <v>0</v>
      </c>
      <c r="X82" s="56">
        <v>0</v>
      </c>
      <c r="Y82" s="56">
        <v>0</v>
      </c>
      <c r="Z82" s="57">
        <v>0</v>
      </c>
      <c r="AA82" s="55">
        <v>0</v>
      </c>
      <c r="AB82" s="56">
        <v>0</v>
      </c>
      <c r="AC82" s="56">
        <v>0</v>
      </c>
      <c r="AD82" s="56">
        <v>0</v>
      </c>
      <c r="AE82" s="57">
        <v>0</v>
      </c>
      <c r="AF82" s="23"/>
      <c r="AH82" s="121">
        <f t="shared" si="54"/>
        <v>0</v>
      </c>
      <c r="AI82" s="121">
        <f t="shared" si="55"/>
        <v>0</v>
      </c>
      <c r="AJ82" s="121">
        <f t="shared" si="56"/>
        <v>0</v>
      </c>
      <c r="AK82" s="121">
        <f t="shared" si="57"/>
        <v>0</v>
      </c>
      <c r="AL82" s="121">
        <f t="shared" si="58"/>
        <v>0</v>
      </c>
      <c r="AM82" s="121">
        <f t="shared" si="59"/>
        <v>0</v>
      </c>
      <c r="AN82" s="121">
        <f t="shared" si="60"/>
        <v>0</v>
      </c>
      <c r="AO82" s="121">
        <f t="shared" si="61"/>
        <v>0</v>
      </c>
      <c r="AP82" s="121">
        <f t="shared" si="62"/>
        <v>0</v>
      </c>
      <c r="AQ82" s="121">
        <f t="shared" si="63"/>
        <v>0</v>
      </c>
      <c r="AR82" s="121">
        <f t="shared" si="64"/>
        <v>0</v>
      </c>
      <c r="AS82" s="121">
        <f t="shared" si="65"/>
        <v>0</v>
      </c>
    </row>
    <row r="83" spans="2:45" ht="14.25" customHeight="1" thickBot="1" x14ac:dyDescent="0.3">
      <c r="B83" s="65">
        <v>73</v>
      </c>
      <c r="C83" s="64" t="s">
        <v>66</v>
      </c>
      <c r="D83" s="93"/>
      <c r="E83" s="40" t="s">
        <v>23</v>
      </c>
      <c r="F83" s="68">
        <v>3</v>
      </c>
      <c r="G83" s="69">
        <v>0</v>
      </c>
      <c r="H83" s="43">
        <v>0</v>
      </c>
      <c r="I83" s="43">
        <v>0</v>
      </c>
      <c r="J83" s="43">
        <v>0</v>
      </c>
      <c r="K83" s="44">
        <v>0</v>
      </c>
      <c r="L83" s="69">
        <v>0</v>
      </c>
      <c r="M83" s="43">
        <v>0</v>
      </c>
      <c r="N83" s="43">
        <v>0</v>
      </c>
      <c r="O83" s="43">
        <v>0</v>
      </c>
      <c r="P83" s="44">
        <v>0</v>
      </c>
      <c r="Q83" s="69">
        <v>0</v>
      </c>
      <c r="R83" s="43">
        <v>0</v>
      </c>
      <c r="S83" s="43">
        <v>0</v>
      </c>
      <c r="T83" s="43">
        <v>0</v>
      </c>
      <c r="U83" s="44">
        <v>0</v>
      </c>
      <c r="V83" s="69">
        <v>0</v>
      </c>
      <c r="W83" s="43">
        <v>0</v>
      </c>
      <c r="X83" s="43">
        <v>0</v>
      </c>
      <c r="Y83" s="43">
        <v>0</v>
      </c>
      <c r="Z83" s="44">
        <v>0</v>
      </c>
      <c r="AA83" s="69">
        <v>0</v>
      </c>
      <c r="AB83" s="43">
        <v>0</v>
      </c>
      <c r="AC83" s="43">
        <v>0</v>
      </c>
      <c r="AD83" s="43">
        <v>0</v>
      </c>
      <c r="AE83" s="44">
        <v>0</v>
      </c>
      <c r="AF83" s="23"/>
      <c r="AH83" s="121">
        <f t="shared" si="54"/>
        <v>0</v>
      </c>
      <c r="AI83" s="121">
        <f t="shared" si="55"/>
        <v>0</v>
      </c>
      <c r="AJ83" s="121">
        <f t="shared" si="56"/>
        <v>0</v>
      </c>
      <c r="AK83" s="121">
        <f t="shared" si="57"/>
        <v>0</v>
      </c>
      <c r="AL83" s="121">
        <f t="shared" si="58"/>
        <v>0</v>
      </c>
      <c r="AM83" s="121">
        <f t="shared" si="59"/>
        <v>0</v>
      </c>
      <c r="AN83" s="121">
        <f t="shared" si="60"/>
        <v>0</v>
      </c>
      <c r="AO83" s="121">
        <f t="shared" si="61"/>
        <v>0</v>
      </c>
      <c r="AP83" s="121">
        <f t="shared" si="62"/>
        <v>0</v>
      </c>
      <c r="AQ83" s="121">
        <f t="shared" si="63"/>
        <v>0</v>
      </c>
      <c r="AR83" s="121">
        <f t="shared" si="64"/>
        <v>0</v>
      </c>
      <c r="AS83" s="121">
        <f t="shared" si="65"/>
        <v>0</v>
      </c>
    </row>
    <row r="84" spans="2:45" ht="14.25" customHeight="1" thickBot="1" x14ac:dyDescent="0.3">
      <c r="B84" s="65">
        <v>74</v>
      </c>
      <c r="C84" s="64" t="s">
        <v>67</v>
      </c>
      <c r="D84" s="93"/>
      <c r="E84" s="40" t="s">
        <v>23</v>
      </c>
      <c r="F84" s="68">
        <v>3</v>
      </c>
      <c r="G84" s="69">
        <v>0</v>
      </c>
      <c r="H84" s="43">
        <v>0</v>
      </c>
      <c r="I84" s="43">
        <v>0</v>
      </c>
      <c r="J84" s="43">
        <v>0</v>
      </c>
      <c r="K84" s="44">
        <v>0</v>
      </c>
      <c r="L84" s="69">
        <v>0</v>
      </c>
      <c r="M84" s="43">
        <v>0</v>
      </c>
      <c r="N84" s="43">
        <v>0</v>
      </c>
      <c r="O84" s="43">
        <v>0</v>
      </c>
      <c r="P84" s="44">
        <v>0</v>
      </c>
      <c r="Q84" s="69">
        <v>0</v>
      </c>
      <c r="R84" s="43">
        <v>0</v>
      </c>
      <c r="S84" s="43">
        <v>0</v>
      </c>
      <c r="T84" s="43">
        <v>0</v>
      </c>
      <c r="U84" s="44">
        <v>0</v>
      </c>
      <c r="V84" s="69">
        <v>0</v>
      </c>
      <c r="W84" s="43">
        <v>0</v>
      </c>
      <c r="X84" s="43">
        <v>0</v>
      </c>
      <c r="Y84" s="43">
        <v>0</v>
      </c>
      <c r="Z84" s="44">
        <v>0</v>
      </c>
      <c r="AA84" s="69">
        <v>0</v>
      </c>
      <c r="AB84" s="43">
        <v>0</v>
      </c>
      <c r="AC84" s="43">
        <v>0</v>
      </c>
      <c r="AD84" s="43">
        <v>0</v>
      </c>
      <c r="AE84" s="44">
        <v>0</v>
      </c>
      <c r="AF84" s="23"/>
      <c r="AH84" s="121">
        <f t="shared" si="54"/>
        <v>0</v>
      </c>
      <c r="AI84" s="121">
        <f t="shared" si="55"/>
        <v>0</v>
      </c>
      <c r="AJ84" s="121">
        <f t="shared" si="56"/>
        <v>0</v>
      </c>
      <c r="AK84" s="121">
        <f t="shared" si="57"/>
        <v>0</v>
      </c>
      <c r="AL84" s="121">
        <f t="shared" si="58"/>
        <v>0</v>
      </c>
      <c r="AM84" s="121">
        <f t="shared" si="59"/>
        <v>0</v>
      </c>
      <c r="AN84" s="121">
        <f t="shared" si="60"/>
        <v>0</v>
      </c>
      <c r="AO84" s="121">
        <f t="shared" si="61"/>
        <v>0</v>
      </c>
      <c r="AP84" s="121">
        <f t="shared" si="62"/>
        <v>0</v>
      </c>
      <c r="AQ84" s="121">
        <f t="shared" si="63"/>
        <v>0</v>
      </c>
      <c r="AR84" s="121">
        <f t="shared" si="64"/>
        <v>0</v>
      </c>
      <c r="AS84" s="121">
        <f t="shared" si="65"/>
        <v>0</v>
      </c>
    </row>
    <row r="85" spans="2:45" ht="14.25" customHeight="1" thickBot="1" x14ac:dyDescent="0.3">
      <c r="B85" s="65">
        <v>75</v>
      </c>
      <c r="C85" s="64" t="s">
        <v>68</v>
      </c>
      <c r="D85" s="93"/>
      <c r="E85" s="40" t="s">
        <v>23</v>
      </c>
      <c r="F85" s="68">
        <v>3</v>
      </c>
      <c r="G85" s="69">
        <v>0</v>
      </c>
      <c r="H85" s="43">
        <v>0</v>
      </c>
      <c r="I85" s="43">
        <v>0</v>
      </c>
      <c r="J85" s="43">
        <v>0</v>
      </c>
      <c r="K85" s="44">
        <v>0</v>
      </c>
      <c r="L85" s="69">
        <v>0</v>
      </c>
      <c r="M85" s="43">
        <v>0</v>
      </c>
      <c r="N85" s="43">
        <v>0</v>
      </c>
      <c r="O85" s="43">
        <v>0</v>
      </c>
      <c r="P85" s="44">
        <v>0</v>
      </c>
      <c r="Q85" s="69">
        <v>0</v>
      </c>
      <c r="R85" s="43">
        <v>0</v>
      </c>
      <c r="S85" s="43">
        <v>0</v>
      </c>
      <c r="T85" s="43">
        <v>0</v>
      </c>
      <c r="U85" s="44">
        <v>0</v>
      </c>
      <c r="V85" s="69">
        <v>0</v>
      </c>
      <c r="W85" s="43">
        <v>0</v>
      </c>
      <c r="X85" s="43">
        <v>0</v>
      </c>
      <c r="Y85" s="43">
        <v>0</v>
      </c>
      <c r="Z85" s="44">
        <v>0</v>
      </c>
      <c r="AA85" s="69">
        <v>0</v>
      </c>
      <c r="AB85" s="43">
        <v>0</v>
      </c>
      <c r="AC85" s="43">
        <v>0</v>
      </c>
      <c r="AD85" s="43">
        <v>0</v>
      </c>
      <c r="AE85" s="44">
        <v>0</v>
      </c>
      <c r="AF85" s="23"/>
      <c r="AH85" s="121">
        <f t="shared" si="54"/>
        <v>0</v>
      </c>
      <c r="AI85" s="121">
        <f t="shared" si="55"/>
        <v>0</v>
      </c>
      <c r="AJ85" s="121">
        <f t="shared" si="56"/>
        <v>0</v>
      </c>
      <c r="AK85" s="121">
        <f t="shared" si="57"/>
        <v>0</v>
      </c>
      <c r="AL85" s="121">
        <f t="shared" si="58"/>
        <v>0</v>
      </c>
      <c r="AM85" s="121">
        <f t="shared" si="59"/>
        <v>0</v>
      </c>
      <c r="AN85" s="121">
        <f t="shared" si="60"/>
        <v>0</v>
      </c>
      <c r="AO85" s="121">
        <f t="shared" si="61"/>
        <v>0</v>
      </c>
      <c r="AP85" s="121">
        <f t="shared" si="62"/>
        <v>0</v>
      </c>
      <c r="AQ85" s="121">
        <f t="shared" si="63"/>
        <v>0</v>
      </c>
      <c r="AR85" s="121">
        <f t="shared" si="64"/>
        <v>0</v>
      </c>
      <c r="AS85" s="121">
        <f t="shared" si="65"/>
        <v>0</v>
      </c>
    </row>
    <row r="86" spans="2:45" ht="14.25" customHeight="1" thickBot="1" x14ac:dyDescent="0.3">
      <c r="B86" s="65">
        <v>76</v>
      </c>
      <c r="C86" s="64" t="s">
        <v>69</v>
      </c>
      <c r="D86" s="93"/>
      <c r="E86" s="40" t="s">
        <v>23</v>
      </c>
      <c r="F86" s="68">
        <v>3</v>
      </c>
      <c r="G86" s="69">
        <v>0</v>
      </c>
      <c r="H86" s="43">
        <v>0</v>
      </c>
      <c r="I86" s="43">
        <v>0</v>
      </c>
      <c r="J86" s="43">
        <v>0</v>
      </c>
      <c r="K86" s="44">
        <v>0</v>
      </c>
      <c r="L86" s="69">
        <v>0</v>
      </c>
      <c r="M86" s="43">
        <v>0</v>
      </c>
      <c r="N86" s="43">
        <v>0</v>
      </c>
      <c r="O86" s="43">
        <v>0</v>
      </c>
      <c r="P86" s="44">
        <v>0</v>
      </c>
      <c r="Q86" s="69">
        <v>0</v>
      </c>
      <c r="R86" s="43">
        <v>0</v>
      </c>
      <c r="S86" s="43">
        <v>0</v>
      </c>
      <c r="T86" s="43">
        <v>0</v>
      </c>
      <c r="U86" s="44">
        <v>0</v>
      </c>
      <c r="V86" s="69">
        <v>0</v>
      </c>
      <c r="W86" s="43">
        <v>0</v>
      </c>
      <c r="X86" s="43">
        <v>0</v>
      </c>
      <c r="Y86" s="43">
        <v>0</v>
      </c>
      <c r="Z86" s="44">
        <v>0</v>
      </c>
      <c r="AA86" s="69">
        <v>0</v>
      </c>
      <c r="AB86" s="43">
        <v>0</v>
      </c>
      <c r="AC86" s="43">
        <v>0</v>
      </c>
      <c r="AD86" s="43">
        <v>0</v>
      </c>
      <c r="AE86" s="44">
        <v>0</v>
      </c>
      <c r="AF86" s="23"/>
      <c r="AH86" s="121">
        <f t="shared" si="54"/>
        <v>0</v>
      </c>
      <c r="AI86" s="121">
        <f t="shared" si="55"/>
        <v>0</v>
      </c>
      <c r="AJ86" s="121">
        <f t="shared" si="56"/>
        <v>0</v>
      </c>
      <c r="AK86" s="121">
        <f t="shared" si="57"/>
        <v>0</v>
      </c>
      <c r="AL86" s="121">
        <f t="shared" si="58"/>
        <v>0</v>
      </c>
      <c r="AM86" s="121">
        <f t="shared" si="59"/>
        <v>0</v>
      </c>
      <c r="AN86" s="121">
        <f t="shared" si="60"/>
        <v>0</v>
      </c>
      <c r="AO86" s="121">
        <f t="shared" si="61"/>
        <v>0</v>
      </c>
      <c r="AP86" s="121">
        <f t="shared" si="62"/>
        <v>0</v>
      </c>
      <c r="AQ86" s="121">
        <f t="shared" si="63"/>
        <v>0</v>
      </c>
      <c r="AR86" s="121">
        <f t="shared" si="64"/>
        <v>0</v>
      </c>
      <c r="AS86" s="121">
        <f t="shared" si="65"/>
        <v>0</v>
      </c>
    </row>
    <row r="87" spans="2:45" ht="14.25" customHeight="1" thickBot="1" x14ac:dyDescent="0.3">
      <c r="B87" s="70">
        <v>77</v>
      </c>
      <c r="C87" s="71" t="s">
        <v>70</v>
      </c>
      <c r="D87" s="98"/>
      <c r="E87" s="99" t="s">
        <v>23</v>
      </c>
      <c r="F87" s="74">
        <v>3</v>
      </c>
      <c r="G87" s="75">
        <v>0</v>
      </c>
      <c r="H87" s="76">
        <v>0</v>
      </c>
      <c r="I87" s="76">
        <v>0</v>
      </c>
      <c r="J87" s="76">
        <v>0</v>
      </c>
      <c r="K87" s="77">
        <v>0</v>
      </c>
      <c r="L87" s="75">
        <v>0</v>
      </c>
      <c r="M87" s="76">
        <v>0</v>
      </c>
      <c r="N87" s="76">
        <v>0</v>
      </c>
      <c r="O87" s="76">
        <v>0</v>
      </c>
      <c r="P87" s="77">
        <v>0</v>
      </c>
      <c r="Q87" s="75">
        <v>0</v>
      </c>
      <c r="R87" s="76">
        <v>0</v>
      </c>
      <c r="S87" s="76">
        <v>0</v>
      </c>
      <c r="T87" s="76">
        <v>0</v>
      </c>
      <c r="U87" s="77">
        <v>0</v>
      </c>
      <c r="V87" s="75">
        <v>0</v>
      </c>
      <c r="W87" s="76">
        <v>0</v>
      </c>
      <c r="X87" s="76">
        <v>0</v>
      </c>
      <c r="Y87" s="76">
        <v>0</v>
      </c>
      <c r="Z87" s="77">
        <v>0</v>
      </c>
      <c r="AA87" s="75">
        <v>0</v>
      </c>
      <c r="AB87" s="76">
        <v>0</v>
      </c>
      <c r="AC87" s="76">
        <v>0</v>
      </c>
      <c r="AD87" s="76">
        <v>0</v>
      </c>
      <c r="AE87" s="77">
        <v>0</v>
      </c>
      <c r="AF87" s="23"/>
      <c r="AH87" s="121">
        <f t="shared" si="54"/>
        <v>0</v>
      </c>
      <c r="AI87" s="121">
        <f t="shared" si="55"/>
        <v>0</v>
      </c>
      <c r="AJ87" s="121">
        <f t="shared" si="56"/>
        <v>0</v>
      </c>
      <c r="AK87" s="121">
        <f t="shared" si="57"/>
        <v>0</v>
      </c>
      <c r="AL87" s="121">
        <f t="shared" si="58"/>
        <v>0</v>
      </c>
      <c r="AM87" s="121">
        <f t="shared" si="59"/>
        <v>0</v>
      </c>
      <c r="AN87" s="121">
        <f t="shared" si="60"/>
        <v>0</v>
      </c>
      <c r="AO87" s="121">
        <f t="shared" si="61"/>
        <v>0</v>
      </c>
      <c r="AP87" s="121">
        <f t="shared" si="62"/>
        <v>0</v>
      </c>
      <c r="AQ87" s="121">
        <f t="shared" si="63"/>
        <v>0</v>
      </c>
      <c r="AR87" s="121">
        <f t="shared" si="64"/>
        <v>0</v>
      </c>
      <c r="AS87" s="121">
        <f t="shared" si="65"/>
        <v>0</v>
      </c>
    </row>
    <row r="88" spans="2:45" ht="14.25" customHeight="1" thickBot="1" x14ac:dyDescent="0.3">
      <c r="B88" s="78">
        <v>78</v>
      </c>
      <c r="C88" s="79" t="s">
        <v>71</v>
      </c>
      <c r="D88" s="80"/>
      <c r="E88" s="81" t="s">
        <v>23</v>
      </c>
      <c r="F88" s="82">
        <v>3</v>
      </c>
      <c r="G88" s="83">
        <v>0.69063711397982508</v>
      </c>
      <c r="H88" s="84">
        <v>0</v>
      </c>
      <c r="I88" s="84">
        <v>0</v>
      </c>
      <c r="J88" s="84">
        <v>3.9399830136217697</v>
      </c>
      <c r="K88" s="85">
        <v>4.6306201276015946</v>
      </c>
      <c r="L88" s="83">
        <v>0.50392000000000003</v>
      </c>
      <c r="M88" s="84">
        <v>0</v>
      </c>
      <c r="N88" s="84">
        <v>0</v>
      </c>
      <c r="O88" s="84">
        <v>4.5428613573345995</v>
      </c>
      <c r="P88" s="85">
        <v>5.0467813573345994</v>
      </c>
      <c r="Q88" s="83">
        <v>0.50392000000000003</v>
      </c>
      <c r="R88" s="84">
        <v>0</v>
      </c>
      <c r="S88" s="84">
        <v>0</v>
      </c>
      <c r="T88" s="84">
        <v>5.3489038655539698</v>
      </c>
      <c r="U88" s="85">
        <v>5.8528238655539697</v>
      </c>
      <c r="V88" s="83">
        <v>0.50392000000000003</v>
      </c>
      <c r="W88" s="84">
        <v>0</v>
      </c>
      <c r="X88" s="84">
        <v>0</v>
      </c>
      <c r="Y88" s="84">
        <v>6.3942301404450674</v>
      </c>
      <c r="Z88" s="85">
        <v>6.8981501404450674</v>
      </c>
      <c r="AA88" s="83">
        <v>0.50392000000000003</v>
      </c>
      <c r="AB88" s="84">
        <v>0</v>
      </c>
      <c r="AC88" s="84">
        <v>0</v>
      </c>
      <c r="AD88" s="84">
        <v>7.4862912990928443</v>
      </c>
      <c r="AE88" s="85">
        <v>7.9902112990928442</v>
      </c>
      <c r="AF88" s="23"/>
      <c r="AH88" s="348">
        <f>SUM(AH50:AH87)</f>
        <v>0.69063711397982508</v>
      </c>
      <c r="AI88" s="348">
        <f t="shared" ref="AI88:AS88" si="66">SUM(AI50:AI87)</f>
        <v>3.9399830136217697</v>
      </c>
      <c r="AJ88" s="348">
        <f t="shared" si="66"/>
        <v>0.50392000000000003</v>
      </c>
      <c r="AK88" s="348">
        <f t="shared" si="66"/>
        <v>4.5428613573345995</v>
      </c>
      <c r="AL88" s="348">
        <f t="shared" si="66"/>
        <v>0.50392000000000003</v>
      </c>
      <c r="AM88" s="348">
        <f t="shared" si="66"/>
        <v>5.3489038655539698</v>
      </c>
      <c r="AN88" s="348">
        <f t="shared" si="66"/>
        <v>0.50392000000000003</v>
      </c>
      <c r="AO88" s="348">
        <f t="shared" si="66"/>
        <v>6.3942301404450674</v>
      </c>
      <c r="AP88" s="348">
        <f t="shared" si="66"/>
        <v>0.50392000000000003</v>
      </c>
      <c r="AQ88" s="348">
        <f t="shared" si="66"/>
        <v>7.4862912990928443</v>
      </c>
      <c r="AR88" s="348">
        <f t="shared" si="66"/>
        <v>2.7063171139798254</v>
      </c>
      <c r="AS88" s="348">
        <f t="shared" si="66"/>
        <v>27.712269676048251</v>
      </c>
    </row>
    <row r="89" spans="2:45" x14ac:dyDescent="0.25">
      <c r="B89" s="86"/>
      <c r="C89" s="87"/>
      <c r="D89" s="88"/>
      <c r="E89" s="27"/>
      <c r="F89" s="89"/>
      <c r="G89" s="90"/>
      <c r="H89" s="90"/>
      <c r="I89" s="90"/>
      <c r="J89" s="90"/>
      <c r="K89" s="90"/>
      <c r="L89" s="90"/>
      <c r="M89" s="90"/>
      <c r="N89" s="90"/>
      <c r="O89" s="90"/>
      <c r="P89" s="90"/>
      <c r="Q89" s="90"/>
      <c r="R89" s="90"/>
      <c r="S89" s="90"/>
      <c r="T89" s="90"/>
      <c r="U89" s="90"/>
      <c r="V89" s="10"/>
      <c r="W89" s="10"/>
      <c r="X89" s="10"/>
      <c r="Y89" s="10"/>
      <c r="Z89" s="10"/>
      <c r="AA89" s="10"/>
      <c r="AB89" s="10"/>
      <c r="AC89" s="10"/>
      <c r="AD89" s="10"/>
      <c r="AE89" s="10"/>
      <c r="AF89" s="10"/>
    </row>
    <row r="90" spans="2:45" x14ac:dyDescent="0.25">
      <c r="B90" s="100" t="s">
        <v>72</v>
      </c>
      <c r="C90" s="101"/>
      <c r="D90" s="102"/>
      <c r="E90" s="102"/>
      <c r="F90" s="102"/>
      <c r="G90" s="90"/>
      <c r="H90" s="90"/>
      <c r="I90" s="90"/>
      <c r="J90" s="90"/>
      <c r="K90" s="90"/>
      <c r="L90" s="90"/>
      <c r="M90" s="90"/>
      <c r="N90" s="90"/>
      <c r="O90" s="90"/>
      <c r="P90" s="90"/>
      <c r="Q90" s="90"/>
      <c r="R90" s="90"/>
      <c r="S90" s="90"/>
      <c r="T90" s="90"/>
      <c r="U90" s="90"/>
      <c r="V90" s="10"/>
      <c r="W90" s="10"/>
      <c r="X90" s="10"/>
      <c r="Y90" s="10"/>
      <c r="Z90" s="10"/>
      <c r="AA90" s="10"/>
      <c r="AB90" s="10"/>
      <c r="AC90" s="10"/>
      <c r="AD90" s="10"/>
      <c r="AE90" s="10"/>
      <c r="AF90" s="10"/>
    </row>
    <row r="91" spans="2:45" x14ac:dyDescent="0.25">
      <c r="B91" s="104"/>
      <c r="C91" s="105" t="s">
        <v>73</v>
      </c>
      <c r="D91" s="102"/>
      <c r="E91" s="102"/>
      <c r="F91" s="102"/>
      <c r="G91" s="90"/>
      <c r="H91" s="90"/>
      <c r="I91" s="90"/>
      <c r="J91" s="90"/>
      <c r="K91" s="90"/>
      <c r="L91" s="90"/>
      <c r="M91" s="90"/>
      <c r="N91" s="90"/>
      <c r="O91" s="90"/>
      <c r="P91" s="90"/>
      <c r="Q91" s="90"/>
      <c r="R91" s="90"/>
      <c r="S91" s="90"/>
      <c r="T91" s="90"/>
      <c r="U91" s="90"/>
      <c r="V91" s="10"/>
      <c r="W91" s="10"/>
      <c r="X91" s="10"/>
      <c r="Y91" s="10"/>
      <c r="Z91" s="10"/>
      <c r="AA91" s="10"/>
      <c r="AB91" s="10"/>
      <c r="AC91" s="10"/>
      <c r="AD91" s="10"/>
      <c r="AE91" s="10"/>
      <c r="AF91" s="10"/>
    </row>
    <row r="92" spans="2:45" ht="15" customHeight="1" x14ac:dyDescent="0.25">
      <c r="B92" s="106"/>
      <c r="C92" s="105" t="s">
        <v>74</v>
      </c>
      <c r="D92" s="102"/>
      <c r="E92" s="102"/>
      <c r="F92" s="102"/>
      <c r="G92" s="90"/>
      <c r="H92" s="90"/>
      <c r="I92" s="90"/>
      <c r="J92" s="90"/>
      <c r="K92" s="90"/>
      <c r="L92" s="90"/>
      <c r="M92" s="90"/>
      <c r="N92" s="90"/>
      <c r="O92" s="90"/>
      <c r="P92" s="90"/>
      <c r="Q92" s="90"/>
      <c r="R92" s="90"/>
      <c r="S92" s="90"/>
      <c r="T92" s="90"/>
      <c r="U92" s="90"/>
      <c r="V92" s="10"/>
      <c r="W92" s="10"/>
      <c r="X92" s="10"/>
      <c r="Y92" s="10"/>
      <c r="Z92" s="10"/>
      <c r="AA92" s="10"/>
      <c r="AB92" s="10"/>
      <c r="AC92" s="10"/>
      <c r="AD92" s="10"/>
      <c r="AE92" s="10"/>
      <c r="AF92" s="10"/>
    </row>
    <row r="93" spans="2:45" ht="15" customHeight="1" x14ac:dyDescent="0.25">
      <c r="B93" s="107"/>
      <c r="C93" s="105" t="s">
        <v>75</v>
      </c>
      <c r="D93" s="102"/>
      <c r="E93" s="102"/>
      <c r="F93" s="102"/>
      <c r="G93" s="90"/>
      <c r="H93" s="90"/>
      <c r="I93" s="90"/>
      <c r="J93" s="90"/>
      <c r="K93" s="90"/>
      <c r="L93" s="90"/>
      <c r="M93" s="90"/>
      <c r="N93" s="90"/>
      <c r="O93" s="90"/>
      <c r="P93" s="90"/>
      <c r="Q93" s="90"/>
      <c r="R93" s="90"/>
      <c r="S93" s="90"/>
      <c r="T93" s="90"/>
      <c r="U93" s="90"/>
      <c r="V93" s="10"/>
      <c r="W93" s="10"/>
      <c r="X93" s="10"/>
      <c r="Y93" s="10"/>
      <c r="Z93" s="10"/>
      <c r="AA93" s="10"/>
      <c r="AB93" s="10"/>
      <c r="AC93" s="10"/>
      <c r="AD93" s="10"/>
      <c r="AE93" s="10"/>
      <c r="AF93" s="10"/>
    </row>
    <row r="94" spans="2:45" ht="15" customHeight="1" x14ac:dyDescent="0.25">
      <c r="B94" s="108"/>
      <c r="C94" s="105" t="s">
        <v>76</v>
      </c>
      <c r="D94" s="102"/>
      <c r="E94" s="102"/>
      <c r="F94" s="102"/>
      <c r="G94" s="90"/>
      <c r="H94" s="90"/>
      <c r="I94" s="90"/>
      <c r="J94" s="90"/>
      <c r="K94" s="90"/>
      <c r="L94" s="90"/>
      <c r="M94" s="90"/>
      <c r="N94" s="90"/>
      <c r="O94" s="90"/>
      <c r="P94" s="90"/>
      <c r="Q94" s="90"/>
      <c r="R94" s="90"/>
      <c r="S94" s="90"/>
      <c r="T94" s="90"/>
      <c r="U94" s="90"/>
      <c r="V94" s="10"/>
      <c r="W94" s="10"/>
      <c r="X94" s="10"/>
      <c r="Y94" s="10"/>
      <c r="Z94" s="10"/>
      <c r="AA94" s="10"/>
      <c r="AB94" s="10"/>
      <c r="AC94" s="10"/>
      <c r="AD94" s="10"/>
      <c r="AE94" s="10"/>
      <c r="AF94" s="10"/>
    </row>
    <row r="95" spans="2:45" ht="15" customHeight="1" thickBot="1" x14ac:dyDescent="0.3">
      <c r="B95" s="109"/>
      <c r="C95" s="105"/>
      <c r="D95" s="102"/>
      <c r="E95" s="102"/>
      <c r="F95" s="102"/>
      <c r="G95" s="110"/>
      <c r="H95" s="110"/>
      <c r="I95" s="110"/>
      <c r="J95" s="110"/>
      <c r="K95" s="110"/>
      <c r="L95" s="110"/>
      <c r="M95" s="110"/>
      <c r="N95" s="110"/>
      <c r="O95" s="110"/>
      <c r="P95" s="110"/>
      <c r="Q95" s="110"/>
      <c r="R95" s="110"/>
      <c r="S95" s="110"/>
      <c r="T95" s="110"/>
      <c r="U95" s="110"/>
      <c r="V95" s="10"/>
      <c r="W95" s="10"/>
      <c r="X95" s="10"/>
      <c r="Y95" s="10"/>
      <c r="Z95" s="10"/>
      <c r="AA95" s="10"/>
      <c r="AB95" s="10"/>
      <c r="AC95" s="10"/>
      <c r="AD95" s="10"/>
      <c r="AE95" s="10"/>
      <c r="AF95" s="10"/>
    </row>
    <row r="96" spans="2:45" ht="15.6" thickBot="1" x14ac:dyDescent="0.3">
      <c r="B96" s="413" t="s">
        <v>77</v>
      </c>
      <c r="C96" s="414"/>
      <c r="D96" s="414"/>
      <c r="E96" s="414"/>
      <c r="F96" s="414"/>
    </row>
    <row r="97" spans="2:6" ht="15.6" thickBot="1" x14ac:dyDescent="0.3">
      <c r="B97" s="111"/>
      <c r="C97" s="112"/>
      <c r="D97" s="113"/>
      <c r="E97" s="114"/>
      <c r="F97" s="114"/>
    </row>
    <row r="98" spans="2:6" ht="90" customHeight="1" thickBot="1" x14ac:dyDescent="0.3">
      <c r="B98" s="415" t="s">
        <v>78</v>
      </c>
      <c r="C98" s="416"/>
      <c r="D98" s="416"/>
      <c r="E98" s="416"/>
      <c r="F98" s="416"/>
    </row>
    <row r="99" spans="2:6" ht="15.6" thickBot="1" x14ac:dyDescent="0.3">
      <c r="B99" s="111"/>
      <c r="C99" s="112"/>
      <c r="D99" s="113"/>
      <c r="E99" s="114"/>
      <c r="F99" s="114"/>
    </row>
    <row r="100" spans="2:6" ht="15" customHeight="1" x14ac:dyDescent="0.25">
      <c r="B100" s="115" t="s">
        <v>79</v>
      </c>
      <c r="C100" s="432" t="s">
        <v>80</v>
      </c>
      <c r="D100" s="433"/>
      <c r="E100" s="433"/>
      <c r="F100" s="433"/>
    </row>
    <row r="101" spans="2:6" ht="15" customHeight="1" x14ac:dyDescent="0.25">
      <c r="B101" s="116" t="s">
        <v>81</v>
      </c>
      <c r="C101" s="117"/>
      <c r="D101" s="117"/>
      <c r="E101" s="117"/>
      <c r="F101" s="117"/>
    </row>
    <row r="102" spans="2:6" ht="15" customHeight="1" x14ac:dyDescent="0.25">
      <c r="B102" s="118" t="s">
        <v>82</v>
      </c>
      <c r="C102" s="428" t="s">
        <v>83</v>
      </c>
      <c r="D102" s="429"/>
      <c r="E102" s="429"/>
      <c r="F102" s="429"/>
    </row>
    <row r="103" spans="2:6" ht="30" customHeight="1" x14ac:dyDescent="0.25">
      <c r="B103" s="118" t="s">
        <v>84</v>
      </c>
      <c r="C103" s="428" t="s">
        <v>85</v>
      </c>
      <c r="D103" s="429"/>
      <c r="E103" s="429"/>
      <c r="F103" s="429"/>
    </row>
    <row r="104" spans="2:6" s="46" customFormat="1" ht="15" customHeight="1" x14ac:dyDescent="0.25">
      <c r="B104" s="118" t="s">
        <v>86</v>
      </c>
      <c r="C104" s="428" t="s">
        <v>87</v>
      </c>
      <c r="D104" s="429"/>
      <c r="E104" s="429"/>
      <c r="F104" s="429"/>
    </row>
    <row r="105" spans="2:6" ht="15" customHeight="1" x14ac:dyDescent="0.25">
      <c r="B105" s="118" t="s">
        <v>88</v>
      </c>
      <c r="C105" s="428" t="s">
        <v>89</v>
      </c>
      <c r="D105" s="429"/>
      <c r="E105" s="429"/>
      <c r="F105" s="429"/>
    </row>
    <row r="106" spans="2:6" ht="15" customHeight="1" x14ac:dyDescent="0.25">
      <c r="B106" s="118" t="s">
        <v>90</v>
      </c>
      <c r="C106" s="428" t="s">
        <v>91</v>
      </c>
      <c r="D106" s="429"/>
      <c r="E106" s="429"/>
      <c r="F106" s="429"/>
    </row>
    <row r="107" spans="2:6" ht="30" customHeight="1" x14ac:dyDescent="0.25">
      <c r="B107" s="118" t="s">
        <v>92</v>
      </c>
      <c r="C107" s="428" t="s">
        <v>93</v>
      </c>
      <c r="D107" s="429"/>
      <c r="E107" s="429"/>
      <c r="F107" s="429"/>
    </row>
    <row r="108" spans="2:6" ht="15" customHeight="1" x14ac:dyDescent="0.25">
      <c r="B108" s="118" t="s">
        <v>94</v>
      </c>
      <c r="C108" s="428" t="s">
        <v>95</v>
      </c>
      <c r="D108" s="429"/>
      <c r="E108" s="429"/>
      <c r="F108" s="429"/>
    </row>
    <row r="109" spans="2:6" ht="15" customHeight="1" x14ac:dyDescent="0.25">
      <c r="B109" s="118" t="s">
        <v>96</v>
      </c>
      <c r="C109" s="428" t="s">
        <v>97</v>
      </c>
      <c r="D109" s="429"/>
      <c r="E109" s="429"/>
      <c r="F109" s="429"/>
    </row>
    <row r="110" spans="2:6" ht="15" customHeight="1" x14ac:dyDescent="0.25">
      <c r="B110" s="118" t="s">
        <v>98</v>
      </c>
      <c r="C110" s="428" t="s">
        <v>99</v>
      </c>
      <c r="D110" s="429"/>
      <c r="E110" s="429"/>
      <c r="F110" s="429"/>
    </row>
    <row r="111" spans="2:6" ht="15" customHeight="1" x14ac:dyDescent="0.25">
      <c r="B111" s="118" t="s">
        <v>100</v>
      </c>
      <c r="C111" s="428" t="s">
        <v>101</v>
      </c>
      <c r="D111" s="429"/>
      <c r="E111" s="429"/>
      <c r="F111" s="429"/>
    </row>
    <row r="112" spans="2:6" ht="30" customHeight="1" x14ac:dyDescent="0.25">
      <c r="B112" s="118" t="s">
        <v>102</v>
      </c>
      <c r="C112" s="428" t="s">
        <v>103</v>
      </c>
      <c r="D112" s="429"/>
      <c r="E112" s="429"/>
      <c r="F112" s="429"/>
    </row>
    <row r="113" spans="2:6" ht="15" customHeight="1" x14ac:dyDescent="0.25">
      <c r="B113" s="118" t="s">
        <v>104</v>
      </c>
      <c r="C113" s="428" t="s">
        <v>105</v>
      </c>
      <c r="D113" s="429"/>
      <c r="E113" s="429"/>
      <c r="F113" s="429"/>
    </row>
    <row r="114" spans="2:6" ht="15" customHeight="1" x14ac:dyDescent="0.25">
      <c r="B114" s="118" t="s">
        <v>106</v>
      </c>
      <c r="C114" s="428" t="s">
        <v>107</v>
      </c>
      <c r="D114" s="429"/>
      <c r="E114" s="429"/>
      <c r="F114" s="429"/>
    </row>
    <row r="115" spans="2:6" ht="30" customHeight="1" x14ac:dyDescent="0.25">
      <c r="B115" s="118" t="s">
        <v>108</v>
      </c>
      <c r="C115" s="428" t="s">
        <v>109</v>
      </c>
      <c r="D115" s="429"/>
      <c r="E115" s="429"/>
      <c r="F115" s="429"/>
    </row>
    <row r="116" spans="2:6" ht="30" customHeight="1" x14ac:dyDescent="0.25">
      <c r="B116" s="118" t="s">
        <v>110</v>
      </c>
      <c r="C116" s="428" t="s">
        <v>111</v>
      </c>
      <c r="D116" s="429"/>
      <c r="E116" s="429"/>
      <c r="F116" s="429"/>
    </row>
    <row r="117" spans="2:6" ht="15" customHeight="1" x14ac:dyDescent="0.25">
      <c r="B117" s="118" t="s">
        <v>112</v>
      </c>
      <c r="C117" s="428" t="s">
        <v>113</v>
      </c>
      <c r="D117" s="429"/>
      <c r="E117" s="429"/>
      <c r="F117" s="429"/>
    </row>
    <row r="118" spans="2:6" ht="15" customHeight="1" x14ac:dyDescent="0.25">
      <c r="B118" s="118" t="s">
        <v>114</v>
      </c>
      <c r="C118" s="428" t="s">
        <v>115</v>
      </c>
      <c r="D118" s="429"/>
      <c r="E118" s="429"/>
      <c r="F118" s="429"/>
    </row>
    <row r="119" spans="2:6" ht="15" customHeight="1" x14ac:dyDescent="0.25">
      <c r="B119" s="118" t="s">
        <v>116</v>
      </c>
      <c r="C119" s="428" t="s">
        <v>117</v>
      </c>
      <c r="D119" s="429"/>
      <c r="E119" s="429"/>
      <c r="F119" s="429"/>
    </row>
    <row r="120" spans="2:6" ht="15" customHeight="1" x14ac:dyDescent="0.25">
      <c r="B120" s="118" t="s">
        <v>118</v>
      </c>
      <c r="C120" s="428" t="s">
        <v>119</v>
      </c>
      <c r="D120" s="429"/>
      <c r="E120" s="429"/>
      <c r="F120" s="429"/>
    </row>
    <row r="121" spans="2:6" ht="15" customHeight="1" x14ac:dyDescent="0.25">
      <c r="B121" s="118" t="s">
        <v>120</v>
      </c>
      <c r="C121" s="428" t="s">
        <v>121</v>
      </c>
      <c r="D121" s="429"/>
      <c r="E121" s="429"/>
      <c r="F121" s="429"/>
    </row>
    <row r="122" spans="2:6" ht="15" customHeight="1" x14ac:dyDescent="0.25">
      <c r="B122" s="118" t="s">
        <v>122</v>
      </c>
      <c r="C122" s="428" t="s">
        <v>123</v>
      </c>
      <c r="D122" s="429"/>
      <c r="E122" s="429"/>
      <c r="F122" s="429"/>
    </row>
    <row r="123" spans="2:6" ht="15" customHeight="1" x14ac:dyDescent="0.25">
      <c r="B123" s="118" t="s">
        <v>124</v>
      </c>
      <c r="C123" s="428" t="s">
        <v>125</v>
      </c>
      <c r="D123" s="429"/>
      <c r="E123" s="429"/>
      <c r="F123" s="429"/>
    </row>
    <row r="124" spans="2:6" ht="15" customHeight="1" x14ac:dyDescent="0.25">
      <c r="B124" s="118" t="s">
        <v>126</v>
      </c>
      <c r="C124" s="428" t="s">
        <v>127</v>
      </c>
      <c r="D124" s="429"/>
      <c r="E124" s="429"/>
      <c r="F124" s="429"/>
    </row>
    <row r="125" spans="2:6" ht="30" customHeight="1" x14ac:dyDescent="0.25">
      <c r="B125" s="119" t="s">
        <v>128</v>
      </c>
      <c r="C125" s="428" t="s">
        <v>129</v>
      </c>
      <c r="D125" s="429"/>
      <c r="E125" s="429"/>
      <c r="F125" s="429"/>
    </row>
    <row r="126" spans="2:6" ht="15" customHeight="1" thickBot="1" x14ac:dyDescent="0.3">
      <c r="B126" s="120" t="s">
        <v>130</v>
      </c>
      <c r="C126" s="430" t="s">
        <v>131</v>
      </c>
      <c r="D126" s="431"/>
      <c r="E126" s="431"/>
      <c r="F126" s="431"/>
    </row>
    <row r="127" spans="2:6" x14ac:dyDescent="0.25"/>
    <row r="128" spans="2:6" x14ac:dyDescent="0.25"/>
  </sheetData>
  <mergeCells count="51">
    <mergeCell ref="BC3:BD3"/>
    <mergeCell ref="BE3:BF3"/>
    <mergeCell ref="AP3:AQ3"/>
    <mergeCell ref="AR3:AS3"/>
    <mergeCell ref="AU3:AV3"/>
    <mergeCell ref="AW3:AX3"/>
    <mergeCell ref="AY3:AZ3"/>
    <mergeCell ref="BA3:BB3"/>
    <mergeCell ref="C125:F125"/>
    <mergeCell ref="C126:F126"/>
    <mergeCell ref="AH3:AI3"/>
    <mergeCell ref="AJ3:AK3"/>
    <mergeCell ref="AL3:AM3"/>
    <mergeCell ref="C123:F123"/>
    <mergeCell ref="C124:F124"/>
    <mergeCell ref="C112:F112"/>
    <mergeCell ref="C100:F100"/>
    <mergeCell ref="C102:F102"/>
    <mergeCell ref="C103:F103"/>
    <mergeCell ref="C104:F104"/>
    <mergeCell ref="C105:F105"/>
    <mergeCell ref="C106:F106"/>
    <mergeCell ref="V6:Z6"/>
    <mergeCell ref="AA6:AE6"/>
    <mergeCell ref="AN3:AO3"/>
    <mergeCell ref="C119:F119"/>
    <mergeCell ref="C120:F120"/>
    <mergeCell ref="C121:F121"/>
    <mergeCell ref="C122:F122"/>
    <mergeCell ref="C113:F113"/>
    <mergeCell ref="C114:F114"/>
    <mergeCell ref="C115:F115"/>
    <mergeCell ref="C116:F116"/>
    <mergeCell ref="C117:F117"/>
    <mergeCell ref="C118:F118"/>
    <mergeCell ref="C107:F107"/>
    <mergeCell ref="C108:F108"/>
    <mergeCell ref="C109:F109"/>
    <mergeCell ref="C110:F110"/>
    <mergeCell ref="C111:F111"/>
    <mergeCell ref="B96:F96"/>
    <mergeCell ref="B98:F98"/>
    <mergeCell ref="V3:Z3"/>
    <mergeCell ref="AA3:AE3"/>
    <mergeCell ref="B6:F6"/>
    <mergeCell ref="G6:K6"/>
    <mergeCell ref="L6:P6"/>
    <mergeCell ref="Q6:U6"/>
    <mergeCell ref="G3:K3"/>
    <mergeCell ref="L3:P3"/>
    <mergeCell ref="Q3:U3"/>
  </mergeCells>
  <conditionalFormatting sqref="AJ8:AK8 AJ47:AK49 AJ88:AK89">
    <cfRule type="cellIs" dxfId="114" priority="1" operator="equal">
      <formula>0</formula>
    </cfRule>
  </conditionalFormatting>
  <dataValidations count="1">
    <dataValidation type="custom" showErrorMessage="1" errorTitle="No label" error="You must enter a description in column C for any additional values." sqref="G32:AD46" xr:uid="{AEC75C3A-74AD-4F70-884C-93044B658D11}">
      <formula1>AND(SUM($G$32:$AT$46)&gt;0,NOT(ISNONTEXT($C32)))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F1E34-27D5-4754-A0AD-56264A82F906}">
  <dimension ref="A1:BK104"/>
  <sheetViews>
    <sheetView workbookViewId="0">
      <selection activeCell="O27" sqref="O27"/>
    </sheetView>
  </sheetViews>
  <sheetFormatPr defaultRowHeight="13.8" x14ac:dyDescent="0.25"/>
  <cols>
    <col min="1" max="1" width="6.59765625" style="4" customWidth="1"/>
    <col min="2" max="2" width="46.09765625" style="4" customWidth="1"/>
    <col min="3" max="3" width="13" style="4" bestFit="1" customWidth="1"/>
    <col min="4" max="5" width="5.59765625" style="4" customWidth="1"/>
    <col min="6" max="35" width="9.59765625" style="4" customWidth="1"/>
  </cols>
  <sheetData>
    <row r="1" spans="1:63" ht="20.399999999999999" x14ac:dyDescent="0.25">
      <c r="A1" s="1" t="s">
        <v>244</v>
      </c>
      <c r="B1" s="1"/>
      <c r="C1" s="1"/>
      <c r="D1" s="1"/>
      <c r="E1" s="1"/>
      <c r="F1" s="5"/>
      <c r="G1" s="5"/>
      <c r="H1" s="5"/>
      <c r="I1" s="5"/>
      <c r="J1" s="5"/>
      <c r="K1" s="5"/>
      <c r="L1" s="5"/>
      <c r="M1" s="5"/>
      <c r="N1" s="5"/>
      <c r="O1" s="5"/>
      <c r="P1" s="5"/>
      <c r="Q1" s="5"/>
      <c r="R1" s="5"/>
      <c r="S1" s="5"/>
      <c r="T1" s="5"/>
      <c r="U1" s="5"/>
      <c r="V1" s="5"/>
      <c r="W1" s="5"/>
      <c r="X1" s="5"/>
      <c r="Y1" s="5"/>
      <c r="Z1" s="5"/>
      <c r="AA1" s="5"/>
      <c r="AB1" s="5"/>
      <c r="AC1" s="5"/>
      <c r="AD1" s="5"/>
      <c r="AE1" s="5"/>
      <c r="AF1" s="5"/>
      <c r="AG1" s="5"/>
      <c r="AH1" s="5"/>
      <c r="AI1" s="3" t="str">
        <f>[1]AppValidation!$D$2</f>
        <v>Wessex Water</v>
      </c>
      <c r="AL1" s="1" t="s">
        <v>139</v>
      </c>
      <c r="AM1" s="1"/>
      <c r="AN1" s="1"/>
      <c r="AO1" s="1"/>
      <c r="AP1" s="1"/>
      <c r="AQ1" s="1"/>
      <c r="AR1" s="1"/>
      <c r="AS1" s="1"/>
      <c r="AT1" s="1"/>
      <c r="AU1" s="1"/>
      <c r="AV1" s="1"/>
      <c r="AW1" s="1"/>
      <c r="AZ1" s="1" t="s">
        <v>370</v>
      </c>
      <c r="BA1" s="1"/>
      <c r="BB1" s="1"/>
      <c r="BC1" s="1"/>
      <c r="BD1" s="1"/>
      <c r="BE1" s="1"/>
      <c r="BF1" s="1"/>
      <c r="BG1" s="1"/>
      <c r="BH1" s="1"/>
      <c r="BI1" s="1"/>
      <c r="BJ1" s="1"/>
      <c r="BK1" s="1"/>
    </row>
    <row r="2" spans="1:63" ht="17.399999999999999" thickBot="1" x14ac:dyDescent="0.5">
      <c r="A2" s="192"/>
      <c r="B2" s="193"/>
      <c r="C2" s="193"/>
      <c r="D2" s="193"/>
      <c r="E2" s="193"/>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L2" s="4"/>
      <c r="AM2" s="4"/>
      <c r="AN2" s="4"/>
      <c r="AO2" s="4"/>
      <c r="AP2" s="4"/>
      <c r="AQ2" s="4"/>
      <c r="AR2" s="4"/>
      <c r="AS2" s="4"/>
      <c r="AT2" s="4"/>
      <c r="AU2" s="4"/>
      <c r="AV2" s="4"/>
      <c r="AW2" s="4"/>
      <c r="AZ2" s="4"/>
      <c r="BA2" s="4"/>
      <c r="BB2" s="4"/>
      <c r="BC2" s="4"/>
      <c r="BD2" s="4"/>
      <c r="BE2" s="4"/>
      <c r="BF2" s="4"/>
      <c r="BG2" s="4"/>
      <c r="BH2" s="4"/>
      <c r="BI2" s="4"/>
      <c r="BJ2" s="4"/>
      <c r="BK2" s="4"/>
    </row>
    <row r="3" spans="1:63" ht="17.399999999999999" thickBot="1" x14ac:dyDescent="0.3">
      <c r="A3" s="194"/>
      <c r="B3" s="194"/>
      <c r="C3" s="194"/>
      <c r="D3" s="194"/>
      <c r="E3" s="194"/>
      <c r="F3" s="434" t="s">
        <v>245</v>
      </c>
      <c r="G3" s="435"/>
      <c r="H3" s="435"/>
      <c r="I3" s="435"/>
      <c r="J3" s="435"/>
      <c r="K3" s="436"/>
      <c r="L3" s="434" t="s">
        <v>246</v>
      </c>
      <c r="M3" s="435"/>
      <c r="N3" s="435"/>
      <c r="O3" s="435"/>
      <c r="P3" s="435"/>
      <c r="Q3" s="436"/>
      <c r="R3" s="434" t="s">
        <v>247</v>
      </c>
      <c r="S3" s="435"/>
      <c r="T3" s="435"/>
      <c r="U3" s="435"/>
      <c r="V3" s="435"/>
      <c r="W3" s="436"/>
      <c r="X3" s="434" t="s">
        <v>248</v>
      </c>
      <c r="Y3" s="435"/>
      <c r="Z3" s="435"/>
      <c r="AA3" s="435"/>
      <c r="AB3" s="435"/>
      <c r="AC3" s="436"/>
      <c r="AD3" s="434" t="s">
        <v>249</v>
      </c>
      <c r="AE3" s="435"/>
      <c r="AF3" s="435"/>
      <c r="AG3" s="435"/>
      <c r="AH3" s="435"/>
      <c r="AI3" s="436"/>
      <c r="AL3" s="400" t="s">
        <v>132</v>
      </c>
      <c r="AM3" s="401"/>
      <c r="AN3" s="400" t="s">
        <v>133</v>
      </c>
      <c r="AO3" s="401"/>
      <c r="AP3" s="400" t="s">
        <v>134</v>
      </c>
      <c r="AQ3" s="401"/>
      <c r="AR3" s="400" t="s">
        <v>135</v>
      </c>
      <c r="AS3" s="401"/>
      <c r="AT3" s="400" t="s">
        <v>136</v>
      </c>
      <c r="AU3" s="401"/>
      <c r="AV3" s="400" t="s">
        <v>137</v>
      </c>
      <c r="AW3" s="401"/>
      <c r="AZ3" s="400" t="s">
        <v>132</v>
      </c>
      <c r="BA3" s="401"/>
      <c r="BB3" s="400" t="s">
        <v>133</v>
      </c>
      <c r="BC3" s="401"/>
      <c r="BD3" s="400" t="s">
        <v>134</v>
      </c>
      <c r="BE3" s="401"/>
      <c r="BF3" s="400" t="s">
        <v>135</v>
      </c>
      <c r="BG3" s="401"/>
      <c r="BH3" s="400" t="s">
        <v>136</v>
      </c>
      <c r="BI3" s="401"/>
      <c r="BJ3" s="400" t="s">
        <v>137</v>
      </c>
      <c r="BK3" s="401"/>
    </row>
    <row r="4" spans="1:63" ht="28.2" thickBot="1" x14ac:dyDescent="0.3">
      <c r="A4" s="437" t="s">
        <v>8</v>
      </c>
      <c r="B4" s="438"/>
      <c r="C4" s="441" t="s">
        <v>2</v>
      </c>
      <c r="D4" s="443" t="s">
        <v>10</v>
      </c>
      <c r="E4" s="445" t="s">
        <v>11</v>
      </c>
      <c r="F4" s="447" t="s">
        <v>142</v>
      </c>
      <c r="G4" s="443" t="s">
        <v>143</v>
      </c>
      <c r="H4" s="450" t="s">
        <v>144</v>
      </c>
      <c r="I4" s="451"/>
      <c r="J4" s="452"/>
      <c r="K4" s="445" t="s">
        <v>16</v>
      </c>
      <c r="L4" s="447" t="s">
        <v>142</v>
      </c>
      <c r="M4" s="443" t="s">
        <v>143</v>
      </c>
      <c r="N4" s="450" t="s">
        <v>144</v>
      </c>
      <c r="O4" s="451"/>
      <c r="P4" s="452"/>
      <c r="Q4" s="445" t="s">
        <v>16</v>
      </c>
      <c r="R4" s="447" t="s">
        <v>142</v>
      </c>
      <c r="S4" s="443" t="s">
        <v>143</v>
      </c>
      <c r="T4" s="450" t="s">
        <v>144</v>
      </c>
      <c r="U4" s="451"/>
      <c r="V4" s="452"/>
      <c r="W4" s="445" t="s">
        <v>16</v>
      </c>
      <c r="X4" s="447" t="s">
        <v>142</v>
      </c>
      <c r="Y4" s="443" t="s">
        <v>143</v>
      </c>
      <c r="Z4" s="450" t="s">
        <v>144</v>
      </c>
      <c r="AA4" s="451"/>
      <c r="AB4" s="452"/>
      <c r="AC4" s="445" t="s">
        <v>16</v>
      </c>
      <c r="AD4" s="447" t="s">
        <v>142</v>
      </c>
      <c r="AE4" s="443" t="s">
        <v>143</v>
      </c>
      <c r="AF4" s="450" t="s">
        <v>144</v>
      </c>
      <c r="AG4" s="451"/>
      <c r="AH4" s="452"/>
      <c r="AI4" s="445" t="s">
        <v>16</v>
      </c>
      <c r="AL4" s="15" t="s">
        <v>242</v>
      </c>
      <c r="AM4" s="16" t="s">
        <v>243</v>
      </c>
      <c r="AN4" s="15" t="s">
        <v>242</v>
      </c>
      <c r="AO4" s="16" t="s">
        <v>243</v>
      </c>
      <c r="AP4" s="15" t="s">
        <v>242</v>
      </c>
      <c r="AQ4" s="16" t="s">
        <v>243</v>
      </c>
      <c r="AR4" s="15" t="s">
        <v>242</v>
      </c>
      <c r="AS4" s="16" t="s">
        <v>243</v>
      </c>
      <c r="AT4" s="15" t="s">
        <v>242</v>
      </c>
      <c r="AU4" s="16" t="s">
        <v>243</v>
      </c>
      <c r="AV4" s="15" t="s">
        <v>242</v>
      </c>
      <c r="AW4" s="16" t="s">
        <v>243</v>
      </c>
      <c r="AZ4" s="15" t="s">
        <v>242</v>
      </c>
      <c r="BA4" s="16" t="s">
        <v>243</v>
      </c>
      <c r="BB4" s="15" t="s">
        <v>242</v>
      </c>
      <c r="BC4" s="16" t="s">
        <v>243</v>
      </c>
      <c r="BD4" s="15" t="s">
        <v>242</v>
      </c>
      <c r="BE4" s="16" t="s">
        <v>243</v>
      </c>
      <c r="BF4" s="15" t="s">
        <v>242</v>
      </c>
      <c r="BG4" s="16" t="s">
        <v>243</v>
      </c>
      <c r="BH4" s="15" t="s">
        <v>242</v>
      </c>
      <c r="BI4" s="16" t="s">
        <v>243</v>
      </c>
      <c r="BJ4" s="15" t="s">
        <v>242</v>
      </c>
      <c r="BK4" s="16" t="s">
        <v>243</v>
      </c>
    </row>
    <row r="5" spans="1:63" ht="28.2" thickBot="1" x14ac:dyDescent="0.3">
      <c r="A5" s="439"/>
      <c r="B5" s="440"/>
      <c r="C5" s="442"/>
      <c r="D5" s="444"/>
      <c r="E5" s="446"/>
      <c r="F5" s="448"/>
      <c r="G5" s="449"/>
      <c r="H5" s="133" t="s">
        <v>145</v>
      </c>
      <c r="I5" s="133" t="s">
        <v>146</v>
      </c>
      <c r="J5" s="196" t="s">
        <v>147</v>
      </c>
      <c r="K5" s="453"/>
      <c r="L5" s="448"/>
      <c r="M5" s="449"/>
      <c r="N5" s="133" t="s">
        <v>145</v>
      </c>
      <c r="O5" s="133" t="s">
        <v>146</v>
      </c>
      <c r="P5" s="196" t="s">
        <v>147</v>
      </c>
      <c r="Q5" s="453"/>
      <c r="R5" s="448"/>
      <c r="S5" s="449"/>
      <c r="T5" s="133" t="s">
        <v>145</v>
      </c>
      <c r="U5" s="133" t="s">
        <v>146</v>
      </c>
      <c r="V5" s="196" t="s">
        <v>147</v>
      </c>
      <c r="W5" s="453"/>
      <c r="X5" s="448"/>
      <c r="Y5" s="449"/>
      <c r="Z5" s="133" t="s">
        <v>145</v>
      </c>
      <c r="AA5" s="133" t="s">
        <v>146</v>
      </c>
      <c r="AB5" s="196" t="s">
        <v>147</v>
      </c>
      <c r="AC5" s="453"/>
      <c r="AD5" s="448"/>
      <c r="AE5" s="449"/>
      <c r="AF5" s="133" t="s">
        <v>145</v>
      </c>
      <c r="AG5" s="133" t="s">
        <v>146</v>
      </c>
      <c r="AH5" s="196" t="s">
        <v>147</v>
      </c>
      <c r="AI5" s="453"/>
    </row>
    <row r="6" spans="1:63" ht="17.399999999999999" thickBot="1" x14ac:dyDescent="0.3">
      <c r="A6" s="197"/>
      <c r="B6" s="197"/>
      <c r="C6" s="197"/>
      <c r="D6" s="197"/>
      <c r="E6" s="197"/>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K6" t="s">
        <v>364</v>
      </c>
      <c r="AL6" s="347">
        <f>SUM(F22:G22)</f>
        <v>82.702628242233956</v>
      </c>
      <c r="AM6" s="347">
        <f>SUM(H22:J22)</f>
        <v>17.346314573380376</v>
      </c>
      <c r="AN6" s="347">
        <f>SUM(L22:M22)</f>
        <v>84.574555144980039</v>
      </c>
      <c r="AO6" s="347">
        <f>SUM(N22:P22)</f>
        <v>17.427609357581343</v>
      </c>
      <c r="AP6" s="347">
        <f>SUM(R22:S22)</f>
        <v>87.187930070381924</v>
      </c>
      <c r="AQ6" s="347">
        <f>SUM(T22:V22)</f>
        <v>17.510124276334167</v>
      </c>
      <c r="AR6" s="347">
        <f>SUM(X22:Y22)</f>
        <v>90.571634709443174</v>
      </c>
      <c r="AS6" s="347">
        <f>SUM(Z22:AB22)</f>
        <v>17.593877879863509</v>
      </c>
      <c r="AT6" s="347">
        <f>SUM(AD22:AE22)</f>
        <v>93.028388140271915</v>
      </c>
      <c r="AU6" s="347">
        <f>SUM(AF22:AH22)</f>
        <v>17.678889006893705</v>
      </c>
      <c r="AV6" s="347">
        <f>+AL6+AN6+AP6+AR6+AT6</f>
        <v>438.06513630731104</v>
      </c>
      <c r="AW6" s="347">
        <f>+AM6+AO6+AQ6+AS6+AU6</f>
        <v>87.556815094053093</v>
      </c>
      <c r="AY6" t="s">
        <v>371</v>
      </c>
      <c r="AZ6" s="349">
        <f t="shared" ref="AZ6:BK6" si="0">(AL16)/(AL16+AL17)</f>
        <v>0.65303962970997398</v>
      </c>
      <c r="BA6" s="349">
        <f t="shared" si="0"/>
        <v>0.73461177195117777</v>
      </c>
      <c r="BB6" s="349">
        <f t="shared" si="0"/>
        <v>0.63663686901147276</v>
      </c>
      <c r="BC6" s="349">
        <f t="shared" si="0"/>
        <v>0.76139102102448608</v>
      </c>
      <c r="BD6" s="349">
        <f t="shared" si="0"/>
        <v>0.65010508645649578</v>
      </c>
      <c r="BE6" s="349">
        <f t="shared" si="0"/>
        <v>0.69808107354868454</v>
      </c>
      <c r="BF6" s="349">
        <f t="shared" si="0"/>
        <v>0.66115371116651778</v>
      </c>
      <c r="BG6" s="349">
        <f t="shared" si="0"/>
        <v>0.76892159889992817</v>
      </c>
      <c r="BH6" s="349">
        <f t="shared" si="0"/>
        <v>0.66334995691415377</v>
      </c>
      <c r="BI6" s="349">
        <f t="shared" si="0"/>
        <v>0.71413160332226922</v>
      </c>
      <c r="BJ6" s="349">
        <f t="shared" si="0"/>
        <v>0.65277844705234833</v>
      </c>
      <c r="BK6" s="349">
        <f t="shared" si="0"/>
        <v>0.73441052580141652</v>
      </c>
    </row>
    <row r="7" spans="1:63" ht="14.4" thickBot="1" x14ac:dyDescent="0.3">
      <c r="A7" s="459" t="s">
        <v>17</v>
      </c>
      <c r="B7" s="460"/>
      <c r="C7" s="460"/>
      <c r="D7" s="460"/>
      <c r="E7" s="461"/>
      <c r="F7" s="454" t="s">
        <v>250</v>
      </c>
      <c r="G7" s="455"/>
      <c r="H7" s="455"/>
      <c r="I7" s="455"/>
      <c r="J7" s="455"/>
      <c r="K7" s="456"/>
      <c r="L7" s="454" t="s">
        <v>250</v>
      </c>
      <c r="M7" s="455"/>
      <c r="N7" s="455"/>
      <c r="O7" s="455"/>
      <c r="P7" s="455"/>
      <c r="Q7" s="456"/>
      <c r="R7" s="454" t="s">
        <v>250</v>
      </c>
      <c r="S7" s="455"/>
      <c r="T7" s="455"/>
      <c r="U7" s="455"/>
      <c r="V7" s="455"/>
      <c r="W7" s="456"/>
      <c r="X7" s="454" t="s">
        <v>250</v>
      </c>
      <c r="Y7" s="455"/>
      <c r="Z7" s="455"/>
      <c r="AA7" s="455"/>
      <c r="AB7" s="455"/>
      <c r="AC7" s="456"/>
      <c r="AD7" s="454" t="s">
        <v>250</v>
      </c>
      <c r="AE7" s="455"/>
      <c r="AF7" s="455"/>
      <c r="AG7" s="455"/>
      <c r="AH7" s="455"/>
      <c r="AI7" s="456"/>
      <c r="AK7" t="s">
        <v>366</v>
      </c>
      <c r="AL7" s="347">
        <f>'DD Response WWS2'!AK105</f>
        <v>3.4275793031120916</v>
      </c>
      <c r="AM7" s="347">
        <f>'DD Response WWS2'!AL105</f>
        <v>0</v>
      </c>
      <c r="AN7" s="347">
        <f>'DD Response WWS2'!AM105</f>
        <v>3.8840233979452057</v>
      </c>
      <c r="AO7" s="347">
        <f>'DD Response WWS2'!AN105</f>
        <v>0</v>
      </c>
      <c r="AP7" s="347">
        <f>'DD Response WWS2'!AO105</f>
        <v>5.8923997345164487</v>
      </c>
      <c r="AQ7" s="347">
        <f>'DD Response WWS2'!AP105</f>
        <v>0</v>
      </c>
      <c r="AR7" s="347">
        <f>'DD Response WWS2'!AQ105</f>
        <v>8.6417221753107274</v>
      </c>
      <c r="AS7" s="347">
        <f>'DD Response WWS2'!AR105</f>
        <v>0</v>
      </c>
      <c r="AT7" s="347">
        <f>'DD Response WWS2'!AS105</f>
        <v>10.427129323503156</v>
      </c>
      <c r="AU7" s="347">
        <f>'DD Response WWS2'!AT105</f>
        <v>4.6175342465753423E-2</v>
      </c>
      <c r="AV7" s="347">
        <f>'DD Response WWS2'!AU105</f>
        <v>32.272853934387634</v>
      </c>
      <c r="AW7" s="347">
        <f>'DD Response WWS2'!AV105</f>
        <v>4.6175342465753423E-2</v>
      </c>
    </row>
    <row r="8" spans="1:63" ht="17.399999999999999" thickBot="1" x14ac:dyDescent="0.3">
      <c r="A8" s="197"/>
      <c r="B8" s="197"/>
      <c r="C8" s="197"/>
      <c r="D8" s="197"/>
      <c r="E8" s="197"/>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K8" t="s">
        <v>369</v>
      </c>
      <c r="AL8" s="347">
        <f>+AL6-AL7</f>
        <v>79.275048939121859</v>
      </c>
      <c r="AM8" s="347">
        <f t="shared" ref="AM8:AW8" si="1">+AM6-AM7</f>
        <v>17.346314573380376</v>
      </c>
      <c r="AN8" s="347">
        <f t="shared" si="1"/>
        <v>80.690531747034839</v>
      </c>
      <c r="AO8" s="347">
        <f t="shared" si="1"/>
        <v>17.427609357581343</v>
      </c>
      <c r="AP8" s="347">
        <f t="shared" si="1"/>
        <v>81.295530335865479</v>
      </c>
      <c r="AQ8" s="347">
        <f t="shared" si="1"/>
        <v>17.510124276334167</v>
      </c>
      <c r="AR8" s="347">
        <f t="shared" si="1"/>
        <v>81.929912534132441</v>
      </c>
      <c r="AS8" s="347">
        <f t="shared" si="1"/>
        <v>17.593877879863509</v>
      </c>
      <c r="AT8" s="347">
        <f t="shared" si="1"/>
        <v>82.601258816768762</v>
      </c>
      <c r="AU8" s="347">
        <f t="shared" si="1"/>
        <v>17.63271366442795</v>
      </c>
      <c r="AV8" s="347">
        <f t="shared" si="1"/>
        <v>405.79228237292341</v>
      </c>
      <c r="AW8" s="347">
        <f t="shared" si="1"/>
        <v>87.510639751587334</v>
      </c>
      <c r="AY8" t="s">
        <v>400</v>
      </c>
      <c r="AZ8" s="349">
        <f>AL8/AL16</f>
        <v>0.86387941137618895</v>
      </c>
      <c r="BA8" s="349">
        <f t="shared" ref="BA8:BK8" si="2">AM8/AM16</f>
        <v>1</v>
      </c>
      <c r="BB8" s="349">
        <f t="shared" si="2"/>
        <v>0.86594715757391039</v>
      </c>
      <c r="BC8" s="349">
        <f t="shared" si="2"/>
        <v>1</v>
      </c>
      <c r="BD8" s="349">
        <f t="shared" si="2"/>
        <v>0.86681190362389671</v>
      </c>
      <c r="BE8" s="349">
        <f t="shared" si="2"/>
        <v>1</v>
      </c>
      <c r="BF8" s="349">
        <f t="shared" si="2"/>
        <v>0.86770674670035897</v>
      </c>
      <c r="BG8" s="349">
        <f t="shared" si="2"/>
        <v>1</v>
      </c>
      <c r="BH8" s="349">
        <f t="shared" si="2"/>
        <v>0.86864072719630614</v>
      </c>
      <c r="BI8" s="349">
        <f t="shared" si="2"/>
        <v>1</v>
      </c>
      <c r="BJ8" s="349">
        <f t="shared" si="2"/>
        <v>0.86661695801251803</v>
      </c>
      <c r="BK8" s="349">
        <f t="shared" si="2"/>
        <v>1</v>
      </c>
    </row>
    <row r="9" spans="1:63" ht="17.399999999999999" thickBot="1" x14ac:dyDescent="0.5">
      <c r="A9" s="199" t="s">
        <v>19</v>
      </c>
      <c r="B9" s="200" t="s">
        <v>251</v>
      </c>
      <c r="C9" s="201"/>
      <c r="D9" s="194"/>
      <c r="E9" s="194"/>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row>
    <row r="10" spans="1:63" x14ac:dyDescent="0.25">
      <c r="A10" s="140">
        <v>1</v>
      </c>
      <c r="B10" s="141" t="s">
        <v>252</v>
      </c>
      <c r="C10" s="32" t="s">
        <v>22</v>
      </c>
      <c r="D10" s="32" t="s">
        <v>23</v>
      </c>
      <c r="E10" s="142">
        <v>3</v>
      </c>
      <c r="F10" s="203">
        <v>4.302790070821044</v>
      </c>
      <c r="G10" s="204">
        <v>13.824210000179015</v>
      </c>
      <c r="H10" s="204">
        <v>7.1724885746505393E-3</v>
      </c>
      <c r="I10" s="204">
        <v>0.8046340815455586</v>
      </c>
      <c r="J10" s="204">
        <v>1.8834691808169574E-2</v>
      </c>
      <c r="K10" s="202">
        <f>SUM(F10:J10)</f>
        <v>18.957641332928436</v>
      </c>
      <c r="L10" s="143">
        <v>4.3845430821666431</v>
      </c>
      <c r="M10" s="144">
        <v>14.731407760182414</v>
      </c>
      <c r="N10" s="144">
        <v>7.3087658575688988E-3</v>
      </c>
      <c r="O10" s="144">
        <v>0.81992212909492412</v>
      </c>
      <c r="P10" s="144">
        <v>1.9192550952524794E-2</v>
      </c>
      <c r="Q10" s="202">
        <f>SUM(L10:P10)</f>
        <v>19.962374288254075</v>
      </c>
      <c r="R10" s="143">
        <v>4.4678494007278093</v>
      </c>
      <c r="S10" s="144">
        <v>16.015492875125879</v>
      </c>
      <c r="T10" s="144">
        <v>7.4476324088627067E-3</v>
      </c>
      <c r="U10" s="144">
        <v>0.83550064954772763</v>
      </c>
      <c r="V10" s="144">
        <v>1.9557209420622765E-2</v>
      </c>
      <c r="W10" s="202">
        <f>SUM(R10:V10)</f>
        <v>21.3458477672309</v>
      </c>
      <c r="X10" s="143">
        <v>4.5527385393416369</v>
      </c>
      <c r="Y10" s="144">
        <v>17.694448459753271</v>
      </c>
      <c r="Z10" s="144">
        <v>7.5891374246310978E-3</v>
      </c>
      <c r="AA10" s="144">
        <v>0.85137516188913442</v>
      </c>
      <c r="AB10" s="144">
        <v>1.9928796399614597E-2</v>
      </c>
      <c r="AC10" s="202">
        <f>SUM(X10:AB10)</f>
        <v>23.126080094808287</v>
      </c>
      <c r="AD10" s="143">
        <v>4.6392405715891272</v>
      </c>
      <c r="AE10" s="144">
        <v>18.923346552988583</v>
      </c>
      <c r="AF10" s="144">
        <v>7.7333310356990882E-3</v>
      </c>
      <c r="AG10" s="144">
        <v>0.86755128996502795</v>
      </c>
      <c r="AH10" s="144">
        <v>2.0307443531207274E-2</v>
      </c>
      <c r="AI10" s="202">
        <f>SUM(AD10:AH10)</f>
        <v>24.458179189109647</v>
      </c>
      <c r="AK10" t="s">
        <v>365</v>
      </c>
      <c r="AL10" s="347">
        <f>SUM(F25:G25)</f>
        <v>12.491287768491123</v>
      </c>
      <c r="AM10" s="347">
        <f>SUM(H25:J25)</f>
        <v>0</v>
      </c>
      <c r="AN10" s="347">
        <f>SUM(L25:M25)</f>
        <v>12.491287768491123</v>
      </c>
      <c r="AO10" s="347">
        <f>SUM(N25:P25)</f>
        <v>0</v>
      </c>
      <c r="AP10" s="347">
        <f>SUM(R25:S25)</f>
        <v>12.491287768491123</v>
      </c>
      <c r="AQ10" s="347">
        <f>SUM(T25:V25)</f>
        <v>0</v>
      </c>
      <c r="AR10" s="347">
        <f>SUM(X25:Y25)</f>
        <v>12.491287768491123</v>
      </c>
      <c r="AS10" s="347">
        <f>SUM(Z25:AB25)</f>
        <v>0</v>
      </c>
      <c r="AT10" s="347">
        <f>SUM(AD25:AE25)</f>
        <v>12.491287768491123</v>
      </c>
      <c r="AU10" s="347">
        <f>SUM(AF25:AH25)</f>
        <v>0</v>
      </c>
      <c r="AV10" s="347">
        <f>+AL10+AN10+AP10+AR10+AT10</f>
        <v>62.456438842455611</v>
      </c>
      <c r="AW10" s="347">
        <f>+AM10+AO10+AQ10+AS10+AU10</f>
        <v>0</v>
      </c>
    </row>
    <row r="11" spans="1:63" x14ac:dyDescent="0.25">
      <c r="A11" s="205">
        <f xml:space="preserve"> A10 + 1</f>
        <v>2</v>
      </c>
      <c r="B11" s="206" t="s">
        <v>253</v>
      </c>
      <c r="C11" s="39" t="s">
        <v>25</v>
      </c>
      <c r="D11" s="39" t="s">
        <v>23</v>
      </c>
      <c r="E11" s="207">
        <v>3</v>
      </c>
      <c r="F11" s="209">
        <v>0</v>
      </c>
      <c r="G11" s="209">
        <v>0</v>
      </c>
      <c r="H11" s="209">
        <v>0</v>
      </c>
      <c r="I11" s="209">
        <v>0</v>
      </c>
      <c r="J11" s="209">
        <v>0</v>
      </c>
      <c r="K11" s="208">
        <f>SUM(F11:J11)</f>
        <v>0</v>
      </c>
      <c r="L11" s="150">
        <v>0</v>
      </c>
      <c r="M11" s="150">
        <v>0</v>
      </c>
      <c r="N11" s="150">
        <v>0</v>
      </c>
      <c r="O11" s="150">
        <v>0</v>
      </c>
      <c r="P11" s="150">
        <v>0</v>
      </c>
      <c r="Q11" s="208">
        <f>SUM(L11:P11)</f>
        <v>0</v>
      </c>
      <c r="R11" s="150">
        <v>0</v>
      </c>
      <c r="S11" s="150">
        <v>0</v>
      </c>
      <c r="T11" s="150">
        <v>0</v>
      </c>
      <c r="U11" s="150">
        <v>0</v>
      </c>
      <c r="V11" s="150">
        <v>0</v>
      </c>
      <c r="W11" s="208">
        <f>SUM(R11:V11)</f>
        <v>0</v>
      </c>
      <c r="X11" s="150">
        <v>0</v>
      </c>
      <c r="Y11" s="150">
        <v>0</v>
      </c>
      <c r="Z11" s="150">
        <v>0</v>
      </c>
      <c r="AA11" s="150">
        <v>0</v>
      </c>
      <c r="AB11" s="150">
        <v>0</v>
      </c>
      <c r="AC11" s="208">
        <f>SUM(X11:AB11)</f>
        <v>0</v>
      </c>
      <c r="AD11" s="150">
        <v>0</v>
      </c>
      <c r="AE11" s="150">
        <v>0</v>
      </c>
      <c r="AF11" s="150">
        <v>0</v>
      </c>
      <c r="AG11" s="150">
        <v>0</v>
      </c>
      <c r="AH11" s="150">
        <v>0</v>
      </c>
      <c r="AI11" s="208">
        <f>SUM(AD11:AH11)</f>
        <v>0</v>
      </c>
      <c r="AK11" t="s">
        <v>367</v>
      </c>
      <c r="AL11" s="347">
        <f>SUM(F26:G26)</f>
        <v>48.755513012851857</v>
      </c>
      <c r="AM11" s="347">
        <f>SUM(H26:J26)</f>
        <v>6.266585785277651</v>
      </c>
      <c r="AN11" s="347">
        <f>SUM(L26:M26)</f>
        <v>53.183909601313417</v>
      </c>
      <c r="AO11" s="347">
        <f>SUM(N26:P26)</f>
        <v>5.4615617468161135</v>
      </c>
      <c r="AP11" s="347">
        <f>SUM(R26:S26)</f>
        <v>50.477270976313434</v>
      </c>
      <c r="AQ11" s="347">
        <f>SUM(T26:V26)</f>
        <v>7.5731002083545738</v>
      </c>
      <c r="AR11" s="347">
        <f>SUM(X26:Y26)</f>
        <v>48.391580912851893</v>
      </c>
      <c r="AS11" s="347">
        <f>SUM(Z26:AB26)</f>
        <v>5.2873598237391901</v>
      </c>
      <c r="AT11" s="347">
        <f>SUM(AD26:AE26)</f>
        <v>48.259458784005737</v>
      </c>
      <c r="AU11" s="347">
        <f>SUM(AF26:AH26)</f>
        <v>7.0584127083545747</v>
      </c>
      <c r="AV11" s="347">
        <f>+AL11+AN11+AP11+AR11+AT11</f>
        <v>249.06773328733635</v>
      </c>
      <c r="AW11" s="347">
        <f>+AM11+AO11+AQ11+AS11+AU11</f>
        <v>31.647020272542104</v>
      </c>
    </row>
    <row r="12" spans="1:63" x14ac:dyDescent="0.25">
      <c r="A12" s="205">
        <f xml:space="preserve"> A11 + 1</f>
        <v>3</v>
      </c>
      <c r="B12" s="206" t="s">
        <v>254</v>
      </c>
      <c r="C12" s="39" t="s">
        <v>27</v>
      </c>
      <c r="D12" s="39" t="s">
        <v>23</v>
      </c>
      <c r="E12" s="207">
        <v>3</v>
      </c>
      <c r="F12" s="209">
        <v>1.1847448954229571</v>
      </c>
      <c r="G12" s="209">
        <v>3.08629274703706</v>
      </c>
      <c r="H12" s="209">
        <v>1.3239501635107779E-5</v>
      </c>
      <c r="I12" s="209">
        <v>1.0461126239671333E-2</v>
      </c>
      <c r="J12" s="209">
        <v>3.4719661317716669E-6</v>
      </c>
      <c r="K12" s="208">
        <f>SUM(F12:J12)</f>
        <v>4.2815154801674558</v>
      </c>
      <c r="L12" s="150">
        <v>1.1847448954229571</v>
      </c>
      <c r="M12" s="150">
        <v>3.08629274703706</v>
      </c>
      <c r="N12" s="150">
        <v>1.3239501635107779E-5</v>
      </c>
      <c r="O12" s="150">
        <v>1.0461126239671333E-2</v>
      </c>
      <c r="P12" s="150">
        <v>3.4719661317716669E-6</v>
      </c>
      <c r="Q12" s="208">
        <f>SUM(L12:P12)</f>
        <v>4.2815154801674558</v>
      </c>
      <c r="R12" s="150">
        <v>1.1847448954229571</v>
      </c>
      <c r="S12" s="150">
        <v>3.08629274703706</v>
      </c>
      <c r="T12" s="150">
        <v>1.3239501635107779E-5</v>
      </c>
      <c r="U12" s="150">
        <v>1.0461126239671333E-2</v>
      </c>
      <c r="V12" s="150">
        <v>3.4719661317716669E-6</v>
      </c>
      <c r="W12" s="208">
        <f>SUM(R12:V12)</f>
        <v>4.2815154801674558</v>
      </c>
      <c r="X12" s="150">
        <v>1.1847448954229571</v>
      </c>
      <c r="Y12" s="150">
        <v>3.08629274703706</v>
      </c>
      <c r="Z12" s="150">
        <v>1.3239501635107779E-5</v>
      </c>
      <c r="AA12" s="150">
        <v>1.0461126239671333E-2</v>
      </c>
      <c r="AB12" s="150">
        <v>3.4719661317716669E-6</v>
      </c>
      <c r="AC12" s="208">
        <f>SUM(X12:AB12)</f>
        <v>4.2815154801674558</v>
      </c>
      <c r="AD12" s="150">
        <v>1.1847448954229571</v>
      </c>
      <c r="AE12" s="150">
        <v>3.08629274703706</v>
      </c>
      <c r="AF12" s="150">
        <v>1.3239501635107779E-5</v>
      </c>
      <c r="AG12" s="150">
        <v>1.0461126239671333E-2</v>
      </c>
      <c r="AH12" s="150">
        <v>3.4719661317716669E-6</v>
      </c>
      <c r="AI12" s="208">
        <f>SUM(AD12:AH12)</f>
        <v>4.2815154801674558</v>
      </c>
    </row>
    <row r="13" spans="1:63" x14ac:dyDescent="0.25">
      <c r="A13" s="205">
        <f xml:space="preserve"> A12 + 1</f>
        <v>4</v>
      </c>
      <c r="B13" s="206" t="s">
        <v>255</v>
      </c>
      <c r="C13" s="39" t="s">
        <v>153</v>
      </c>
      <c r="D13" s="39" t="s">
        <v>23</v>
      </c>
      <c r="E13" s="207">
        <v>3</v>
      </c>
      <c r="F13" s="209">
        <v>1.9799999999999966E-4</v>
      </c>
      <c r="G13" s="209">
        <v>7.7410085939999998E-2</v>
      </c>
      <c r="H13" s="209">
        <v>0</v>
      </c>
      <c r="I13" s="209">
        <v>1.290272148E-2</v>
      </c>
      <c r="J13" s="209">
        <v>0</v>
      </c>
      <c r="K13" s="208">
        <f>SUM(F13:J13)</f>
        <v>9.0510807420000006E-2</v>
      </c>
      <c r="L13" s="150">
        <v>1.9601999999999966E-4</v>
      </c>
      <c r="M13" s="150">
        <v>7.6635985080600003E-2</v>
      </c>
      <c r="N13" s="150">
        <v>0</v>
      </c>
      <c r="O13" s="150">
        <v>1.2773694265200001E-2</v>
      </c>
      <c r="P13" s="150">
        <v>0</v>
      </c>
      <c r="Q13" s="208">
        <f>SUM(L13:P13)</f>
        <v>8.9605699345800011E-2</v>
      </c>
      <c r="R13" s="150">
        <v>1.9405979999999966E-4</v>
      </c>
      <c r="S13" s="150">
        <v>7.5869625229793999E-2</v>
      </c>
      <c r="T13" s="150">
        <v>0</v>
      </c>
      <c r="U13" s="150">
        <v>1.2645957322548002E-2</v>
      </c>
      <c r="V13" s="150">
        <v>0</v>
      </c>
      <c r="W13" s="208">
        <f>SUM(R13:V13)</f>
        <v>8.8709642352341994E-2</v>
      </c>
      <c r="X13" s="150">
        <v>1.9211920199999966E-4</v>
      </c>
      <c r="Y13" s="150">
        <v>7.5110928977496064E-2</v>
      </c>
      <c r="Z13" s="150">
        <v>0</v>
      </c>
      <c r="AA13" s="150">
        <v>1.2519497749322522E-2</v>
      </c>
      <c r="AB13" s="150">
        <v>0</v>
      </c>
      <c r="AC13" s="208">
        <f>SUM(X13:AB13)</f>
        <v>8.7822545928818593E-2</v>
      </c>
      <c r="AD13" s="150">
        <v>1.9019800997999967E-4</v>
      </c>
      <c r="AE13" s="150">
        <v>7.4359819687721096E-2</v>
      </c>
      <c r="AF13" s="150">
        <v>0</v>
      </c>
      <c r="AG13" s="150">
        <v>1.2394302771829296E-2</v>
      </c>
      <c r="AH13" s="150">
        <v>0</v>
      </c>
      <c r="AI13" s="208">
        <f>SUM(AD13:AH13)</f>
        <v>8.6944320469530392E-2</v>
      </c>
      <c r="AK13" t="s">
        <v>368</v>
      </c>
      <c r="AL13" s="347">
        <f>SUM(F27:G29)</f>
        <v>165.6932971171355</v>
      </c>
      <c r="AM13" s="347">
        <f>SUM(H27:J29)</f>
        <v>0</v>
      </c>
      <c r="AN13" s="347">
        <f>SUM(L27:M29)</f>
        <v>137.56574230219107</v>
      </c>
      <c r="AO13" s="347">
        <f>SUM(N27:P29)</f>
        <v>0</v>
      </c>
      <c r="AP13" s="347">
        <f>SUM(R27:S29)</f>
        <v>134.02369561190639</v>
      </c>
      <c r="AQ13" s="347">
        <f>SUM(T27:V29)</f>
        <v>0.62522653846153842</v>
      </c>
      <c r="AR13" s="347">
        <f>SUM(X27:Y29)</f>
        <v>127.5839220480068</v>
      </c>
      <c r="AS13" s="347">
        <f>SUM(Z27:AB29)</f>
        <v>1.0420442307692308</v>
      </c>
      <c r="AT13" s="347">
        <f>SUM(AD27:AE29)</f>
        <v>112.54907194997729</v>
      </c>
      <c r="AU13" s="347">
        <f>SUM(AF27:AH29)</f>
        <v>2.5009061538461537</v>
      </c>
      <c r="AV13" s="347">
        <f>+AL13+AN13+AP13+AR13+AT13</f>
        <v>677.415729029217</v>
      </c>
      <c r="AW13" s="347">
        <f>+AM13+AO13+AQ13+AS13+AU13</f>
        <v>4.1681769230769223</v>
      </c>
    </row>
    <row r="14" spans="1:63" x14ac:dyDescent="0.25">
      <c r="A14" s="205"/>
      <c r="B14" s="210" t="s">
        <v>256</v>
      </c>
      <c r="C14" s="211"/>
      <c r="D14" s="212"/>
      <c r="E14" s="212"/>
      <c r="F14" s="214"/>
      <c r="G14" s="214"/>
      <c r="H14" s="214"/>
      <c r="I14" s="214"/>
      <c r="J14" s="214"/>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row>
    <row r="15" spans="1:63" x14ac:dyDescent="0.25">
      <c r="A15" s="215">
        <v>5</v>
      </c>
      <c r="B15" s="216" t="s">
        <v>257</v>
      </c>
      <c r="C15" s="217"/>
      <c r="D15" s="39" t="s">
        <v>23</v>
      </c>
      <c r="E15" s="218">
        <v>3</v>
      </c>
      <c r="F15" s="219">
        <v>13.370591669378697</v>
      </c>
      <c r="G15" s="209">
        <v>0</v>
      </c>
      <c r="H15" s="209">
        <v>0</v>
      </c>
      <c r="I15" s="209">
        <v>0</v>
      </c>
      <c r="J15" s="209">
        <v>0</v>
      </c>
      <c r="K15" s="208">
        <f>SUM(F15:J15)</f>
        <v>13.370591669378697</v>
      </c>
      <c r="L15" s="149">
        <v>13.370591669378697</v>
      </c>
      <c r="M15" s="150">
        <v>0</v>
      </c>
      <c r="N15" s="150">
        <v>0</v>
      </c>
      <c r="O15" s="150">
        <v>0</v>
      </c>
      <c r="P15" s="150">
        <v>0</v>
      </c>
      <c r="Q15" s="208">
        <f>SUM(L15:P15)</f>
        <v>13.370591669378697</v>
      </c>
      <c r="R15" s="149">
        <v>13.370591669378697</v>
      </c>
      <c r="S15" s="150">
        <v>0</v>
      </c>
      <c r="T15" s="150">
        <v>0</v>
      </c>
      <c r="U15" s="150">
        <v>0</v>
      </c>
      <c r="V15" s="150">
        <v>0</v>
      </c>
      <c r="W15" s="208">
        <f>SUM(R15:V15)</f>
        <v>13.370591669378697</v>
      </c>
      <c r="X15" s="149">
        <v>13.370591669378697</v>
      </c>
      <c r="Y15" s="150">
        <v>0</v>
      </c>
      <c r="Z15" s="150">
        <v>0</v>
      </c>
      <c r="AA15" s="150">
        <v>0</v>
      </c>
      <c r="AB15" s="150">
        <v>0</v>
      </c>
      <c r="AC15" s="208">
        <f>SUM(X15:AB15)</f>
        <v>13.370591669378697</v>
      </c>
      <c r="AD15" s="149">
        <v>13.370591669378697</v>
      </c>
      <c r="AE15" s="150">
        <v>0</v>
      </c>
      <c r="AF15" s="150">
        <v>0</v>
      </c>
      <c r="AG15" s="150">
        <v>0</v>
      </c>
      <c r="AH15" s="150">
        <v>0</v>
      </c>
      <c r="AI15" s="208">
        <f>SUM(AD15:AH15)</f>
        <v>13.370591669378697</v>
      </c>
      <c r="AK15" t="s">
        <v>390</v>
      </c>
    </row>
    <row r="16" spans="1:63" x14ac:dyDescent="0.25">
      <c r="A16" s="205">
        <v>6</v>
      </c>
      <c r="B16" s="206" t="s">
        <v>258</v>
      </c>
      <c r="C16" s="217"/>
      <c r="D16" s="39" t="s">
        <v>23</v>
      </c>
      <c r="E16" s="218">
        <v>3</v>
      </c>
      <c r="F16" s="219">
        <v>0</v>
      </c>
      <c r="G16" s="209">
        <v>0</v>
      </c>
      <c r="H16" s="209">
        <v>0</v>
      </c>
      <c r="I16" s="209">
        <v>0</v>
      </c>
      <c r="J16" s="209">
        <v>0</v>
      </c>
      <c r="K16" s="208">
        <f>SUM(F16:J16)</f>
        <v>0</v>
      </c>
      <c r="L16" s="149">
        <v>0</v>
      </c>
      <c r="M16" s="150">
        <v>0</v>
      </c>
      <c r="N16" s="150">
        <v>0</v>
      </c>
      <c r="O16" s="150">
        <v>0</v>
      </c>
      <c r="P16" s="150">
        <v>0</v>
      </c>
      <c r="Q16" s="208">
        <f>SUM(L16:P16)</f>
        <v>0</v>
      </c>
      <c r="R16" s="149">
        <v>0</v>
      </c>
      <c r="S16" s="150">
        <v>0</v>
      </c>
      <c r="T16" s="150">
        <v>0</v>
      </c>
      <c r="U16" s="150">
        <v>0</v>
      </c>
      <c r="V16" s="150">
        <v>0</v>
      </c>
      <c r="W16" s="208">
        <f>SUM(R16:V16)</f>
        <v>0</v>
      </c>
      <c r="X16" s="149">
        <v>0</v>
      </c>
      <c r="Y16" s="150">
        <v>0</v>
      </c>
      <c r="Z16" s="150">
        <v>0</v>
      </c>
      <c r="AA16" s="150">
        <v>0</v>
      </c>
      <c r="AB16" s="150">
        <v>0</v>
      </c>
      <c r="AC16" s="208">
        <f>SUM(X16:AB16)</f>
        <v>0</v>
      </c>
      <c r="AD16" s="149">
        <v>0</v>
      </c>
      <c r="AE16" s="150">
        <v>0</v>
      </c>
      <c r="AF16" s="150">
        <v>0</v>
      </c>
      <c r="AG16" s="150">
        <v>0</v>
      </c>
      <c r="AH16" s="150">
        <v>0</v>
      </c>
      <c r="AI16" s="208">
        <f>SUM(AD16:AH16)</f>
        <v>0</v>
      </c>
      <c r="AK16" t="s">
        <v>384</v>
      </c>
      <c r="AL16" s="347">
        <f>+AL8+AL10</f>
        <v>91.766336707612979</v>
      </c>
      <c r="AM16" s="347">
        <f t="shared" ref="AM16:AW16" si="3">+AM8+AM10</f>
        <v>17.346314573380376</v>
      </c>
      <c r="AN16" s="347">
        <f t="shared" si="3"/>
        <v>93.181819515525959</v>
      </c>
      <c r="AO16" s="347">
        <f t="shared" si="3"/>
        <v>17.427609357581343</v>
      </c>
      <c r="AP16" s="347">
        <f t="shared" si="3"/>
        <v>93.786818104356598</v>
      </c>
      <c r="AQ16" s="347">
        <f t="shared" si="3"/>
        <v>17.510124276334167</v>
      </c>
      <c r="AR16" s="347">
        <f t="shared" si="3"/>
        <v>94.421200302623561</v>
      </c>
      <c r="AS16" s="347">
        <f t="shared" si="3"/>
        <v>17.593877879863509</v>
      </c>
      <c r="AT16" s="347">
        <f t="shared" si="3"/>
        <v>95.092546585259882</v>
      </c>
      <c r="AU16" s="347">
        <f t="shared" si="3"/>
        <v>17.63271366442795</v>
      </c>
      <c r="AV16" s="347">
        <f t="shared" si="3"/>
        <v>468.24872121537902</v>
      </c>
      <c r="AW16" s="347">
        <f t="shared" si="3"/>
        <v>87.510639751587334</v>
      </c>
    </row>
    <row r="17" spans="1:49" x14ac:dyDescent="0.25">
      <c r="A17" s="205">
        <v>7</v>
      </c>
      <c r="B17" s="206" t="s">
        <v>259</v>
      </c>
      <c r="C17" s="217"/>
      <c r="D17" s="39" t="s">
        <v>23</v>
      </c>
      <c r="E17" s="218">
        <v>3</v>
      </c>
      <c r="F17" s="219">
        <v>19.211772604770985</v>
      </c>
      <c r="G17" s="209">
        <v>20.458608168684201</v>
      </c>
      <c r="H17" s="209">
        <v>5.212691792467524</v>
      </c>
      <c r="I17" s="209">
        <v>3.7044906461172942</v>
      </c>
      <c r="J17" s="209">
        <v>5.9131103136797396</v>
      </c>
      <c r="K17" s="208">
        <f>SUM(F17:J17)</f>
        <v>54.500673525719741</v>
      </c>
      <c r="L17" s="149">
        <v>19.325495831382618</v>
      </c>
      <c r="M17" s="150">
        <v>21.228637154329046</v>
      </c>
      <c r="N17" s="150">
        <v>5.248816060535157</v>
      </c>
      <c r="O17" s="150">
        <v>3.7293141645264818</v>
      </c>
      <c r="P17" s="150">
        <v>5.9178041546420488</v>
      </c>
      <c r="Q17" s="208">
        <f>SUM(L17:P17)</f>
        <v>55.450067365415343</v>
      </c>
      <c r="R17" s="149">
        <v>19.440811183166808</v>
      </c>
      <c r="S17" s="150">
        <v>22.360073614492919</v>
      </c>
      <c r="T17" s="150">
        <v>5.2854460683557374</v>
      </c>
      <c r="U17" s="150">
        <v>3.7544852121933978</v>
      </c>
      <c r="V17" s="150">
        <v>5.9225637093778305</v>
      </c>
      <c r="W17" s="208">
        <f>SUM(R17:V17)</f>
        <v>56.763379787586693</v>
      </c>
      <c r="X17" s="149">
        <v>19.557740949875985</v>
      </c>
      <c r="Y17" s="150">
        <v>23.863764400454087</v>
      </c>
      <c r="Z17" s="150">
        <v>5.3225888962858043</v>
      </c>
      <c r="AA17" s="150">
        <v>3.7800086545276512</v>
      </c>
      <c r="AB17" s="150">
        <v>5.9273898978799133</v>
      </c>
      <c r="AC17" s="208">
        <f>SUM(X17:AB17)</f>
        <v>58.451492799023434</v>
      </c>
      <c r="AD17" s="149">
        <v>19.676307733319085</v>
      </c>
      <c r="AE17" s="150">
        <v>24.887303952838714</v>
      </c>
      <c r="AF17" s="150">
        <v>5.3602517238068934</v>
      </c>
      <c r="AG17" s="150">
        <v>3.8058894250545836</v>
      </c>
      <c r="AH17" s="150">
        <v>5.9322836530210248</v>
      </c>
      <c r="AI17" s="208">
        <f>SUM(AD17:AH17)</f>
        <v>59.6620364880403</v>
      </c>
      <c r="AK17" t="s">
        <v>385</v>
      </c>
      <c r="AL17" s="347">
        <f>+AL11</f>
        <v>48.755513012851857</v>
      </c>
      <c r="AM17" s="347">
        <f t="shared" ref="AM17:AW17" si="4">+AM11</f>
        <v>6.266585785277651</v>
      </c>
      <c r="AN17" s="347">
        <f t="shared" si="4"/>
        <v>53.183909601313417</v>
      </c>
      <c r="AO17" s="347">
        <f t="shared" si="4"/>
        <v>5.4615617468161135</v>
      </c>
      <c r="AP17" s="347">
        <f t="shared" si="4"/>
        <v>50.477270976313434</v>
      </c>
      <c r="AQ17" s="347">
        <f t="shared" si="4"/>
        <v>7.5731002083545738</v>
      </c>
      <c r="AR17" s="347">
        <f t="shared" si="4"/>
        <v>48.391580912851893</v>
      </c>
      <c r="AS17" s="347">
        <f t="shared" si="4"/>
        <v>5.2873598237391901</v>
      </c>
      <c r="AT17" s="347">
        <f t="shared" si="4"/>
        <v>48.259458784005737</v>
      </c>
      <c r="AU17" s="347">
        <f t="shared" si="4"/>
        <v>7.0584127083545747</v>
      </c>
      <c r="AV17" s="347">
        <f t="shared" si="4"/>
        <v>249.06773328733635</v>
      </c>
      <c r="AW17" s="347">
        <f t="shared" si="4"/>
        <v>31.647020272542104</v>
      </c>
    </row>
    <row r="18" spans="1:49" x14ac:dyDescent="0.25">
      <c r="A18" s="205">
        <v>8</v>
      </c>
      <c r="B18" s="206" t="s">
        <v>260</v>
      </c>
      <c r="C18" s="39"/>
      <c r="D18" s="39" t="s">
        <v>23</v>
      </c>
      <c r="E18" s="218">
        <v>3</v>
      </c>
      <c r="F18" s="149">
        <v>0</v>
      </c>
      <c r="G18" s="150">
        <v>7.0839999999999996</v>
      </c>
      <c r="H18" s="150">
        <v>0</v>
      </c>
      <c r="I18" s="150">
        <v>1.6619999999999999</v>
      </c>
      <c r="J18" s="150">
        <v>0</v>
      </c>
      <c r="K18" s="208">
        <f>SUM(F18:J18)</f>
        <v>8.7459999999999987</v>
      </c>
      <c r="L18" s="149">
        <v>0</v>
      </c>
      <c r="M18" s="150">
        <v>7.0839999999999996</v>
      </c>
      <c r="N18" s="150">
        <v>0</v>
      </c>
      <c r="O18" s="150">
        <v>1.6619999999999999</v>
      </c>
      <c r="P18" s="150">
        <v>0</v>
      </c>
      <c r="Q18" s="208">
        <f>SUM(L18:P18)</f>
        <v>8.7459999999999987</v>
      </c>
      <c r="R18" s="149">
        <v>0</v>
      </c>
      <c r="S18" s="150">
        <v>7.0839999999999996</v>
      </c>
      <c r="T18" s="150">
        <v>0</v>
      </c>
      <c r="U18" s="150">
        <v>1.6619999999999999</v>
      </c>
      <c r="V18" s="150">
        <v>0</v>
      </c>
      <c r="W18" s="208">
        <f>SUM(R18:V18)</f>
        <v>8.7459999999999987</v>
      </c>
      <c r="X18" s="149">
        <v>0</v>
      </c>
      <c r="Y18" s="150">
        <v>7.0839999999999996</v>
      </c>
      <c r="Z18" s="150">
        <v>0</v>
      </c>
      <c r="AA18" s="150">
        <v>1.6619999999999999</v>
      </c>
      <c r="AB18" s="150">
        <v>0</v>
      </c>
      <c r="AC18" s="208">
        <f>SUM(X18:AB18)</f>
        <v>8.7459999999999987</v>
      </c>
      <c r="AD18" s="149">
        <v>0</v>
      </c>
      <c r="AE18" s="150">
        <v>7.0839999999999996</v>
      </c>
      <c r="AF18" s="150">
        <v>0</v>
      </c>
      <c r="AG18" s="150">
        <v>1.6619999999999999</v>
      </c>
      <c r="AH18" s="150">
        <v>0</v>
      </c>
      <c r="AI18" s="208">
        <f>SUM(AD18:AH18)</f>
        <v>8.7459999999999987</v>
      </c>
    </row>
    <row r="19" spans="1:49" ht="14.4" thickBot="1" x14ac:dyDescent="0.3">
      <c r="A19" s="220">
        <v>9</v>
      </c>
      <c r="B19" s="221" t="s">
        <v>261</v>
      </c>
      <c r="C19" s="222"/>
      <c r="D19" s="222" t="s">
        <v>23</v>
      </c>
      <c r="E19" s="223">
        <v>3</v>
      </c>
      <c r="F19" s="224">
        <f>SUM(F10:F13,F15:F18)</f>
        <v>38.070097240393686</v>
      </c>
      <c r="G19" s="225">
        <f>SUM(G10:G13,G15:G18)</f>
        <v>44.53052100184027</v>
      </c>
      <c r="H19" s="225">
        <f>SUM(H10:H13,H15:H18)</f>
        <v>5.2198775205438093</v>
      </c>
      <c r="I19" s="225">
        <f>SUM(I10:I13,I15:I18)</f>
        <v>6.1944885753825245</v>
      </c>
      <c r="J19" s="226">
        <f>SUM(J10:J13,J15:J18)</f>
        <v>5.931948477454041</v>
      </c>
      <c r="K19" s="227">
        <f>SUM(F19:J19)</f>
        <v>99.946932815614332</v>
      </c>
      <c r="L19" s="224">
        <f>SUM(L10:L13,L15:L18)</f>
        <v>38.265571498350916</v>
      </c>
      <c r="M19" s="225">
        <f>SUM(M10:M13,M15:M18)</f>
        <v>46.206973646629123</v>
      </c>
      <c r="N19" s="225">
        <f>SUM(N10:N13,N15:N18)</f>
        <v>5.2561380658943611</v>
      </c>
      <c r="O19" s="225">
        <f>SUM(O10:O13,O15:O18)</f>
        <v>6.2344711141262774</v>
      </c>
      <c r="P19" s="226">
        <f>SUM(P10:P13,P15:P18)</f>
        <v>5.9370001775607051</v>
      </c>
      <c r="Q19" s="227">
        <f>SUM(L19:P19)</f>
        <v>101.90015450256139</v>
      </c>
      <c r="R19" s="224">
        <f>SUM(R10:R13,R15:R18)</f>
        <v>38.464191208496274</v>
      </c>
      <c r="S19" s="225">
        <f>SUM(S10:S13,S15:S18)</f>
        <v>48.621728861885657</v>
      </c>
      <c r="T19" s="225">
        <f>SUM(T10:T13,T15:T18)</f>
        <v>5.292906940266235</v>
      </c>
      <c r="U19" s="225">
        <f>SUM(U10:U13,U15:U18)</f>
        <v>6.2750929453033448</v>
      </c>
      <c r="V19" s="226">
        <f>SUM(V10:V13,V15:V18)</f>
        <v>5.9421243907645849</v>
      </c>
      <c r="W19" s="227">
        <f>SUM(R19:V19)</f>
        <v>104.5960443467161</v>
      </c>
      <c r="X19" s="224">
        <f>SUM(X10:X13,X15:X18)</f>
        <v>38.666008173221272</v>
      </c>
      <c r="Y19" s="225">
        <f>SUM(Y10:Y13,Y15:Y18)</f>
        <v>51.803616536221909</v>
      </c>
      <c r="Z19" s="225">
        <f>SUM(Z10:Z13,Z15:Z18)</f>
        <v>5.3301912732120709</v>
      </c>
      <c r="AA19" s="225">
        <f>SUM(AA10:AA13,AA15:AA18)</f>
        <v>6.3163644404057795</v>
      </c>
      <c r="AB19" s="226">
        <f>SUM(AB10:AB13,AB15:AB18)</f>
        <v>5.9473221662456597</v>
      </c>
      <c r="AC19" s="227">
        <f>SUM(X19:AB19)</f>
        <v>108.06350258930668</v>
      </c>
      <c r="AD19" s="224">
        <f>SUM(AD10:AD13,AD15:AD18)</f>
        <v>38.871075067719843</v>
      </c>
      <c r="AE19" s="225">
        <f>SUM(AE10:AE13,AE15:AE18)</f>
        <v>54.055303072552078</v>
      </c>
      <c r="AF19" s="225">
        <f>SUM(AF10:AF13,AF15:AF18)</f>
        <v>5.3679982943442273</v>
      </c>
      <c r="AG19" s="225">
        <f>SUM(AG10:AG13,AG15:AG18)</f>
        <v>6.3582961440311125</v>
      </c>
      <c r="AH19" s="226">
        <f>SUM(AH10:AH13,AH15:AH18)</f>
        <v>5.9525945685183634</v>
      </c>
      <c r="AI19" s="227">
        <f>SUM(AD19:AH19)</f>
        <v>110.60526714716563</v>
      </c>
      <c r="AL19">
        <f>+AL10/51.7%+AL11</f>
        <v>72.91661121109388</v>
      </c>
      <c r="AM19">
        <f t="shared" ref="AM19:AW19" si="5">+AM10/51.7%+AM11</f>
        <v>6.266585785277651</v>
      </c>
      <c r="AN19">
        <f t="shared" si="5"/>
        <v>77.345007799555432</v>
      </c>
      <c r="AO19">
        <f t="shared" si="5"/>
        <v>5.4615617468161135</v>
      </c>
      <c r="AP19">
        <f t="shared" si="5"/>
        <v>74.63836917455545</v>
      </c>
      <c r="AQ19">
        <f t="shared" si="5"/>
        <v>7.5731002083545738</v>
      </c>
      <c r="AR19">
        <f t="shared" si="5"/>
        <v>72.552679111093909</v>
      </c>
      <c r="AS19">
        <f t="shared" si="5"/>
        <v>5.2873598237391901</v>
      </c>
      <c r="AT19">
        <f t="shared" si="5"/>
        <v>72.420556982247746</v>
      </c>
      <c r="AU19">
        <f t="shared" si="5"/>
        <v>7.0584127083545747</v>
      </c>
      <c r="AV19">
        <f t="shared" si="5"/>
        <v>369.87322427854645</v>
      </c>
      <c r="AW19">
        <f t="shared" si="5"/>
        <v>31.647020272542104</v>
      </c>
    </row>
    <row r="20" spans="1:49" ht="17.399999999999999" thickBot="1" x14ac:dyDescent="0.5">
      <c r="A20" s="174"/>
      <c r="B20" s="174"/>
      <c r="C20" s="175"/>
      <c r="D20" s="174"/>
      <c r="E20" s="174"/>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row>
    <row r="21" spans="1:49" x14ac:dyDescent="0.25">
      <c r="A21" s="140">
        <v>10</v>
      </c>
      <c r="B21" s="141" t="s">
        <v>262</v>
      </c>
      <c r="C21" s="32"/>
      <c r="D21" s="32" t="s">
        <v>23</v>
      </c>
      <c r="E21" s="142">
        <v>3</v>
      </c>
      <c r="F21" s="143">
        <v>0.10201000000000003</v>
      </c>
      <c r="G21" s="144">
        <v>0</v>
      </c>
      <c r="H21" s="144">
        <v>0</v>
      </c>
      <c r="I21" s="144">
        <v>0</v>
      </c>
      <c r="J21" s="144">
        <v>0</v>
      </c>
      <c r="K21" s="202">
        <f>SUM(F21:J21)</f>
        <v>0.10201000000000003</v>
      </c>
      <c r="L21" s="143">
        <v>0.10201000000000003</v>
      </c>
      <c r="M21" s="144">
        <v>0</v>
      </c>
      <c r="N21" s="144">
        <v>0</v>
      </c>
      <c r="O21" s="144">
        <v>0</v>
      </c>
      <c r="P21" s="144">
        <v>0</v>
      </c>
      <c r="Q21" s="202">
        <f>SUM(L21:P21)</f>
        <v>0.10201000000000003</v>
      </c>
      <c r="R21" s="143">
        <v>0.10201000000000003</v>
      </c>
      <c r="S21" s="144">
        <v>0</v>
      </c>
      <c r="T21" s="144">
        <v>0</v>
      </c>
      <c r="U21" s="144">
        <v>0</v>
      </c>
      <c r="V21" s="144">
        <v>0</v>
      </c>
      <c r="W21" s="202">
        <f>SUM(R21:V21)</f>
        <v>0.10201000000000003</v>
      </c>
      <c r="X21" s="143">
        <v>0.10201000000000003</v>
      </c>
      <c r="Y21" s="144">
        <v>0</v>
      </c>
      <c r="Z21" s="144">
        <v>0</v>
      </c>
      <c r="AA21" s="144">
        <v>0</v>
      </c>
      <c r="AB21" s="144">
        <v>0</v>
      </c>
      <c r="AC21" s="202">
        <f>SUM(X21:AB21)</f>
        <v>0.10201000000000003</v>
      </c>
      <c r="AD21" s="143">
        <v>0.10201000000000003</v>
      </c>
      <c r="AE21" s="144">
        <v>0</v>
      </c>
      <c r="AF21" s="144">
        <v>0</v>
      </c>
      <c r="AG21" s="144">
        <v>0</v>
      </c>
      <c r="AH21" s="144">
        <v>0</v>
      </c>
      <c r="AI21" s="202">
        <f>SUM(AD21:AH21)</f>
        <v>0.10201000000000003</v>
      </c>
    </row>
    <row r="22" spans="1:49" ht="14.4" thickBot="1" x14ac:dyDescent="0.3">
      <c r="A22" s="220">
        <v>11</v>
      </c>
      <c r="B22" s="221" t="s">
        <v>263</v>
      </c>
      <c r="C22" s="222"/>
      <c r="D22" s="222" t="s">
        <v>23</v>
      </c>
      <c r="E22" s="223">
        <v>3</v>
      </c>
      <c r="F22" s="224">
        <f>F19+F21</f>
        <v>38.172107240393686</v>
      </c>
      <c r="G22" s="225">
        <f>G19+G21</f>
        <v>44.53052100184027</v>
      </c>
      <c r="H22" s="225">
        <f>H19+H21</f>
        <v>5.2198775205438093</v>
      </c>
      <c r="I22" s="225">
        <f>I19+I21</f>
        <v>6.1944885753825245</v>
      </c>
      <c r="J22" s="226">
        <f>J19+J21</f>
        <v>5.931948477454041</v>
      </c>
      <c r="K22" s="227">
        <f>SUM(F22:J22)</f>
        <v>100.04894281561432</v>
      </c>
      <c r="L22" s="224">
        <f>L19+L21</f>
        <v>38.367581498350916</v>
      </c>
      <c r="M22" s="225">
        <f>M19+M21</f>
        <v>46.206973646629123</v>
      </c>
      <c r="N22" s="225">
        <f>N19+N21</f>
        <v>5.2561380658943611</v>
      </c>
      <c r="O22" s="225">
        <f>O19+O21</f>
        <v>6.2344711141262774</v>
      </c>
      <c r="P22" s="226">
        <f>P19+P21</f>
        <v>5.9370001775607051</v>
      </c>
      <c r="Q22" s="227">
        <f>SUM(L22:P22)</f>
        <v>102.00216450256139</v>
      </c>
      <c r="R22" s="224">
        <f>R19+R21</f>
        <v>38.566201208496274</v>
      </c>
      <c r="S22" s="225">
        <f>S19+S21</f>
        <v>48.621728861885657</v>
      </c>
      <c r="T22" s="225">
        <f>T19+T21</f>
        <v>5.292906940266235</v>
      </c>
      <c r="U22" s="225">
        <f>U19+U21</f>
        <v>6.2750929453033448</v>
      </c>
      <c r="V22" s="226">
        <f>V19+V21</f>
        <v>5.9421243907645849</v>
      </c>
      <c r="W22" s="227">
        <f>SUM(R22:V22)</f>
        <v>104.69805434671609</v>
      </c>
      <c r="X22" s="224">
        <f>X19+X21</f>
        <v>38.768018173221272</v>
      </c>
      <c r="Y22" s="225">
        <f>Y19+Y21</f>
        <v>51.803616536221909</v>
      </c>
      <c r="Z22" s="225">
        <f>Z19+Z21</f>
        <v>5.3301912732120709</v>
      </c>
      <c r="AA22" s="225">
        <f>AA19+AA21</f>
        <v>6.3163644404057795</v>
      </c>
      <c r="AB22" s="226">
        <f>AB19+AB21</f>
        <v>5.9473221662456597</v>
      </c>
      <c r="AC22" s="227">
        <f>SUM(X22:AB22)</f>
        <v>108.16551258930667</v>
      </c>
      <c r="AD22" s="224">
        <f>AD19+AD21</f>
        <v>38.973085067719843</v>
      </c>
      <c r="AE22" s="225">
        <f>AE19+AE21</f>
        <v>54.055303072552078</v>
      </c>
      <c r="AF22" s="225">
        <f>AF19+AF21</f>
        <v>5.3679982943442273</v>
      </c>
      <c r="AG22" s="225">
        <f>AG19+AG21</f>
        <v>6.3582961440311125</v>
      </c>
      <c r="AH22" s="226">
        <f>AH19+AH21</f>
        <v>5.9525945685183634</v>
      </c>
      <c r="AI22" s="227">
        <f>SUM(AD22:AH22)</f>
        <v>110.70727714716563</v>
      </c>
      <c r="AL22">
        <f>SUM(AL19:AU19)/SUM(AL8:AU8,AL10:AU11)</f>
        <v>0.48001514640797954</v>
      </c>
    </row>
    <row r="23" spans="1:49" ht="17.399999999999999" thickBot="1" x14ac:dyDescent="0.5">
      <c r="A23" s="174"/>
      <c r="B23" s="174"/>
      <c r="C23" s="197"/>
      <c r="D23" s="197"/>
      <c r="E23" s="197"/>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L23">
        <f>850.4*AL22</f>
        <v>408.20488050534578</v>
      </c>
    </row>
    <row r="24" spans="1:49" ht="17.399999999999999" thickBot="1" x14ac:dyDescent="0.3">
      <c r="A24" s="199" t="s">
        <v>63</v>
      </c>
      <c r="B24" s="200" t="s">
        <v>264</v>
      </c>
      <c r="C24" s="229"/>
      <c r="D24" s="194"/>
      <c r="E24" s="194"/>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row>
    <row r="25" spans="1:49" x14ac:dyDescent="0.25">
      <c r="A25" s="140">
        <f>+A22+1</f>
        <v>12</v>
      </c>
      <c r="B25" s="141" t="s">
        <v>265</v>
      </c>
      <c r="C25" s="32"/>
      <c r="D25" s="32" t="s">
        <v>23</v>
      </c>
      <c r="E25" s="142">
        <v>3</v>
      </c>
      <c r="F25" s="143">
        <v>12.491287768491123</v>
      </c>
      <c r="G25" s="144">
        <v>0</v>
      </c>
      <c r="H25" s="144">
        <v>0</v>
      </c>
      <c r="I25" s="144">
        <v>0</v>
      </c>
      <c r="J25" s="144">
        <v>0</v>
      </c>
      <c r="K25" s="202">
        <f t="shared" ref="K25:K32" si="6">SUM(F25:J25)</f>
        <v>12.491287768491123</v>
      </c>
      <c r="L25" s="143">
        <v>12.491287768491123</v>
      </c>
      <c r="M25" s="144">
        <v>0</v>
      </c>
      <c r="N25" s="144">
        <v>0</v>
      </c>
      <c r="O25" s="144">
        <v>0</v>
      </c>
      <c r="P25" s="144">
        <v>0</v>
      </c>
      <c r="Q25" s="202">
        <f t="shared" ref="Q25:Q32" si="7">SUM(L25:P25)</f>
        <v>12.491287768491123</v>
      </c>
      <c r="R25" s="143">
        <v>12.491287768491123</v>
      </c>
      <c r="S25" s="144">
        <v>0</v>
      </c>
      <c r="T25" s="144">
        <v>0</v>
      </c>
      <c r="U25" s="144">
        <v>0</v>
      </c>
      <c r="V25" s="144">
        <v>0</v>
      </c>
      <c r="W25" s="202">
        <f t="shared" ref="W25:W32" si="8">SUM(R25:V25)</f>
        <v>12.491287768491123</v>
      </c>
      <c r="X25" s="143">
        <v>12.491287768491123</v>
      </c>
      <c r="Y25" s="144">
        <v>0</v>
      </c>
      <c r="Z25" s="144">
        <v>0</v>
      </c>
      <c r="AA25" s="144">
        <v>0</v>
      </c>
      <c r="AB25" s="144">
        <v>0</v>
      </c>
      <c r="AC25" s="202">
        <f t="shared" ref="AC25:AC32" si="9">SUM(X25:AB25)</f>
        <v>12.491287768491123</v>
      </c>
      <c r="AD25" s="143">
        <v>12.491287768491123</v>
      </c>
      <c r="AE25" s="144">
        <v>0</v>
      </c>
      <c r="AF25" s="144">
        <v>0</v>
      </c>
      <c r="AG25" s="144">
        <v>0</v>
      </c>
      <c r="AH25" s="144">
        <v>0</v>
      </c>
      <c r="AI25" s="202">
        <f t="shared" ref="AI25:AI32" si="10">SUM(AD25:AH25)</f>
        <v>12.491287768491123</v>
      </c>
    </row>
    <row r="26" spans="1:49" x14ac:dyDescent="0.25">
      <c r="A26" s="205">
        <f>+A25+1</f>
        <v>13</v>
      </c>
      <c r="B26" s="206" t="s">
        <v>266</v>
      </c>
      <c r="C26" s="39"/>
      <c r="D26" s="39" t="s">
        <v>23</v>
      </c>
      <c r="E26" s="207">
        <v>3</v>
      </c>
      <c r="F26" s="150">
        <v>3.668936793618145</v>
      </c>
      <c r="G26" s="150">
        <v>45.086576219233713</v>
      </c>
      <c r="H26" s="150">
        <v>0.12733394985008917</v>
      </c>
      <c r="I26" s="150">
        <v>5.5321950677933041</v>
      </c>
      <c r="J26" s="150">
        <v>0.60705676763425775</v>
      </c>
      <c r="K26" s="208">
        <f t="shared" si="6"/>
        <v>55.022098798129505</v>
      </c>
      <c r="L26" s="150">
        <v>9.065976312848921</v>
      </c>
      <c r="M26" s="150">
        <v>44.117933288464492</v>
      </c>
      <c r="N26" s="150">
        <v>0.12733394985008917</v>
      </c>
      <c r="O26" s="150">
        <v>4.7271710293317666</v>
      </c>
      <c r="P26" s="150">
        <v>0.60705676763425775</v>
      </c>
      <c r="Q26" s="208">
        <f t="shared" si="7"/>
        <v>58.645471348129526</v>
      </c>
      <c r="R26" s="150">
        <v>16.722309197464305</v>
      </c>
      <c r="S26" s="150">
        <v>33.754961778849129</v>
      </c>
      <c r="T26" s="150">
        <v>0.12733394985008917</v>
      </c>
      <c r="U26" s="150">
        <v>6.8387094908702268</v>
      </c>
      <c r="V26" s="150">
        <v>0.60705676763425775</v>
      </c>
      <c r="W26" s="208">
        <f t="shared" si="8"/>
        <v>58.050371184668009</v>
      </c>
      <c r="X26" s="150">
        <v>10.047261024387378</v>
      </c>
      <c r="Y26" s="150">
        <v>38.344319888464518</v>
      </c>
      <c r="Z26" s="150">
        <v>0.12733394985008917</v>
      </c>
      <c r="AA26" s="150">
        <v>4.5529691062548432</v>
      </c>
      <c r="AB26" s="150">
        <v>0.60705676763425775</v>
      </c>
      <c r="AC26" s="208">
        <f t="shared" si="9"/>
        <v>53.67894073659108</v>
      </c>
      <c r="AD26" s="150">
        <v>11.767531409002764</v>
      </c>
      <c r="AE26" s="150">
        <v>36.491927375002973</v>
      </c>
      <c r="AF26" s="150">
        <v>0.12733394985008917</v>
      </c>
      <c r="AG26" s="150">
        <v>6.3240219908702278</v>
      </c>
      <c r="AH26" s="150">
        <v>0.60705676763425775</v>
      </c>
      <c r="AI26" s="208">
        <f t="shared" si="10"/>
        <v>55.317871492360311</v>
      </c>
    </row>
    <row r="27" spans="1:49" x14ac:dyDescent="0.25">
      <c r="A27" s="205">
        <f t="shared" ref="A27:A37" si="11">+A26+1</f>
        <v>14</v>
      </c>
      <c r="B27" s="206" t="s">
        <v>267</v>
      </c>
      <c r="C27" s="39"/>
      <c r="D27" s="39" t="s">
        <v>23</v>
      </c>
      <c r="E27" s="207">
        <v>3</v>
      </c>
      <c r="F27" s="150">
        <v>25.305030874185142</v>
      </c>
      <c r="G27" s="150">
        <v>0.58031411538461541</v>
      </c>
      <c r="H27" s="150">
        <v>0</v>
      </c>
      <c r="I27" s="150">
        <v>0</v>
      </c>
      <c r="J27" s="150">
        <v>0</v>
      </c>
      <c r="K27" s="208">
        <f t="shared" si="6"/>
        <v>25.885344989569759</v>
      </c>
      <c r="L27" s="150">
        <v>38.323068113428953</v>
      </c>
      <c r="M27" s="150">
        <v>1.0950649615384613</v>
      </c>
      <c r="N27" s="150">
        <v>0</v>
      </c>
      <c r="O27" s="150">
        <v>0</v>
      </c>
      <c r="P27" s="150">
        <v>0</v>
      </c>
      <c r="Q27" s="208">
        <f t="shared" si="7"/>
        <v>39.418133074967415</v>
      </c>
      <c r="R27" s="150">
        <v>20.952130124511086</v>
      </c>
      <c r="S27" s="150">
        <v>1.5006070384615386</v>
      </c>
      <c r="T27" s="150">
        <v>0</v>
      </c>
      <c r="U27" s="150">
        <v>0</v>
      </c>
      <c r="V27" s="150">
        <v>0</v>
      </c>
      <c r="W27" s="208">
        <f t="shared" si="8"/>
        <v>22.452737162972625</v>
      </c>
      <c r="X27" s="150">
        <v>14.739509769230771</v>
      </c>
      <c r="Y27" s="150">
        <v>2.7415581923076924</v>
      </c>
      <c r="Z27" s="150">
        <v>0</v>
      </c>
      <c r="AA27" s="150">
        <v>0</v>
      </c>
      <c r="AB27" s="150">
        <v>0</v>
      </c>
      <c r="AC27" s="208">
        <f t="shared" si="9"/>
        <v>17.481067961538464</v>
      </c>
      <c r="AD27" s="150">
        <v>14.739509769230771</v>
      </c>
      <c r="AE27" s="150">
        <v>1.4766621923076921</v>
      </c>
      <c r="AF27" s="150">
        <v>0</v>
      </c>
      <c r="AG27" s="150">
        <v>0</v>
      </c>
      <c r="AH27" s="150">
        <v>0</v>
      </c>
      <c r="AI27" s="208">
        <f t="shared" si="10"/>
        <v>16.216171961538464</v>
      </c>
    </row>
    <row r="28" spans="1:49" x14ac:dyDescent="0.25">
      <c r="A28" s="205">
        <f t="shared" si="11"/>
        <v>15</v>
      </c>
      <c r="B28" s="206" t="s">
        <v>268</v>
      </c>
      <c r="C28" s="39"/>
      <c r="D28" s="39" t="s">
        <v>23</v>
      </c>
      <c r="E28" s="207">
        <v>3</v>
      </c>
      <c r="F28" s="150">
        <v>28.888683920769232</v>
      </c>
      <c r="G28" s="395">
        <v>107.34276046559701</v>
      </c>
      <c r="H28" s="150">
        <v>0</v>
      </c>
      <c r="I28" s="150">
        <v>0</v>
      </c>
      <c r="J28" s="150">
        <v>0</v>
      </c>
      <c r="K28" s="208">
        <f t="shared" si="6"/>
        <v>136.23144438636623</v>
      </c>
      <c r="L28" s="150">
        <v>16.983547269230769</v>
      </c>
      <c r="M28" s="395">
        <v>74.088081840652592</v>
      </c>
      <c r="N28" s="150">
        <v>0</v>
      </c>
      <c r="O28" s="150">
        <v>0</v>
      </c>
      <c r="P28" s="150">
        <v>0</v>
      </c>
      <c r="Q28" s="208">
        <f t="shared" si="7"/>
        <v>91.071629109883361</v>
      </c>
      <c r="R28" s="150">
        <v>15.995769576923083</v>
      </c>
      <c r="S28" s="395">
        <v>92.998530381137158</v>
      </c>
      <c r="T28" s="150">
        <v>0</v>
      </c>
      <c r="U28" s="150">
        <v>0.62522653846153842</v>
      </c>
      <c r="V28" s="150">
        <v>0</v>
      </c>
      <c r="W28" s="208">
        <f t="shared" si="8"/>
        <v>109.61952649652177</v>
      </c>
      <c r="X28" s="150">
        <v>18.089169923076923</v>
      </c>
      <c r="Y28" s="395">
        <v>90.936799548006803</v>
      </c>
      <c r="Z28" s="150">
        <v>0</v>
      </c>
      <c r="AA28" s="150">
        <v>1.0420442307692308</v>
      </c>
      <c r="AB28" s="150">
        <v>0</v>
      </c>
      <c r="AC28" s="208">
        <f t="shared" si="9"/>
        <v>110.06801370185296</v>
      </c>
      <c r="AD28" s="150">
        <v>14.317043711538464</v>
      </c>
      <c r="AE28" s="395">
        <v>80.938971661515751</v>
      </c>
      <c r="AF28" s="150">
        <v>0</v>
      </c>
      <c r="AG28" s="150">
        <v>2.5009061538461537</v>
      </c>
      <c r="AH28" s="150">
        <v>0</v>
      </c>
      <c r="AI28" s="208">
        <f t="shared" si="10"/>
        <v>97.756921526900371</v>
      </c>
    </row>
    <row r="29" spans="1:49" x14ac:dyDescent="0.25">
      <c r="A29" s="205">
        <f t="shared" si="11"/>
        <v>16</v>
      </c>
      <c r="B29" s="206" t="s">
        <v>269</v>
      </c>
      <c r="C29" s="39"/>
      <c r="D29" s="39" t="s">
        <v>23</v>
      </c>
      <c r="E29" s="207">
        <v>3</v>
      </c>
      <c r="F29" s="149">
        <v>3.5765077411994786</v>
      </c>
      <c r="G29" s="150">
        <v>0</v>
      </c>
      <c r="H29" s="150">
        <v>0</v>
      </c>
      <c r="I29" s="150">
        <v>0</v>
      </c>
      <c r="J29" s="150">
        <v>0</v>
      </c>
      <c r="K29" s="208">
        <f t="shared" si="6"/>
        <v>3.5765077411994786</v>
      </c>
      <c r="L29" s="149">
        <v>7.0759801173402872</v>
      </c>
      <c r="M29" s="150">
        <v>0</v>
      </c>
      <c r="N29" s="150">
        <v>0</v>
      </c>
      <c r="O29" s="150">
        <v>0</v>
      </c>
      <c r="P29" s="150">
        <v>0</v>
      </c>
      <c r="Q29" s="208">
        <f t="shared" si="7"/>
        <v>7.0759801173402872</v>
      </c>
      <c r="R29" s="149">
        <v>2.576658490873533</v>
      </c>
      <c r="S29" s="150">
        <v>0</v>
      </c>
      <c r="T29" s="150">
        <v>0</v>
      </c>
      <c r="U29" s="150">
        <v>0</v>
      </c>
      <c r="V29" s="150">
        <v>0</v>
      </c>
      <c r="W29" s="208">
        <f t="shared" si="8"/>
        <v>2.576658490873533</v>
      </c>
      <c r="X29" s="149">
        <v>1.0768846153846154</v>
      </c>
      <c r="Y29" s="150">
        <v>0</v>
      </c>
      <c r="Z29" s="150">
        <v>0</v>
      </c>
      <c r="AA29" s="150">
        <v>0</v>
      </c>
      <c r="AB29" s="150">
        <v>0</v>
      </c>
      <c r="AC29" s="208">
        <f t="shared" si="9"/>
        <v>1.0768846153846154</v>
      </c>
      <c r="AD29" s="149">
        <v>1.0768846153846154</v>
      </c>
      <c r="AE29" s="150">
        <v>0</v>
      </c>
      <c r="AF29" s="150">
        <v>0</v>
      </c>
      <c r="AG29" s="150">
        <v>0</v>
      </c>
      <c r="AH29" s="150">
        <v>0</v>
      </c>
      <c r="AI29" s="208">
        <f t="shared" si="10"/>
        <v>1.0768846153846154</v>
      </c>
    </row>
    <row r="30" spans="1:49" x14ac:dyDescent="0.25">
      <c r="A30" s="205">
        <f t="shared" si="11"/>
        <v>17</v>
      </c>
      <c r="B30" s="206" t="s">
        <v>270</v>
      </c>
      <c r="C30" s="39"/>
      <c r="D30" s="39" t="s">
        <v>23</v>
      </c>
      <c r="E30" s="207">
        <v>3</v>
      </c>
      <c r="F30" s="230">
        <f>SUM(F25:F29)</f>
        <v>73.930447098263116</v>
      </c>
      <c r="G30" s="231">
        <f>SUM(G25:G29)</f>
        <v>153.00965080021535</v>
      </c>
      <c r="H30" s="231">
        <f>SUM(H25:H29)</f>
        <v>0.12733394985008917</v>
      </c>
      <c r="I30" s="231">
        <f>SUM(I25:I29)</f>
        <v>5.5321950677933041</v>
      </c>
      <c r="J30" s="232">
        <f>SUM(J25:J29)</f>
        <v>0.60705676763425775</v>
      </c>
      <c r="K30" s="208">
        <f t="shared" si="6"/>
        <v>233.20668368375613</v>
      </c>
      <c r="L30" s="230">
        <f>SUM(L25:L29)</f>
        <v>83.939859581340059</v>
      </c>
      <c r="M30" s="231">
        <f>SUM(M25:M29)</f>
        <v>119.30108009065555</v>
      </c>
      <c r="N30" s="231">
        <f>SUM(N25:N29)</f>
        <v>0.12733394985008917</v>
      </c>
      <c r="O30" s="231">
        <f>SUM(O25:O29)</f>
        <v>4.7271710293317666</v>
      </c>
      <c r="P30" s="232">
        <f>SUM(P25:P29)</f>
        <v>0.60705676763425775</v>
      </c>
      <c r="Q30" s="208">
        <f t="shared" si="7"/>
        <v>208.70250141881169</v>
      </c>
      <c r="R30" s="230">
        <f>SUM(R25:R29)</f>
        <v>68.738155158263126</v>
      </c>
      <c r="S30" s="231">
        <f>SUM(S25:S29)</f>
        <v>128.25409919844782</v>
      </c>
      <c r="T30" s="231">
        <f>SUM(T25:T29)</f>
        <v>0.12733394985008917</v>
      </c>
      <c r="U30" s="231">
        <f>SUM(U25:U29)</f>
        <v>7.4639360293317649</v>
      </c>
      <c r="V30" s="232">
        <f>SUM(V25:V29)</f>
        <v>0.60705676763425775</v>
      </c>
      <c r="W30" s="208">
        <f t="shared" si="8"/>
        <v>205.19058110352702</v>
      </c>
      <c r="X30" s="230">
        <f>SUM(X25:X29)</f>
        <v>56.44411310057081</v>
      </c>
      <c r="Y30" s="231">
        <f>SUM(Y25:Y29)</f>
        <v>132.02267762877901</v>
      </c>
      <c r="Z30" s="231">
        <f>SUM(Z25:Z29)</f>
        <v>0.12733394985008917</v>
      </c>
      <c r="AA30" s="231">
        <f>SUM(AA25:AA29)</f>
        <v>5.5950133370240742</v>
      </c>
      <c r="AB30" s="232">
        <f>SUM(AB25:AB29)</f>
        <v>0.60705676763425775</v>
      </c>
      <c r="AC30" s="208">
        <f t="shared" si="9"/>
        <v>194.79619478385823</v>
      </c>
      <c r="AD30" s="230">
        <f>SUM(AD25:AD29)</f>
        <v>54.392257273647729</v>
      </c>
      <c r="AE30" s="231">
        <f>SUM(AE25:AE29)</f>
        <v>118.90756122882641</v>
      </c>
      <c r="AF30" s="231">
        <f>SUM(AF25:AF29)</f>
        <v>0.12733394985008917</v>
      </c>
      <c r="AG30" s="231">
        <f>SUM(AG25:AG29)</f>
        <v>8.824928144716381</v>
      </c>
      <c r="AH30" s="232">
        <f>SUM(AH25:AH29)</f>
        <v>0.60705676763425775</v>
      </c>
      <c r="AI30" s="208">
        <f t="shared" si="10"/>
        <v>182.85913736467484</v>
      </c>
    </row>
    <row r="31" spans="1:49" x14ac:dyDescent="0.25">
      <c r="A31" s="205">
        <f t="shared" si="11"/>
        <v>18</v>
      </c>
      <c r="B31" s="206" t="s">
        <v>262</v>
      </c>
      <c r="C31" s="39"/>
      <c r="D31" s="39" t="s">
        <v>23</v>
      </c>
      <c r="E31" s="207">
        <v>3</v>
      </c>
      <c r="F31" s="149">
        <v>0</v>
      </c>
      <c r="G31" s="150">
        <v>0</v>
      </c>
      <c r="H31" s="150">
        <v>0</v>
      </c>
      <c r="I31" s="150">
        <v>0</v>
      </c>
      <c r="J31" s="150">
        <v>0</v>
      </c>
      <c r="K31" s="208">
        <f t="shared" si="6"/>
        <v>0</v>
      </c>
      <c r="L31" s="149">
        <v>0</v>
      </c>
      <c r="M31" s="150">
        <v>0</v>
      </c>
      <c r="N31" s="150">
        <v>0</v>
      </c>
      <c r="O31" s="150">
        <v>0</v>
      </c>
      <c r="P31" s="150">
        <v>0</v>
      </c>
      <c r="Q31" s="208">
        <f t="shared" si="7"/>
        <v>0</v>
      </c>
      <c r="R31" s="149">
        <v>0</v>
      </c>
      <c r="S31" s="150">
        <v>0</v>
      </c>
      <c r="T31" s="150">
        <v>0</v>
      </c>
      <c r="U31" s="150">
        <v>0</v>
      </c>
      <c r="V31" s="150">
        <v>0</v>
      </c>
      <c r="W31" s="208">
        <f t="shared" si="8"/>
        <v>0</v>
      </c>
      <c r="X31" s="149">
        <v>0</v>
      </c>
      <c r="Y31" s="150">
        <v>0</v>
      </c>
      <c r="Z31" s="150">
        <v>0</v>
      </c>
      <c r="AA31" s="150">
        <v>0</v>
      </c>
      <c r="AB31" s="150">
        <v>0</v>
      </c>
      <c r="AC31" s="208">
        <f t="shared" si="9"/>
        <v>0</v>
      </c>
      <c r="AD31" s="149">
        <v>0</v>
      </c>
      <c r="AE31" s="150">
        <v>0</v>
      </c>
      <c r="AF31" s="150">
        <v>0</v>
      </c>
      <c r="AG31" s="150">
        <v>0</v>
      </c>
      <c r="AH31" s="150">
        <v>0</v>
      </c>
      <c r="AI31" s="208">
        <f t="shared" si="10"/>
        <v>0</v>
      </c>
    </row>
    <row r="32" spans="1:49" x14ac:dyDescent="0.25">
      <c r="A32" s="205">
        <f t="shared" si="11"/>
        <v>19</v>
      </c>
      <c r="B32" s="206" t="s">
        <v>271</v>
      </c>
      <c r="C32" s="39"/>
      <c r="D32" s="39" t="s">
        <v>23</v>
      </c>
      <c r="E32" s="207">
        <v>3</v>
      </c>
      <c r="F32" s="230">
        <f>SUM(F30:F31)</f>
        <v>73.930447098263116</v>
      </c>
      <c r="G32" s="231">
        <f>SUM(G30:G31)</f>
        <v>153.00965080021535</v>
      </c>
      <c r="H32" s="231">
        <f>SUM(H30:H31)</f>
        <v>0.12733394985008917</v>
      </c>
      <c r="I32" s="231">
        <f>SUM(I30:I31)</f>
        <v>5.5321950677933041</v>
      </c>
      <c r="J32" s="232">
        <f>SUM(J30:J31)</f>
        <v>0.60705676763425775</v>
      </c>
      <c r="K32" s="208">
        <f t="shared" si="6"/>
        <v>233.20668368375613</v>
      </c>
      <c r="L32" s="230">
        <f>SUM(L30:L31)</f>
        <v>83.939859581340059</v>
      </c>
      <c r="M32" s="231">
        <f>SUM(M30:M31)</f>
        <v>119.30108009065555</v>
      </c>
      <c r="N32" s="231">
        <f>SUM(N30:N31)</f>
        <v>0.12733394985008917</v>
      </c>
      <c r="O32" s="231">
        <f>SUM(O30:O31)</f>
        <v>4.7271710293317666</v>
      </c>
      <c r="P32" s="232">
        <f>SUM(P30:P31)</f>
        <v>0.60705676763425775</v>
      </c>
      <c r="Q32" s="208">
        <f t="shared" si="7"/>
        <v>208.70250141881169</v>
      </c>
      <c r="R32" s="230">
        <f>SUM(R30:R31)</f>
        <v>68.738155158263126</v>
      </c>
      <c r="S32" s="231">
        <f>SUM(S30:S31)</f>
        <v>128.25409919844782</v>
      </c>
      <c r="T32" s="231">
        <f>SUM(T30:T31)</f>
        <v>0.12733394985008917</v>
      </c>
      <c r="U32" s="231">
        <f>SUM(U30:U31)</f>
        <v>7.4639360293317649</v>
      </c>
      <c r="V32" s="232">
        <f>SUM(V30:V31)</f>
        <v>0.60705676763425775</v>
      </c>
      <c r="W32" s="208">
        <f t="shared" si="8"/>
        <v>205.19058110352702</v>
      </c>
      <c r="X32" s="230">
        <f>SUM(X30:X31)</f>
        <v>56.44411310057081</v>
      </c>
      <c r="Y32" s="231">
        <f>SUM(Y30:Y31)</f>
        <v>132.02267762877901</v>
      </c>
      <c r="Z32" s="231">
        <f>SUM(Z30:Z31)</f>
        <v>0.12733394985008917</v>
      </c>
      <c r="AA32" s="231">
        <f>SUM(AA30:AA31)</f>
        <v>5.5950133370240742</v>
      </c>
      <c r="AB32" s="232">
        <f>SUM(AB30:AB31)</f>
        <v>0.60705676763425775</v>
      </c>
      <c r="AC32" s="208">
        <f t="shared" si="9"/>
        <v>194.79619478385823</v>
      </c>
      <c r="AD32" s="230">
        <f>SUM(AD30:AD31)</f>
        <v>54.392257273647729</v>
      </c>
      <c r="AE32" s="231">
        <f>SUM(AE30:AE31)</f>
        <v>118.90756122882641</v>
      </c>
      <c r="AF32" s="231">
        <f>SUM(AF30:AF31)</f>
        <v>0.12733394985008917</v>
      </c>
      <c r="AG32" s="231">
        <f>SUM(AG30:AG31)</f>
        <v>8.824928144716381</v>
      </c>
      <c r="AH32" s="232">
        <f>SUM(AH30:AH31)</f>
        <v>0.60705676763425775</v>
      </c>
      <c r="AI32" s="208">
        <f t="shared" si="10"/>
        <v>182.85913736467484</v>
      </c>
    </row>
    <row r="33" spans="1:35" ht="17.399999999999999" thickBot="1" x14ac:dyDescent="0.5">
      <c r="A33" s="174"/>
      <c r="B33" s="174"/>
      <c r="C33" s="197"/>
      <c r="D33" s="197"/>
      <c r="E33" s="197"/>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row>
    <row r="34" spans="1:35" ht="17.399999999999999" thickBot="1" x14ac:dyDescent="0.3">
      <c r="A34" s="199" t="s">
        <v>272</v>
      </c>
      <c r="B34" s="200" t="s">
        <v>273</v>
      </c>
      <c r="C34" s="229"/>
      <c r="D34" s="194"/>
      <c r="E34" s="194"/>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row>
    <row r="35" spans="1:35" x14ac:dyDescent="0.25">
      <c r="A35" s="140">
        <f>+A32+1</f>
        <v>20</v>
      </c>
      <c r="B35" s="141" t="s">
        <v>274</v>
      </c>
      <c r="C35" s="32"/>
      <c r="D35" s="32" t="s">
        <v>23</v>
      </c>
      <c r="E35" s="142">
        <v>3</v>
      </c>
      <c r="F35" s="143">
        <v>0.09</v>
      </c>
      <c r="G35" s="144">
        <v>0</v>
      </c>
      <c r="H35" s="144">
        <v>0</v>
      </c>
      <c r="I35" s="144">
        <v>0</v>
      </c>
      <c r="J35" s="144">
        <v>0</v>
      </c>
      <c r="K35" s="202">
        <f>SUM(F35:J35)</f>
        <v>0.09</v>
      </c>
      <c r="L35" s="143">
        <v>0.09</v>
      </c>
      <c r="M35" s="144">
        <v>0</v>
      </c>
      <c r="N35" s="144">
        <v>0</v>
      </c>
      <c r="O35" s="144">
        <v>0</v>
      </c>
      <c r="P35" s="144">
        <v>0</v>
      </c>
      <c r="Q35" s="202">
        <f>SUM(L35:P35)</f>
        <v>0.09</v>
      </c>
      <c r="R35" s="143">
        <v>0.09</v>
      </c>
      <c r="S35" s="144">
        <v>0</v>
      </c>
      <c r="T35" s="144">
        <v>0</v>
      </c>
      <c r="U35" s="144">
        <v>0</v>
      </c>
      <c r="V35" s="144">
        <v>0</v>
      </c>
      <c r="W35" s="202">
        <f>SUM(R35:V35)</f>
        <v>0.09</v>
      </c>
      <c r="X35" s="143">
        <v>0.09</v>
      </c>
      <c r="Y35" s="144">
        <v>0</v>
      </c>
      <c r="Z35" s="144">
        <v>0</v>
      </c>
      <c r="AA35" s="144">
        <v>0</v>
      </c>
      <c r="AB35" s="144">
        <v>0</v>
      </c>
      <c r="AC35" s="202">
        <f>SUM(X35:AB35)</f>
        <v>0.09</v>
      </c>
      <c r="AD35" s="143">
        <v>0.09</v>
      </c>
      <c r="AE35" s="144">
        <v>0</v>
      </c>
      <c r="AF35" s="144">
        <v>0</v>
      </c>
      <c r="AG35" s="144">
        <v>0</v>
      </c>
      <c r="AH35" s="144">
        <v>0</v>
      </c>
      <c r="AI35" s="202">
        <f>SUM(AD35:AH35)</f>
        <v>0.09</v>
      </c>
    </row>
    <row r="36" spans="1:35" x14ac:dyDescent="0.25">
      <c r="A36" s="205">
        <f>+A35+1</f>
        <v>21</v>
      </c>
      <c r="B36" s="206" t="s">
        <v>275</v>
      </c>
      <c r="C36" s="39"/>
      <c r="D36" s="39" t="s">
        <v>23</v>
      </c>
      <c r="E36" s="233">
        <v>3</v>
      </c>
      <c r="F36" s="149">
        <v>9.058501923076923</v>
      </c>
      <c r="G36" s="150">
        <v>0</v>
      </c>
      <c r="H36" s="150">
        <v>0</v>
      </c>
      <c r="I36" s="150">
        <v>0</v>
      </c>
      <c r="J36" s="150">
        <v>0</v>
      </c>
      <c r="K36" s="208">
        <f>SUM(F36:J36)</f>
        <v>9.058501923076923</v>
      </c>
      <c r="L36" s="149">
        <v>9.058501923076923</v>
      </c>
      <c r="M36" s="150">
        <v>0</v>
      </c>
      <c r="N36" s="150">
        <v>0</v>
      </c>
      <c r="O36" s="150">
        <v>0</v>
      </c>
      <c r="P36" s="150">
        <v>0</v>
      </c>
      <c r="Q36" s="208">
        <f>SUM(L36:P36)</f>
        <v>9.058501923076923</v>
      </c>
      <c r="R36" s="149">
        <v>9.058501923076923</v>
      </c>
      <c r="S36" s="150">
        <v>0</v>
      </c>
      <c r="T36" s="150">
        <v>0</v>
      </c>
      <c r="U36" s="150">
        <v>0</v>
      </c>
      <c r="V36" s="150">
        <v>0</v>
      </c>
      <c r="W36" s="208">
        <f>SUM(R36:V36)</f>
        <v>9.058501923076923</v>
      </c>
      <c r="X36" s="149">
        <v>9.058501923076923</v>
      </c>
      <c r="Y36" s="150">
        <v>0</v>
      </c>
      <c r="Z36" s="150">
        <v>0</v>
      </c>
      <c r="AA36" s="150">
        <v>0</v>
      </c>
      <c r="AB36" s="150">
        <v>0</v>
      </c>
      <c r="AC36" s="208">
        <f>SUM(X36:AB36)</f>
        <v>9.058501923076923</v>
      </c>
      <c r="AD36" s="149">
        <v>9.058501923076923</v>
      </c>
      <c r="AE36" s="150">
        <v>0</v>
      </c>
      <c r="AF36" s="150">
        <v>0</v>
      </c>
      <c r="AG36" s="150">
        <v>0</v>
      </c>
      <c r="AH36" s="150">
        <v>0</v>
      </c>
      <c r="AI36" s="208">
        <f>SUM(AD36:AH36)</f>
        <v>9.058501923076923</v>
      </c>
    </row>
    <row r="37" spans="1:35" ht="14.4" thickBot="1" x14ac:dyDescent="0.3">
      <c r="A37" s="220">
        <f t="shared" si="11"/>
        <v>22</v>
      </c>
      <c r="B37" s="221" t="s">
        <v>273</v>
      </c>
      <c r="C37" s="222"/>
      <c r="D37" s="222" t="s">
        <v>23</v>
      </c>
      <c r="E37" s="234">
        <v>3</v>
      </c>
      <c r="F37" s="235">
        <f>F22+F32-SUM(F35:F36)</f>
        <v>102.95405241557988</v>
      </c>
      <c r="G37" s="225">
        <f>G22+G32-SUM(G35:G36)</f>
        <v>197.54017180205562</v>
      </c>
      <c r="H37" s="225">
        <f>H22+H32-SUM(H35:H36)</f>
        <v>5.3472114703938987</v>
      </c>
      <c r="I37" s="225">
        <f>I22+I32-SUM(I35:I36)</f>
        <v>11.726683643175829</v>
      </c>
      <c r="J37" s="236">
        <f>J22+J32-SUM(J35:J36)</f>
        <v>6.5390052450882985</v>
      </c>
      <c r="K37" s="227">
        <f>SUM(F37:J37)</f>
        <v>324.10712457629353</v>
      </c>
      <c r="L37" s="235">
        <f>L22+L32-SUM(L35:L36)</f>
        <v>113.15893915661405</v>
      </c>
      <c r="M37" s="225">
        <f>M22+M32-SUM(M35:M36)</f>
        <v>165.50805373728468</v>
      </c>
      <c r="N37" s="225">
        <f>N22+N32-SUM(N35:N36)</f>
        <v>5.3834720157444504</v>
      </c>
      <c r="O37" s="225">
        <f>O22+O32-SUM(O35:O36)</f>
        <v>10.961642143458043</v>
      </c>
      <c r="P37" s="236">
        <f>P22+P32-SUM(P35:P36)</f>
        <v>6.5440569451949626</v>
      </c>
      <c r="Q37" s="227">
        <f>SUM(L37:P37)</f>
        <v>301.5561639982962</v>
      </c>
      <c r="R37" s="235">
        <f>R22+R32-SUM(R35:R36)</f>
        <v>98.155854443682486</v>
      </c>
      <c r="S37" s="225">
        <f>S22+S32-SUM(S35:S36)</f>
        <v>176.87582806033348</v>
      </c>
      <c r="T37" s="225">
        <f>T22+T32-SUM(T35:T36)</f>
        <v>5.4202408901163244</v>
      </c>
      <c r="U37" s="225">
        <f>U22+U32-SUM(U35:U36)</f>
        <v>13.73902897463511</v>
      </c>
      <c r="V37" s="236">
        <f>V22+V32-SUM(V35:V36)</f>
        <v>6.5491811583988424</v>
      </c>
      <c r="W37" s="227">
        <f>SUM(R37:V37)</f>
        <v>300.74013352716622</v>
      </c>
      <c r="X37" s="235">
        <f>X22+X32-SUM(X35:X36)</f>
        <v>86.063629350715161</v>
      </c>
      <c r="Y37" s="225">
        <f>Y22+Y32-SUM(Y35:Y36)</f>
        <v>183.82629416500092</v>
      </c>
      <c r="Z37" s="225">
        <f>Z22+Z32-SUM(Z35:Z36)</f>
        <v>5.4575252230621603</v>
      </c>
      <c r="AA37" s="225">
        <f>AA22+AA32-SUM(AA35:AA36)</f>
        <v>11.911377777429854</v>
      </c>
      <c r="AB37" s="236">
        <f>AB22+AB32-SUM(AB35:AB36)</f>
        <v>6.5543789338799172</v>
      </c>
      <c r="AC37" s="227">
        <f>SUM(X37:AB37)</f>
        <v>293.81320545008793</v>
      </c>
      <c r="AD37" s="235">
        <f>AD22+AD32-SUM(AD35:AD36)</f>
        <v>84.216840418290658</v>
      </c>
      <c r="AE37" s="225">
        <f>AE22+AE32-SUM(AE35:AE36)</f>
        <v>172.96286430137849</v>
      </c>
      <c r="AF37" s="225">
        <f>AF22+AF32-SUM(AF35:AF36)</f>
        <v>5.4953322441943167</v>
      </c>
      <c r="AG37" s="225">
        <f>AG22+AG32-SUM(AG35:AG36)</f>
        <v>15.183224288747493</v>
      </c>
      <c r="AH37" s="236">
        <f>AH22+AH32-SUM(AH35:AH36)</f>
        <v>6.559651336152621</v>
      </c>
      <c r="AI37" s="227">
        <f>SUM(AD37:AH37)</f>
        <v>284.41791258876361</v>
      </c>
    </row>
    <row r="38" spans="1:35" ht="17.399999999999999" thickBot="1" x14ac:dyDescent="0.5">
      <c r="A38" s="129"/>
      <c r="B38" s="129"/>
      <c r="C38" s="197"/>
      <c r="D38" s="197"/>
      <c r="E38" s="197"/>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row>
    <row r="39" spans="1:35" ht="17.399999999999999" thickBot="1" x14ac:dyDescent="0.3">
      <c r="A39" s="199" t="s">
        <v>276</v>
      </c>
      <c r="B39" s="200" t="s">
        <v>277</v>
      </c>
      <c r="C39" s="229"/>
      <c r="D39" s="194"/>
      <c r="E39" s="194"/>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row>
    <row r="40" spans="1:35" x14ac:dyDescent="0.25">
      <c r="A40" s="140">
        <f>+A37+1</f>
        <v>23</v>
      </c>
      <c r="B40" s="141" t="s">
        <v>278</v>
      </c>
      <c r="C40" s="32"/>
      <c r="D40" s="32" t="s">
        <v>23</v>
      </c>
      <c r="E40" s="237">
        <v>3</v>
      </c>
      <c r="F40" s="143">
        <v>2.0740300751879697</v>
      </c>
      <c r="G40" s="144">
        <v>3.0819699248120296</v>
      </c>
      <c r="H40" s="144">
        <v>0.77534246575342458</v>
      </c>
      <c r="I40" s="144">
        <v>0.48458904109589046</v>
      </c>
      <c r="J40" s="144">
        <v>0.15506849315068494</v>
      </c>
      <c r="K40" s="238">
        <f>SUM(F40:J40)</f>
        <v>6.5709999999999988</v>
      </c>
      <c r="L40" s="143">
        <v>2.0804661654135339</v>
      </c>
      <c r="M40" s="144">
        <v>3.0915338345864658</v>
      </c>
      <c r="N40" s="144">
        <v>0.77808219178082183</v>
      </c>
      <c r="O40" s="144">
        <v>0.4863013698630137</v>
      </c>
      <c r="P40" s="144">
        <v>0.15561643835616437</v>
      </c>
      <c r="Q40" s="238">
        <f>SUM(L40:P40)</f>
        <v>6.5919999999999996</v>
      </c>
      <c r="R40" s="143">
        <v>2.0860977443609023</v>
      </c>
      <c r="S40" s="144">
        <v>3.0999022556390976</v>
      </c>
      <c r="T40" s="144">
        <v>0.77972602739726027</v>
      </c>
      <c r="U40" s="144">
        <v>0.48732876712328776</v>
      </c>
      <c r="V40" s="144">
        <v>0.15594520547945204</v>
      </c>
      <c r="W40" s="238">
        <f>SUM(R40:V40)</f>
        <v>6.6090000000000009</v>
      </c>
      <c r="X40" s="143">
        <v>2.0941428571428573</v>
      </c>
      <c r="Y40" s="144">
        <v>3.1118571428571427</v>
      </c>
      <c r="Z40" s="144">
        <v>0.78301369863013692</v>
      </c>
      <c r="AA40" s="144">
        <v>0.48938356164383567</v>
      </c>
      <c r="AB40" s="144">
        <v>0.1566027397260274</v>
      </c>
      <c r="AC40" s="238">
        <f>SUM(X40:AB40)</f>
        <v>6.6349999999999998</v>
      </c>
      <c r="AD40" s="143">
        <v>2.0989699248120299</v>
      </c>
      <c r="AE40" s="144">
        <v>3.1190300751879696</v>
      </c>
      <c r="AF40" s="144">
        <v>0.78465753424657525</v>
      </c>
      <c r="AG40" s="144">
        <v>0.49041095890410963</v>
      </c>
      <c r="AH40" s="144">
        <v>0.15693150684931506</v>
      </c>
      <c r="AI40" s="238">
        <f>SUM(AD40:AH40)</f>
        <v>6.6499999999999995</v>
      </c>
    </row>
    <row r="41" spans="1:35" x14ac:dyDescent="0.25">
      <c r="A41" s="205">
        <f>+A40+1</f>
        <v>24</v>
      </c>
      <c r="B41" s="206" t="s">
        <v>279</v>
      </c>
      <c r="C41" s="39"/>
      <c r="D41" s="39" t="s">
        <v>23</v>
      </c>
      <c r="E41" s="233">
        <v>3</v>
      </c>
      <c r="F41" s="150">
        <v>0</v>
      </c>
      <c r="G41" s="150">
        <v>0</v>
      </c>
      <c r="H41" s="150">
        <v>0</v>
      </c>
      <c r="I41" s="150">
        <v>0</v>
      </c>
      <c r="J41" s="150">
        <v>0</v>
      </c>
      <c r="K41" s="239">
        <f>SUM(F41:J41)</f>
        <v>0</v>
      </c>
      <c r="L41" s="150">
        <v>0</v>
      </c>
      <c r="M41" s="150">
        <v>0</v>
      </c>
      <c r="N41" s="150">
        <v>0</v>
      </c>
      <c r="O41" s="150">
        <v>0</v>
      </c>
      <c r="P41" s="150">
        <v>0</v>
      </c>
      <c r="Q41" s="239">
        <f>SUM(L41:P41)</f>
        <v>0</v>
      </c>
      <c r="R41" s="150">
        <v>0</v>
      </c>
      <c r="S41" s="150">
        <v>0</v>
      </c>
      <c r="T41" s="150">
        <v>0</v>
      </c>
      <c r="U41" s="150">
        <v>0</v>
      </c>
      <c r="V41" s="150">
        <v>0</v>
      </c>
      <c r="W41" s="239">
        <f>SUM(R41:V41)</f>
        <v>0</v>
      </c>
      <c r="X41" s="150">
        <v>0</v>
      </c>
      <c r="Y41" s="150">
        <v>0</v>
      </c>
      <c r="Z41" s="150">
        <v>0</v>
      </c>
      <c r="AA41" s="150">
        <v>0</v>
      </c>
      <c r="AB41" s="150">
        <v>0</v>
      </c>
      <c r="AC41" s="239">
        <f>SUM(X41:AB41)</f>
        <v>0</v>
      </c>
      <c r="AD41" s="150">
        <v>0</v>
      </c>
      <c r="AE41" s="150">
        <v>0</v>
      </c>
      <c r="AF41" s="150">
        <v>0</v>
      </c>
      <c r="AG41" s="150">
        <v>0</v>
      </c>
      <c r="AH41" s="150">
        <v>0</v>
      </c>
      <c r="AI41" s="239">
        <f>SUM(AD41:AH41)</f>
        <v>0</v>
      </c>
    </row>
    <row r="42" spans="1:35" ht="14.4" thickBot="1" x14ac:dyDescent="0.3">
      <c r="A42" s="220">
        <f>+A41+1</f>
        <v>25</v>
      </c>
      <c r="B42" s="221" t="s">
        <v>280</v>
      </c>
      <c r="C42" s="222"/>
      <c r="D42" s="222" t="s">
        <v>23</v>
      </c>
      <c r="E42" s="240">
        <v>3</v>
      </c>
      <c r="F42" s="241">
        <f>F37+F40+F41</f>
        <v>105.02808249076784</v>
      </c>
      <c r="G42" s="242">
        <f>G37+G40+G41</f>
        <v>200.62214172686765</v>
      </c>
      <c r="H42" s="242">
        <f>H37+H40+H41</f>
        <v>6.1225539361473231</v>
      </c>
      <c r="I42" s="243">
        <f>I37+I40+I41</f>
        <v>12.211272684271719</v>
      </c>
      <c r="J42" s="243">
        <f>J37+J40+J41</f>
        <v>6.6940737382389832</v>
      </c>
      <c r="K42" s="244">
        <f>SUM(F42:J42)</f>
        <v>330.67812457629344</v>
      </c>
      <c r="L42" s="241">
        <f>L37+L40+L41</f>
        <v>115.23940532202759</v>
      </c>
      <c r="M42" s="242">
        <f>M37+M40+M41</f>
        <v>168.59958757187115</v>
      </c>
      <c r="N42" s="242">
        <f>N37+N40+N41</f>
        <v>6.1615542075252723</v>
      </c>
      <c r="O42" s="243">
        <f>O37+O40+O41</f>
        <v>11.447943513321057</v>
      </c>
      <c r="P42" s="243">
        <f>P37+P40+P41</f>
        <v>6.6996733835511266</v>
      </c>
      <c r="Q42" s="244">
        <f>SUM(L42:P42)</f>
        <v>308.14816399829618</v>
      </c>
      <c r="R42" s="241">
        <f>R37+R40+R41</f>
        <v>100.24195218804338</v>
      </c>
      <c r="S42" s="242">
        <f>S37+S40+S41</f>
        <v>179.97573031597258</v>
      </c>
      <c r="T42" s="242">
        <f>T37+T40+T41</f>
        <v>6.199966917513585</v>
      </c>
      <c r="U42" s="243">
        <f>U37+U40+U41</f>
        <v>14.226357741758397</v>
      </c>
      <c r="V42" s="243">
        <f>V37+V40+V41</f>
        <v>6.7051263638782945</v>
      </c>
      <c r="W42" s="244">
        <f>SUM(R42:V42)</f>
        <v>307.34913352716626</v>
      </c>
      <c r="X42" s="241">
        <f>X37+X40+X41</f>
        <v>88.157772207858017</v>
      </c>
      <c r="Y42" s="242">
        <f>Y37+Y40+Y41</f>
        <v>186.93815130785805</v>
      </c>
      <c r="Z42" s="242">
        <f>Z37+Z40+Z41</f>
        <v>6.2405389216922975</v>
      </c>
      <c r="AA42" s="243">
        <f>AA37+AA40+AA41</f>
        <v>12.400761339073689</v>
      </c>
      <c r="AB42" s="243">
        <f>AB37+AB40+AB41</f>
        <v>6.7109816736059447</v>
      </c>
      <c r="AC42" s="244">
        <f>SUM(X42:AB42)</f>
        <v>300.44820545008804</v>
      </c>
      <c r="AD42" s="241">
        <f>AD37+AD40+AD41</f>
        <v>86.315810343102683</v>
      </c>
      <c r="AE42" s="242">
        <f>AE37+AE40+AE41</f>
        <v>176.08189437656645</v>
      </c>
      <c r="AF42" s="242">
        <f>AF37+AF40+AF41</f>
        <v>6.2799897784408918</v>
      </c>
      <c r="AG42" s="243">
        <f>AG37+AG40+AG41</f>
        <v>15.673635247651601</v>
      </c>
      <c r="AH42" s="243">
        <f>AH37+AH40+AH41</f>
        <v>6.7165828430019356</v>
      </c>
      <c r="AI42" s="244">
        <f>SUM(AD42:AH42)</f>
        <v>291.06791258876359</v>
      </c>
    </row>
    <row r="43" spans="1:35" ht="17.399999999999999" thickBot="1" x14ac:dyDescent="0.3">
      <c r="A43" s="245"/>
      <c r="B43" s="246"/>
      <c r="C43" s="197"/>
      <c r="D43" s="197"/>
      <c r="E43" s="197"/>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row>
    <row r="44" spans="1:35" ht="17.399999999999999" thickBot="1" x14ac:dyDescent="0.3">
      <c r="A44" s="199" t="s">
        <v>281</v>
      </c>
      <c r="B44" s="247" t="s">
        <v>282</v>
      </c>
      <c r="C44" s="229"/>
      <c r="D44" s="194"/>
      <c r="E44" s="194"/>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row>
    <row r="45" spans="1:35" x14ac:dyDescent="0.25">
      <c r="A45" s="248">
        <f>+A42+1</f>
        <v>26</v>
      </c>
      <c r="B45" s="249" t="s">
        <v>283</v>
      </c>
      <c r="C45" s="250"/>
      <c r="D45" s="32" t="s">
        <v>23</v>
      </c>
      <c r="E45" s="142">
        <v>3</v>
      </c>
      <c r="F45" s="143">
        <v>0</v>
      </c>
      <c r="G45" s="144">
        <v>0</v>
      </c>
      <c r="H45" s="144">
        <v>0</v>
      </c>
      <c r="I45" s="144">
        <v>0</v>
      </c>
      <c r="J45" s="144">
        <v>0</v>
      </c>
      <c r="K45" s="251">
        <f t="shared" ref="K45:K55" si="12">SUM(F45:J45)</f>
        <v>0</v>
      </c>
      <c r="L45" s="143">
        <v>0</v>
      </c>
      <c r="M45" s="144">
        <v>0</v>
      </c>
      <c r="N45" s="144">
        <v>0</v>
      </c>
      <c r="O45" s="144">
        <v>0</v>
      </c>
      <c r="P45" s="144">
        <v>0</v>
      </c>
      <c r="Q45" s="251">
        <f t="shared" ref="Q45:Q55" si="13">SUM(L45:P45)</f>
        <v>0</v>
      </c>
      <c r="R45" s="143">
        <v>0</v>
      </c>
      <c r="S45" s="144">
        <v>0</v>
      </c>
      <c r="T45" s="144">
        <v>0</v>
      </c>
      <c r="U45" s="144">
        <v>0</v>
      </c>
      <c r="V45" s="144">
        <v>0</v>
      </c>
      <c r="W45" s="251">
        <f t="shared" ref="W45:W55" si="14">SUM(R45:V45)</f>
        <v>0</v>
      </c>
      <c r="X45" s="143">
        <v>0</v>
      </c>
      <c r="Y45" s="144">
        <v>0</v>
      </c>
      <c r="Z45" s="144">
        <v>0</v>
      </c>
      <c r="AA45" s="144">
        <v>0</v>
      </c>
      <c r="AB45" s="144">
        <v>0</v>
      </c>
      <c r="AC45" s="251">
        <f t="shared" ref="AC45:AC55" si="15">SUM(X45:AB45)</f>
        <v>0</v>
      </c>
      <c r="AD45" s="143">
        <v>0</v>
      </c>
      <c r="AE45" s="144">
        <v>0</v>
      </c>
      <c r="AF45" s="144">
        <v>0</v>
      </c>
      <c r="AG45" s="144">
        <v>0</v>
      </c>
      <c r="AH45" s="144">
        <v>0</v>
      </c>
      <c r="AI45" s="251">
        <f t="shared" ref="AI45:AI55" si="16">SUM(AD45:AH45)</f>
        <v>0</v>
      </c>
    </row>
    <row r="46" spans="1:35" x14ac:dyDescent="0.25">
      <c r="A46" s="252">
        <f t="shared" ref="A46:A54" si="17">+A45+1</f>
        <v>27</v>
      </c>
      <c r="B46" s="180" t="s">
        <v>284</v>
      </c>
      <c r="C46" s="253"/>
      <c r="D46" s="39" t="s">
        <v>23</v>
      </c>
      <c r="E46" s="207">
        <v>3</v>
      </c>
      <c r="F46" s="149"/>
      <c r="G46" s="150"/>
      <c r="H46" s="150"/>
      <c r="I46" s="150"/>
      <c r="J46" s="150"/>
      <c r="K46" s="254">
        <f t="shared" si="12"/>
        <v>0</v>
      </c>
      <c r="L46" s="149"/>
      <c r="M46" s="150"/>
      <c r="N46" s="150"/>
      <c r="O46" s="150"/>
      <c r="P46" s="150"/>
      <c r="Q46" s="254">
        <f t="shared" si="13"/>
        <v>0</v>
      </c>
      <c r="R46" s="149"/>
      <c r="S46" s="150"/>
      <c r="T46" s="150"/>
      <c r="U46" s="150"/>
      <c r="V46" s="150"/>
      <c r="W46" s="254">
        <f t="shared" si="14"/>
        <v>0</v>
      </c>
      <c r="X46" s="149"/>
      <c r="Y46" s="150"/>
      <c r="Z46" s="150"/>
      <c r="AA46" s="150"/>
      <c r="AB46" s="150"/>
      <c r="AC46" s="254">
        <f t="shared" si="15"/>
        <v>0</v>
      </c>
      <c r="AD46" s="149"/>
      <c r="AE46" s="150"/>
      <c r="AF46" s="150"/>
      <c r="AG46" s="150"/>
      <c r="AH46" s="150"/>
      <c r="AI46" s="254">
        <f t="shared" si="16"/>
        <v>0</v>
      </c>
    </row>
    <row r="47" spans="1:35" x14ac:dyDescent="0.25">
      <c r="A47" s="252">
        <f t="shared" si="17"/>
        <v>28</v>
      </c>
      <c r="B47" s="180" t="s">
        <v>285</v>
      </c>
      <c r="C47" s="253"/>
      <c r="D47" s="39" t="s">
        <v>23</v>
      </c>
      <c r="E47" s="207">
        <v>3</v>
      </c>
      <c r="F47" s="149"/>
      <c r="G47" s="150"/>
      <c r="H47" s="150"/>
      <c r="I47" s="150"/>
      <c r="J47" s="150"/>
      <c r="K47" s="254">
        <f t="shared" si="12"/>
        <v>0</v>
      </c>
      <c r="L47" s="149"/>
      <c r="M47" s="150"/>
      <c r="N47" s="150"/>
      <c r="O47" s="150"/>
      <c r="P47" s="150"/>
      <c r="Q47" s="254">
        <f t="shared" si="13"/>
        <v>0</v>
      </c>
      <c r="R47" s="149"/>
      <c r="S47" s="150"/>
      <c r="T47" s="150"/>
      <c r="U47" s="150"/>
      <c r="V47" s="150"/>
      <c r="W47" s="254">
        <f t="shared" si="14"/>
        <v>0</v>
      </c>
      <c r="X47" s="149"/>
      <c r="Y47" s="150"/>
      <c r="Z47" s="150"/>
      <c r="AA47" s="150"/>
      <c r="AB47" s="150"/>
      <c r="AC47" s="254">
        <f t="shared" si="15"/>
        <v>0</v>
      </c>
      <c r="AD47" s="149"/>
      <c r="AE47" s="150"/>
      <c r="AF47" s="150"/>
      <c r="AG47" s="150"/>
      <c r="AH47" s="150"/>
      <c r="AI47" s="254">
        <f t="shared" si="16"/>
        <v>0</v>
      </c>
    </row>
    <row r="48" spans="1:35" x14ac:dyDescent="0.25">
      <c r="A48" s="255">
        <f t="shared" si="17"/>
        <v>29</v>
      </c>
      <c r="B48" s="180" t="s">
        <v>286</v>
      </c>
      <c r="C48" s="253"/>
      <c r="D48" s="39" t="s">
        <v>23</v>
      </c>
      <c r="E48" s="207">
        <v>3</v>
      </c>
      <c r="F48" s="149"/>
      <c r="G48" s="150"/>
      <c r="H48" s="150"/>
      <c r="I48" s="150"/>
      <c r="J48" s="150"/>
      <c r="K48" s="254">
        <f t="shared" si="12"/>
        <v>0</v>
      </c>
      <c r="L48" s="149"/>
      <c r="M48" s="150"/>
      <c r="N48" s="150"/>
      <c r="O48" s="150"/>
      <c r="P48" s="150"/>
      <c r="Q48" s="254">
        <f t="shared" si="13"/>
        <v>0</v>
      </c>
      <c r="R48" s="149"/>
      <c r="S48" s="150"/>
      <c r="T48" s="150"/>
      <c r="U48" s="150"/>
      <c r="V48" s="150"/>
      <c r="W48" s="254">
        <f t="shared" si="14"/>
        <v>0</v>
      </c>
      <c r="X48" s="149"/>
      <c r="Y48" s="150"/>
      <c r="Z48" s="150"/>
      <c r="AA48" s="150"/>
      <c r="AB48" s="150"/>
      <c r="AC48" s="254">
        <f t="shared" si="15"/>
        <v>0</v>
      </c>
      <c r="AD48" s="149"/>
      <c r="AE48" s="150"/>
      <c r="AF48" s="150"/>
      <c r="AG48" s="150"/>
      <c r="AH48" s="150"/>
      <c r="AI48" s="254">
        <f t="shared" si="16"/>
        <v>0</v>
      </c>
    </row>
    <row r="49" spans="1:35" x14ac:dyDescent="0.25">
      <c r="A49" s="252">
        <f t="shared" si="17"/>
        <v>30</v>
      </c>
      <c r="B49" s="180" t="s">
        <v>287</v>
      </c>
      <c r="C49" s="253"/>
      <c r="D49" s="39" t="s">
        <v>23</v>
      </c>
      <c r="E49" s="207">
        <v>3</v>
      </c>
      <c r="F49" s="149"/>
      <c r="G49" s="150"/>
      <c r="H49" s="150"/>
      <c r="I49" s="150"/>
      <c r="J49" s="150"/>
      <c r="K49" s="254">
        <f t="shared" si="12"/>
        <v>0</v>
      </c>
      <c r="L49" s="149"/>
      <c r="M49" s="150"/>
      <c r="N49" s="150"/>
      <c r="O49" s="150"/>
      <c r="P49" s="150"/>
      <c r="Q49" s="254">
        <f t="shared" si="13"/>
        <v>0</v>
      </c>
      <c r="R49" s="149"/>
      <c r="S49" s="150"/>
      <c r="T49" s="150"/>
      <c r="U49" s="150"/>
      <c r="V49" s="150"/>
      <c r="W49" s="254">
        <f t="shared" si="14"/>
        <v>0</v>
      </c>
      <c r="X49" s="149"/>
      <c r="Y49" s="150"/>
      <c r="Z49" s="150"/>
      <c r="AA49" s="150"/>
      <c r="AB49" s="150"/>
      <c r="AC49" s="254">
        <f t="shared" si="15"/>
        <v>0</v>
      </c>
      <c r="AD49" s="149"/>
      <c r="AE49" s="150"/>
      <c r="AF49" s="150"/>
      <c r="AG49" s="150"/>
      <c r="AH49" s="150"/>
      <c r="AI49" s="254">
        <f t="shared" si="16"/>
        <v>0</v>
      </c>
    </row>
    <row r="50" spans="1:35" x14ac:dyDescent="0.25">
      <c r="A50" s="252">
        <f t="shared" si="17"/>
        <v>31</v>
      </c>
      <c r="B50" s="180" t="s">
        <v>288</v>
      </c>
      <c r="C50" s="253"/>
      <c r="D50" s="39" t="s">
        <v>23</v>
      </c>
      <c r="E50" s="207">
        <v>3</v>
      </c>
      <c r="F50" s="149"/>
      <c r="G50" s="150"/>
      <c r="H50" s="150"/>
      <c r="I50" s="150"/>
      <c r="J50" s="150"/>
      <c r="K50" s="254">
        <f>SUM(F50:J50)</f>
        <v>0</v>
      </c>
      <c r="L50" s="149"/>
      <c r="M50" s="150"/>
      <c r="N50" s="150"/>
      <c r="O50" s="150"/>
      <c r="P50" s="150"/>
      <c r="Q50" s="254">
        <f>SUM(L50:P50)</f>
        <v>0</v>
      </c>
      <c r="R50" s="149"/>
      <c r="S50" s="150"/>
      <c r="T50" s="150"/>
      <c r="U50" s="150"/>
      <c r="V50" s="150"/>
      <c r="W50" s="254">
        <f>SUM(R50:V50)</f>
        <v>0</v>
      </c>
      <c r="X50" s="149"/>
      <c r="Y50" s="150"/>
      <c r="Z50" s="150"/>
      <c r="AA50" s="150"/>
      <c r="AB50" s="150"/>
      <c r="AC50" s="254">
        <f>SUM(X50:AB50)</f>
        <v>0</v>
      </c>
      <c r="AD50" s="149"/>
      <c r="AE50" s="150"/>
      <c r="AF50" s="150"/>
      <c r="AG50" s="150"/>
      <c r="AH50" s="150"/>
      <c r="AI50" s="254">
        <f>SUM(AD50:AH50)</f>
        <v>0</v>
      </c>
    </row>
    <row r="51" spans="1:35" x14ac:dyDescent="0.25">
      <c r="A51" s="252">
        <f t="shared" si="17"/>
        <v>32</v>
      </c>
      <c r="B51" s="180" t="s">
        <v>289</v>
      </c>
      <c r="C51" s="253"/>
      <c r="D51" s="39" t="s">
        <v>23</v>
      </c>
      <c r="E51" s="207">
        <v>3</v>
      </c>
      <c r="F51" s="149"/>
      <c r="G51" s="150"/>
      <c r="H51" s="150"/>
      <c r="I51" s="150"/>
      <c r="J51" s="150"/>
      <c r="K51" s="254">
        <f>SUM(F51:J51)</f>
        <v>0</v>
      </c>
      <c r="L51" s="149"/>
      <c r="M51" s="150"/>
      <c r="N51" s="150"/>
      <c r="O51" s="150"/>
      <c r="P51" s="150"/>
      <c r="Q51" s="254">
        <f>SUM(L51:P51)</f>
        <v>0</v>
      </c>
      <c r="R51" s="149"/>
      <c r="S51" s="150"/>
      <c r="T51" s="150"/>
      <c r="U51" s="150"/>
      <c r="V51" s="150"/>
      <c r="W51" s="254">
        <f>SUM(R51:V51)</f>
        <v>0</v>
      </c>
      <c r="X51" s="149"/>
      <c r="Y51" s="150"/>
      <c r="Z51" s="150"/>
      <c r="AA51" s="150"/>
      <c r="AB51" s="150"/>
      <c r="AC51" s="254">
        <f>SUM(X51:AB51)</f>
        <v>0</v>
      </c>
      <c r="AD51" s="149"/>
      <c r="AE51" s="150"/>
      <c r="AF51" s="150"/>
      <c r="AG51" s="150"/>
      <c r="AH51" s="150"/>
      <c r="AI51" s="254">
        <f>SUM(AD51:AH51)</f>
        <v>0</v>
      </c>
    </row>
    <row r="52" spans="1:35" x14ac:dyDescent="0.25">
      <c r="A52" s="252">
        <f t="shared" si="17"/>
        <v>33</v>
      </c>
      <c r="B52" s="180" t="s">
        <v>290</v>
      </c>
      <c r="C52" s="253"/>
      <c r="D52" s="39" t="s">
        <v>23</v>
      </c>
      <c r="E52" s="207">
        <v>3</v>
      </c>
      <c r="F52" s="149"/>
      <c r="G52" s="150"/>
      <c r="H52" s="150"/>
      <c r="I52" s="150"/>
      <c r="J52" s="150"/>
      <c r="K52" s="254">
        <f>SUM(F52:J52)</f>
        <v>0</v>
      </c>
      <c r="L52" s="149"/>
      <c r="M52" s="150"/>
      <c r="N52" s="150"/>
      <c r="O52" s="150"/>
      <c r="P52" s="150"/>
      <c r="Q52" s="254">
        <f>SUM(L52:P52)</f>
        <v>0</v>
      </c>
      <c r="R52" s="149"/>
      <c r="S52" s="150"/>
      <c r="T52" s="150"/>
      <c r="U52" s="150"/>
      <c r="V52" s="150"/>
      <c r="W52" s="254">
        <f>SUM(R52:V52)</f>
        <v>0</v>
      </c>
      <c r="X52" s="149"/>
      <c r="Y52" s="150"/>
      <c r="Z52" s="150"/>
      <c r="AA52" s="150"/>
      <c r="AB52" s="150"/>
      <c r="AC52" s="254">
        <f>SUM(X52:AB52)</f>
        <v>0</v>
      </c>
      <c r="AD52" s="149"/>
      <c r="AE52" s="150"/>
      <c r="AF52" s="150"/>
      <c r="AG52" s="150"/>
      <c r="AH52" s="150"/>
      <c r="AI52" s="254">
        <f>SUM(AD52:AH52)</f>
        <v>0</v>
      </c>
    </row>
    <row r="53" spans="1:35" x14ac:dyDescent="0.25">
      <c r="A53" s="252">
        <f t="shared" si="17"/>
        <v>34</v>
      </c>
      <c r="B53" s="180" t="s">
        <v>291</v>
      </c>
      <c r="C53" s="253"/>
      <c r="D53" s="39" t="s">
        <v>23</v>
      </c>
      <c r="E53" s="207">
        <v>3</v>
      </c>
      <c r="F53" s="149"/>
      <c r="G53" s="150"/>
      <c r="H53" s="150"/>
      <c r="I53" s="150"/>
      <c r="J53" s="150"/>
      <c r="K53" s="254">
        <f>SUM(F53:J53)</f>
        <v>0</v>
      </c>
      <c r="L53" s="149"/>
      <c r="M53" s="150"/>
      <c r="N53" s="150"/>
      <c r="O53" s="150"/>
      <c r="P53" s="150"/>
      <c r="Q53" s="254">
        <f>SUM(L53:P53)</f>
        <v>0</v>
      </c>
      <c r="R53" s="149"/>
      <c r="S53" s="150"/>
      <c r="T53" s="150"/>
      <c r="U53" s="150"/>
      <c r="V53" s="150"/>
      <c r="W53" s="254">
        <f>SUM(R53:V53)</f>
        <v>0</v>
      </c>
      <c r="X53" s="149"/>
      <c r="Y53" s="150"/>
      <c r="Z53" s="150"/>
      <c r="AA53" s="150"/>
      <c r="AB53" s="150"/>
      <c r="AC53" s="254">
        <f>SUM(X53:AB53)</f>
        <v>0</v>
      </c>
      <c r="AD53" s="149"/>
      <c r="AE53" s="150"/>
      <c r="AF53" s="150"/>
      <c r="AG53" s="150"/>
      <c r="AH53" s="150"/>
      <c r="AI53" s="254">
        <f>SUM(AD53:AH53)</f>
        <v>0</v>
      </c>
    </row>
    <row r="54" spans="1:35" x14ac:dyDescent="0.25">
      <c r="A54" s="252">
        <f t="shared" si="17"/>
        <v>35</v>
      </c>
      <c r="B54" s="180" t="s">
        <v>292</v>
      </c>
      <c r="C54" s="253"/>
      <c r="D54" s="39" t="s">
        <v>23</v>
      </c>
      <c r="E54" s="207">
        <v>3</v>
      </c>
      <c r="F54" s="149"/>
      <c r="G54" s="150"/>
      <c r="H54" s="150"/>
      <c r="I54" s="150"/>
      <c r="J54" s="150"/>
      <c r="K54" s="254">
        <f>SUM(F54:J54)</f>
        <v>0</v>
      </c>
      <c r="L54" s="149"/>
      <c r="M54" s="150"/>
      <c r="N54" s="150"/>
      <c r="O54" s="150"/>
      <c r="P54" s="150"/>
      <c r="Q54" s="254">
        <f>SUM(L54:P54)</f>
        <v>0</v>
      </c>
      <c r="R54" s="149"/>
      <c r="S54" s="150"/>
      <c r="T54" s="150"/>
      <c r="U54" s="150"/>
      <c r="V54" s="150"/>
      <c r="W54" s="254">
        <f>SUM(R54:V54)</f>
        <v>0</v>
      </c>
      <c r="X54" s="149"/>
      <c r="Y54" s="150"/>
      <c r="Z54" s="150"/>
      <c r="AA54" s="150"/>
      <c r="AB54" s="150"/>
      <c r="AC54" s="254">
        <f>SUM(X54:AB54)</f>
        <v>0</v>
      </c>
      <c r="AD54" s="149"/>
      <c r="AE54" s="150"/>
      <c r="AF54" s="150"/>
      <c r="AG54" s="150"/>
      <c r="AH54" s="150"/>
      <c r="AI54" s="254">
        <f>SUM(AD54:AH54)</f>
        <v>0</v>
      </c>
    </row>
    <row r="55" spans="1:35" ht="14.4" thickBot="1" x14ac:dyDescent="0.3">
      <c r="A55" s="220">
        <v>36</v>
      </c>
      <c r="B55" s="221" t="s">
        <v>293</v>
      </c>
      <c r="C55" s="256"/>
      <c r="D55" s="222" t="s">
        <v>23</v>
      </c>
      <c r="E55" s="223">
        <v>3</v>
      </c>
      <c r="F55" s="257">
        <f>SUM(F45:F54)</f>
        <v>0</v>
      </c>
      <c r="G55" s="258">
        <f>SUM(G45:G54)</f>
        <v>0</v>
      </c>
      <c r="H55" s="258">
        <f>SUM(H45:H54)</f>
        <v>0</v>
      </c>
      <c r="I55" s="259">
        <f>SUM(I45:I54)</f>
        <v>0</v>
      </c>
      <c r="J55" s="259">
        <f>SUM(J45:J54)</f>
        <v>0</v>
      </c>
      <c r="K55" s="260">
        <f t="shared" si="12"/>
        <v>0</v>
      </c>
      <c r="L55" s="257">
        <f>SUM(L45:L54)</f>
        <v>0</v>
      </c>
      <c r="M55" s="258">
        <f>SUM(M45:M54)</f>
        <v>0</v>
      </c>
      <c r="N55" s="258">
        <f>SUM(N45:N54)</f>
        <v>0</v>
      </c>
      <c r="O55" s="259">
        <f>SUM(O45:O54)</f>
        <v>0</v>
      </c>
      <c r="P55" s="259">
        <f>SUM(P45:P54)</f>
        <v>0</v>
      </c>
      <c r="Q55" s="260">
        <f t="shared" si="13"/>
        <v>0</v>
      </c>
      <c r="R55" s="257">
        <f>SUM(R45:R54)</f>
        <v>0</v>
      </c>
      <c r="S55" s="258">
        <f>SUM(S45:S54)</f>
        <v>0</v>
      </c>
      <c r="T55" s="258">
        <f>SUM(T45:T54)</f>
        <v>0</v>
      </c>
      <c r="U55" s="259">
        <f>SUM(U45:U54)</f>
        <v>0</v>
      </c>
      <c r="V55" s="259">
        <f>SUM(V45:V54)</f>
        <v>0</v>
      </c>
      <c r="W55" s="260">
        <f t="shared" si="14"/>
        <v>0</v>
      </c>
      <c r="X55" s="257">
        <f>SUM(X45:X54)</f>
        <v>0</v>
      </c>
      <c r="Y55" s="258">
        <f>SUM(Y45:Y54)</f>
        <v>0</v>
      </c>
      <c r="Z55" s="258">
        <f>SUM(Z45:Z54)</f>
        <v>0</v>
      </c>
      <c r="AA55" s="259">
        <f>SUM(AA45:AA54)</f>
        <v>0</v>
      </c>
      <c r="AB55" s="259">
        <f>SUM(AB45:AB54)</f>
        <v>0</v>
      </c>
      <c r="AC55" s="260">
        <f t="shared" si="15"/>
        <v>0</v>
      </c>
      <c r="AD55" s="257">
        <f>SUM(AD45:AD54)</f>
        <v>0</v>
      </c>
      <c r="AE55" s="258">
        <f>SUM(AE45:AE54)</f>
        <v>0</v>
      </c>
      <c r="AF55" s="258">
        <f>SUM(AF45:AF54)</f>
        <v>0</v>
      </c>
      <c r="AG55" s="259">
        <f>SUM(AG45:AG54)</f>
        <v>0</v>
      </c>
      <c r="AH55" s="259">
        <f>SUM(AH45:AH54)</f>
        <v>0</v>
      </c>
      <c r="AI55" s="260">
        <f t="shared" si="16"/>
        <v>0</v>
      </c>
    </row>
    <row r="56" spans="1:35" ht="17.399999999999999" thickBot="1" x14ac:dyDescent="0.3">
      <c r="A56" s="261"/>
      <c r="B56" s="262"/>
      <c r="C56" s="197"/>
      <c r="D56" s="197"/>
      <c r="E56" s="197"/>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row>
    <row r="57" spans="1:35" ht="17.399999999999999" thickBot="1" x14ac:dyDescent="0.3">
      <c r="A57" s="199" t="s">
        <v>294</v>
      </c>
      <c r="B57" s="247" t="s">
        <v>295</v>
      </c>
      <c r="C57" s="229"/>
      <c r="D57" s="194"/>
      <c r="E57" s="194"/>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row>
    <row r="58" spans="1:35" ht="14.4" thickBot="1" x14ac:dyDescent="0.3">
      <c r="A58" s="263">
        <f>+A55+1</f>
        <v>37</v>
      </c>
      <c r="B58" s="264" t="s">
        <v>296</v>
      </c>
      <c r="C58" s="265"/>
      <c r="D58" s="265" t="s">
        <v>23</v>
      </c>
      <c r="E58" s="266">
        <v>3</v>
      </c>
      <c r="F58" s="267">
        <f>F55+F42</f>
        <v>105.02808249076784</v>
      </c>
      <c r="G58" s="268">
        <f>G55+G42</f>
        <v>200.62214172686765</v>
      </c>
      <c r="H58" s="268">
        <f>H55+H42</f>
        <v>6.1225539361473231</v>
      </c>
      <c r="I58" s="269">
        <f>I55+I42</f>
        <v>12.211272684271719</v>
      </c>
      <c r="J58" s="270">
        <f>J55+J42</f>
        <v>6.6940737382389832</v>
      </c>
      <c r="K58" s="268">
        <f>SUM(F58:J58)</f>
        <v>330.67812457629344</v>
      </c>
      <c r="L58" s="267">
        <f>L55+L42</f>
        <v>115.23940532202759</v>
      </c>
      <c r="M58" s="268">
        <f>M55+M42</f>
        <v>168.59958757187115</v>
      </c>
      <c r="N58" s="268">
        <f>N55+N42</f>
        <v>6.1615542075252723</v>
      </c>
      <c r="O58" s="269">
        <f>O55+O42</f>
        <v>11.447943513321057</v>
      </c>
      <c r="P58" s="270">
        <f>P55+P42</f>
        <v>6.6996733835511266</v>
      </c>
      <c r="Q58" s="268">
        <f>SUM(L58:P58)</f>
        <v>308.14816399829618</v>
      </c>
      <c r="R58" s="267">
        <f>R55+R42</f>
        <v>100.24195218804338</v>
      </c>
      <c r="S58" s="268">
        <f>S55+S42</f>
        <v>179.97573031597258</v>
      </c>
      <c r="T58" s="268">
        <f>T55+T42</f>
        <v>6.199966917513585</v>
      </c>
      <c r="U58" s="269">
        <f>U55+U42</f>
        <v>14.226357741758397</v>
      </c>
      <c r="V58" s="270">
        <f>V55+V42</f>
        <v>6.7051263638782945</v>
      </c>
      <c r="W58" s="268">
        <f>SUM(R58:V58)</f>
        <v>307.34913352716626</v>
      </c>
      <c r="X58" s="267">
        <f>X55+X42</f>
        <v>88.157772207858017</v>
      </c>
      <c r="Y58" s="268">
        <f>Y55+Y42</f>
        <v>186.93815130785805</v>
      </c>
      <c r="Z58" s="268">
        <f>Z55+Z42</f>
        <v>6.2405389216922975</v>
      </c>
      <c r="AA58" s="269">
        <f>AA55+AA42</f>
        <v>12.400761339073689</v>
      </c>
      <c r="AB58" s="270">
        <f>AB55+AB42</f>
        <v>6.7109816736059447</v>
      </c>
      <c r="AC58" s="268">
        <f>SUM(X58:AB58)</f>
        <v>300.44820545008804</v>
      </c>
      <c r="AD58" s="267">
        <f>AD55+AD42</f>
        <v>86.315810343102683</v>
      </c>
      <c r="AE58" s="268">
        <f>AE55+AE42</f>
        <v>176.08189437656645</v>
      </c>
      <c r="AF58" s="268">
        <f>AF55+AF42</f>
        <v>6.2799897784408918</v>
      </c>
      <c r="AG58" s="269">
        <f>AG55+AG42</f>
        <v>15.673635247651601</v>
      </c>
      <c r="AH58" s="270">
        <f>AH55+AH42</f>
        <v>6.7165828430019356</v>
      </c>
      <c r="AI58" s="271">
        <f>SUM(AD58:AH58)</f>
        <v>291.06791258876359</v>
      </c>
    </row>
    <row r="59" spans="1:35" ht="16.8" x14ac:dyDescent="0.45">
      <c r="A59" s="272"/>
      <c r="B59" s="272"/>
      <c r="C59" s="272"/>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row>
    <row r="60" spans="1:35" ht="16.8" x14ac:dyDescent="0.45">
      <c r="A60" s="100" t="s">
        <v>72</v>
      </c>
      <c r="B60" s="101"/>
      <c r="C60" s="102"/>
      <c r="D60" s="102"/>
      <c r="E60" s="102"/>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row>
    <row r="61" spans="1:35" ht="16.8" x14ac:dyDescent="0.45">
      <c r="A61" s="104"/>
      <c r="B61" s="105" t="s">
        <v>73</v>
      </c>
      <c r="C61" s="102"/>
      <c r="D61" s="102"/>
      <c r="E61" s="102"/>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row>
    <row r="62" spans="1:35" ht="16.8" x14ac:dyDescent="0.45">
      <c r="A62" s="106"/>
      <c r="B62" s="105" t="s">
        <v>74</v>
      </c>
      <c r="C62" s="102"/>
      <c r="D62" s="102"/>
      <c r="E62" s="102"/>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row>
    <row r="63" spans="1:35" ht="16.8" x14ac:dyDescent="0.45">
      <c r="A63" s="107"/>
      <c r="B63" s="105" t="s">
        <v>75</v>
      </c>
      <c r="C63" s="102"/>
      <c r="D63" s="102"/>
      <c r="E63" s="102"/>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row>
    <row r="64" spans="1:35" ht="16.8" x14ac:dyDescent="0.45">
      <c r="A64" s="108"/>
      <c r="B64" s="105" t="s">
        <v>204</v>
      </c>
      <c r="C64" s="102"/>
      <c r="D64" s="102"/>
      <c r="E64" s="102"/>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row>
    <row r="65" spans="1:35" ht="17.399999999999999" thickBot="1" x14ac:dyDescent="0.5">
      <c r="A65" s="109"/>
      <c r="B65" s="105"/>
      <c r="C65" s="102"/>
      <c r="D65" s="102"/>
      <c r="E65" s="102"/>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row>
    <row r="66" spans="1:35" ht="17.399999999999999" thickBot="1" x14ac:dyDescent="0.5">
      <c r="A66" s="413" t="s">
        <v>297</v>
      </c>
      <c r="B66" s="414"/>
      <c r="C66" s="414"/>
      <c r="D66" s="414"/>
      <c r="E66" s="414"/>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row>
    <row r="67" spans="1:35" ht="17.399999999999999" thickBot="1" x14ac:dyDescent="0.5">
      <c r="A67" s="111"/>
      <c r="B67" s="112"/>
      <c r="C67" s="113"/>
      <c r="D67" s="114"/>
      <c r="E67" s="114"/>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row>
    <row r="68" spans="1:35" ht="17.399999999999999" thickBot="1" x14ac:dyDescent="0.5">
      <c r="A68" s="415" t="s">
        <v>298</v>
      </c>
      <c r="B68" s="416"/>
      <c r="C68" s="416"/>
      <c r="D68" s="416"/>
      <c r="E68" s="416"/>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row>
    <row r="69" spans="1:35" ht="17.399999999999999" thickBot="1" x14ac:dyDescent="0.5">
      <c r="A69" s="111"/>
      <c r="B69" s="112"/>
      <c r="C69" s="113"/>
      <c r="D69" s="114"/>
      <c r="E69" s="114"/>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row>
    <row r="70" spans="1:35" ht="16.8" x14ac:dyDescent="0.45">
      <c r="A70" s="273" t="s">
        <v>79</v>
      </c>
      <c r="B70" s="457" t="s">
        <v>80</v>
      </c>
      <c r="C70" s="458"/>
      <c r="D70" s="458"/>
      <c r="E70" s="458"/>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c r="AH70" s="129"/>
      <c r="AI70" s="129"/>
    </row>
    <row r="71" spans="1:35" ht="16.8" x14ac:dyDescent="0.45">
      <c r="A71" s="274" t="s">
        <v>207</v>
      </c>
      <c r="B71" s="275">
        <f>$C$9</f>
        <v>0</v>
      </c>
      <c r="C71" s="275"/>
      <c r="D71" s="275"/>
      <c r="E71" s="275"/>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row>
    <row r="72" spans="1:35" ht="16.8" x14ac:dyDescent="0.45">
      <c r="A72" s="190">
        <v>1</v>
      </c>
      <c r="B72" s="462" t="s">
        <v>299</v>
      </c>
      <c r="C72" s="463"/>
      <c r="D72" s="463"/>
      <c r="E72" s="463"/>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row>
    <row r="73" spans="1:35" ht="16.8" x14ac:dyDescent="0.45">
      <c r="A73" s="190">
        <v>2</v>
      </c>
      <c r="B73" s="462" t="s">
        <v>300</v>
      </c>
      <c r="C73" s="463"/>
      <c r="D73" s="463"/>
      <c r="E73" s="463"/>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row>
    <row r="74" spans="1:35" ht="16.8" x14ac:dyDescent="0.45">
      <c r="A74" s="190">
        <v>3</v>
      </c>
      <c r="B74" s="462" t="s">
        <v>301</v>
      </c>
      <c r="C74" s="463"/>
      <c r="D74" s="463"/>
      <c r="E74" s="463"/>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row>
    <row r="75" spans="1:35" ht="16.8" x14ac:dyDescent="0.45">
      <c r="A75" s="190">
        <v>4</v>
      </c>
      <c r="B75" s="462" t="s">
        <v>302</v>
      </c>
      <c r="C75" s="463"/>
      <c r="D75" s="463"/>
      <c r="E75" s="463"/>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row>
    <row r="76" spans="1:35" ht="16.8" x14ac:dyDescent="0.45">
      <c r="A76" s="190">
        <v>5</v>
      </c>
      <c r="B76" s="462" t="s">
        <v>303</v>
      </c>
      <c r="C76" s="463"/>
      <c r="D76" s="463"/>
      <c r="E76" s="463"/>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9"/>
    </row>
    <row r="77" spans="1:35" ht="16.8" x14ac:dyDescent="0.45">
      <c r="A77" s="190">
        <v>6</v>
      </c>
      <c r="B77" s="462" t="s">
        <v>304</v>
      </c>
      <c r="C77" s="463"/>
      <c r="D77" s="463"/>
      <c r="E77" s="463"/>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row>
    <row r="78" spans="1:35" ht="16.8" x14ac:dyDescent="0.45">
      <c r="A78" s="190">
        <v>7</v>
      </c>
      <c r="B78" s="462" t="s">
        <v>305</v>
      </c>
      <c r="C78" s="463"/>
      <c r="D78" s="463"/>
      <c r="E78" s="463"/>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row>
    <row r="79" spans="1:35" ht="16.8" x14ac:dyDescent="0.45">
      <c r="A79" s="190">
        <v>8</v>
      </c>
      <c r="B79" s="462" t="s">
        <v>306</v>
      </c>
      <c r="C79" s="463"/>
      <c r="D79" s="463"/>
      <c r="E79" s="463"/>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row>
    <row r="80" spans="1:35" ht="16.8" x14ac:dyDescent="0.45">
      <c r="A80" s="190">
        <v>9</v>
      </c>
      <c r="B80" s="462" t="s">
        <v>307</v>
      </c>
      <c r="C80" s="463"/>
      <c r="D80" s="463"/>
      <c r="E80" s="463"/>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row>
    <row r="81" spans="1:35" ht="16.8" x14ac:dyDescent="0.45">
      <c r="A81" s="190">
        <v>10</v>
      </c>
      <c r="B81" s="462" t="s">
        <v>308</v>
      </c>
      <c r="C81" s="463"/>
      <c r="D81" s="463"/>
      <c r="E81" s="463"/>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row>
    <row r="82" spans="1:35" ht="16.8" x14ac:dyDescent="0.45">
      <c r="A82" s="190">
        <v>11</v>
      </c>
      <c r="B82" s="462" t="s">
        <v>309</v>
      </c>
      <c r="C82" s="463"/>
      <c r="D82" s="463"/>
      <c r="E82" s="463"/>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row>
    <row r="83" spans="1:35" ht="16.8" x14ac:dyDescent="0.45">
      <c r="A83" s="274" t="s">
        <v>310</v>
      </c>
      <c r="B83" s="275">
        <f>$C$24</f>
        <v>0</v>
      </c>
      <c r="C83" s="275"/>
      <c r="D83" s="275"/>
      <c r="E83" s="275"/>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row>
    <row r="84" spans="1:35" ht="16.8" x14ac:dyDescent="0.45">
      <c r="A84" s="190">
        <v>12</v>
      </c>
      <c r="B84" s="462" t="s">
        <v>311</v>
      </c>
      <c r="C84" s="463"/>
      <c r="D84" s="463"/>
      <c r="E84" s="463"/>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row>
    <row r="85" spans="1:35" ht="16.8" x14ac:dyDescent="0.45">
      <c r="A85" s="190">
        <v>13</v>
      </c>
      <c r="B85" s="462" t="s">
        <v>312</v>
      </c>
      <c r="C85" s="463"/>
      <c r="D85" s="463"/>
      <c r="E85" s="463"/>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row>
    <row r="86" spans="1:35" ht="16.8" x14ac:dyDescent="0.45">
      <c r="A86" s="190">
        <v>14</v>
      </c>
      <c r="B86" s="462" t="s">
        <v>313</v>
      </c>
      <c r="C86" s="463"/>
      <c r="D86" s="463"/>
      <c r="E86" s="463"/>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row>
    <row r="87" spans="1:35" ht="16.8" x14ac:dyDescent="0.45">
      <c r="A87" s="190">
        <v>15</v>
      </c>
      <c r="B87" s="462" t="s">
        <v>314</v>
      </c>
      <c r="C87" s="463"/>
      <c r="D87" s="463"/>
      <c r="E87" s="463"/>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row>
    <row r="88" spans="1:35" ht="16.8" x14ac:dyDescent="0.45">
      <c r="A88" s="190">
        <v>16</v>
      </c>
      <c r="B88" s="462" t="s">
        <v>315</v>
      </c>
      <c r="C88" s="463"/>
      <c r="D88" s="463"/>
      <c r="E88" s="463"/>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row>
    <row r="89" spans="1:35" ht="16.8" x14ac:dyDescent="0.45">
      <c r="A89" s="190">
        <v>17</v>
      </c>
      <c r="B89" s="462" t="s">
        <v>316</v>
      </c>
      <c r="C89" s="463"/>
      <c r="D89" s="463"/>
      <c r="E89" s="463"/>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row>
    <row r="90" spans="1:35" ht="16.8" x14ac:dyDescent="0.45">
      <c r="A90" s="190">
        <v>18</v>
      </c>
      <c r="B90" s="462" t="s">
        <v>317</v>
      </c>
      <c r="C90" s="463"/>
      <c r="D90" s="463"/>
      <c r="E90" s="463"/>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row>
    <row r="91" spans="1:35" ht="16.8" x14ac:dyDescent="0.45">
      <c r="A91" s="190">
        <v>19</v>
      </c>
      <c r="B91" s="462" t="s">
        <v>318</v>
      </c>
      <c r="C91" s="463"/>
      <c r="D91" s="463"/>
      <c r="E91" s="463"/>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row>
    <row r="92" spans="1:35" ht="16.8" x14ac:dyDescent="0.45">
      <c r="A92" s="274" t="s">
        <v>319</v>
      </c>
      <c r="B92" s="275">
        <f>$C$34</f>
        <v>0</v>
      </c>
      <c r="C92" s="275"/>
      <c r="D92" s="275"/>
      <c r="E92" s="275"/>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row>
    <row r="93" spans="1:35" ht="16.8" x14ac:dyDescent="0.45">
      <c r="A93" s="190">
        <v>20</v>
      </c>
      <c r="B93" s="462" t="s">
        <v>320</v>
      </c>
      <c r="C93" s="463"/>
      <c r="D93" s="463"/>
      <c r="E93" s="463"/>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row>
    <row r="94" spans="1:35" ht="16.8" x14ac:dyDescent="0.45">
      <c r="A94" s="190">
        <v>21</v>
      </c>
      <c r="B94" s="462" t="s">
        <v>321</v>
      </c>
      <c r="C94" s="463"/>
      <c r="D94" s="463"/>
      <c r="E94" s="463"/>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row>
    <row r="95" spans="1:35" ht="16.8" x14ac:dyDescent="0.45">
      <c r="A95" s="190">
        <v>22</v>
      </c>
      <c r="B95" s="462" t="s">
        <v>322</v>
      </c>
      <c r="C95" s="463"/>
      <c r="D95" s="463"/>
      <c r="E95" s="463"/>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row>
    <row r="96" spans="1:35" ht="16.8" x14ac:dyDescent="0.45">
      <c r="A96" s="274" t="s">
        <v>323</v>
      </c>
      <c r="B96" s="275">
        <f>$C$39</f>
        <v>0</v>
      </c>
      <c r="C96" s="275"/>
      <c r="D96" s="275"/>
      <c r="E96" s="275"/>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row>
    <row r="97" spans="1:35" ht="16.8" x14ac:dyDescent="0.45">
      <c r="A97" s="190">
        <v>23</v>
      </c>
      <c r="B97" s="462" t="s">
        <v>324</v>
      </c>
      <c r="C97" s="463"/>
      <c r="D97" s="463"/>
      <c r="E97" s="463"/>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row>
    <row r="98" spans="1:35" ht="16.8" x14ac:dyDescent="0.45">
      <c r="A98" s="190">
        <v>24</v>
      </c>
      <c r="B98" s="462" t="s">
        <v>325</v>
      </c>
      <c r="C98" s="463"/>
      <c r="D98" s="463"/>
      <c r="E98" s="463"/>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row>
    <row r="99" spans="1:35" ht="16.8" x14ac:dyDescent="0.45">
      <c r="A99" s="190">
        <v>25</v>
      </c>
      <c r="B99" s="462" t="s">
        <v>326</v>
      </c>
      <c r="C99" s="463"/>
      <c r="D99" s="463"/>
      <c r="E99" s="463"/>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row>
    <row r="100" spans="1:35" ht="16.8" x14ac:dyDescent="0.45">
      <c r="A100" s="274" t="s">
        <v>327</v>
      </c>
      <c r="B100" s="275">
        <f>$C$44</f>
        <v>0</v>
      </c>
      <c r="C100" s="275"/>
      <c r="D100" s="275"/>
      <c r="E100" s="275"/>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row>
    <row r="101" spans="1:35" ht="16.8" x14ac:dyDescent="0.45">
      <c r="A101" s="276" t="s">
        <v>328</v>
      </c>
      <c r="B101" s="462" t="s">
        <v>329</v>
      </c>
      <c r="C101" s="463"/>
      <c r="D101" s="463"/>
      <c r="E101" s="463"/>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row>
    <row r="102" spans="1:35" ht="16.8" x14ac:dyDescent="0.45">
      <c r="A102" s="277">
        <v>36</v>
      </c>
      <c r="B102" s="462" t="s">
        <v>330</v>
      </c>
      <c r="C102" s="463"/>
      <c r="D102" s="463"/>
      <c r="E102" s="463"/>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row>
    <row r="103" spans="1:35" ht="16.8" x14ac:dyDescent="0.45">
      <c r="A103" s="274" t="s">
        <v>331</v>
      </c>
      <c r="B103" s="275">
        <f>$C$57</f>
        <v>0</v>
      </c>
      <c r="C103" s="275"/>
      <c r="D103" s="275"/>
      <c r="E103" s="275"/>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row>
    <row r="104" spans="1:35" ht="17.399999999999999" thickBot="1" x14ac:dyDescent="0.5">
      <c r="A104" s="278">
        <v>37</v>
      </c>
      <c r="B104" s="464" t="s">
        <v>332</v>
      </c>
      <c r="C104" s="465"/>
      <c r="D104" s="465"/>
      <c r="E104" s="465"/>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row>
  </sheetData>
  <mergeCells count="78">
    <mergeCell ref="BF3:BG3"/>
    <mergeCell ref="BH3:BI3"/>
    <mergeCell ref="BJ3:BK3"/>
    <mergeCell ref="AR3:AS3"/>
    <mergeCell ref="AT3:AU3"/>
    <mergeCell ref="AV3:AW3"/>
    <mergeCell ref="AZ3:BA3"/>
    <mergeCell ref="BB3:BC3"/>
    <mergeCell ref="BD3:BE3"/>
    <mergeCell ref="B99:E99"/>
    <mergeCell ref="B101:E101"/>
    <mergeCell ref="B102:E102"/>
    <mergeCell ref="B104:E104"/>
    <mergeCell ref="AL3:AM3"/>
    <mergeCell ref="B97:E97"/>
    <mergeCell ref="B98:E98"/>
    <mergeCell ref="B84:E84"/>
    <mergeCell ref="B72:E72"/>
    <mergeCell ref="B73:E73"/>
    <mergeCell ref="B74:E74"/>
    <mergeCell ref="B75:E75"/>
    <mergeCell ref="B76:E76"/>
    <mergeCell ref="B77:E77"/>
    <mergeCell ref="R7:W7"/>
    <mergeCell ref="X7:AC7"/>
    <mergeCell ref="AN3:AO3"/>
    <mergeCell ref="B91:E91"/>
    <mergeCell ref="B93:E93"/>
    <mergeCell ref="B94:E94"/>
    <mergeCell ref="B95:E95"/>
    <mergeCell ref="B85:E85"/>
    <mergeCell ref="B86:E86"/>
    <mergeCell ref="B87:E87"/>
    <mergeCell ref="B88:E88"/>
    <mergeCell ref="B89:E89"/>
    <mergeCell ref="B90:E90"/>
    <mergeCell ref="B78:E78"/>
    <mergeCell ref="B79:E79"/>
    <mergeCell ref="B80:E80"/>
    <mergeCell ref="B81:E81"/>
    <mergeCell ref="B82:E82"/>
    <mergeCell ref="AD7:AI7"/>
    <mergeCell ref="A66:E66"/>
    <mergeCell ref="A68:E68"/>
    <mergeCell ref="B70:E70"/>
    <mergeCell ref="AD4:AD5"/>
    <mergeCell ref="AE4:AE5"/>
    <mergeCell ref="AF4:AH4"/>
    <mergeCell ref="AI4:AI5"/>
    <mergeCell ref="A7:E7"/>
    <mergeCell ref="F7:K7"/>
    <mergeCell ref="L7:Q7"/>
    <mergeCell ref="T4:V4"/>
    <mergeCell ref="W4:W5"/>
    <mergeCell ref="X4:X5"/>
    <mergeCell ref="Y4:Y5"/>
    <mergeCell ref="Z4:AB4"/>
    <mergeCell ref="M4:M5"/>
    <mergeCell ref="N4:P4"/>
    <mergeCell ref="Q4:Q5"/>
    <mergeCell ref="R4:R5"/>
    <mergeCell ref="S4:S5"/>
    <mergeCell ref="AP3:AQ3"/>
    <mergeCell ref="AD3:AI3"/>
    <mergeCell ref="A4:B5"/>
    <mergeCell ref="C4:C5"/>
    <mergeCell ref="D4:D5"/>
    <mergeCell ref="E4:E5"/>
    <mergeCell ref="F3:K3"/>
    <mergeCell ref="L3:Q3"/>
    <mergeCell ref="R3:W3"/>
    <mergeCell ref="F4:F5"/>
    <mergeCell ref="G4:G5"/>
    <mergeCell ref="H4:J4"/>
    <mergeCell ref="K4:K5"/>
    <mergeCell ref="X3:AC3"/>
    <mergeCell ref="AC4:AC5"/>
    <mergeCell ref="L4:L5"/>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23" id="{F1B8004C-A2A4-4D25-B456-009EA941A05A}">
            <xm:f>'https://wessexwater.sharepoint.com/teams/wx-bp/WPC005/[PARTIALLY SUPERSEDED PR19-Business-plan-data-tables - FBP (post IAP) Apr 2019.xlsb]Validation flags'!#REF!=1</xm:f>
            <x14:dxf>
              <fill>
                <patternFill>
                  <bgColor rgb="FFE0DCD8"/>
                </patternFill>
              </fill>
            </x14:dxf>
          </x14:cfRule>
          <xm:sqref>F10:J13</xm:sqref>
        </x14:conditionalFormatting>
        <x14:conditionalFormatting xmlns:xm="http://schemas.microsoft.com/office/excel/2006/main">
          <x14:cfRule type="expression" priority="122" id="{1C1C0FFC-6598-46ED-A9C9-BB44CE7C454B}">
            <xm:f>'https://wessexwater.sharepoint.com/teams/wx-bp/WPC005/[PARTIALLY SUPERSEDED PR19-Business-plan-data-tables - FBP (post IAP) Apr 2019.xlsb]Validation flags'!#REF!=1</xm:f>
            <x14:dxf>
              <fill>
                <patternFill>
                  <bgColor rgb="FFE0DCD8"/>
                </patternFill>
              </fill>
            </x14:dxf>
          </x14:cfRule>
          <xm:sqref>L10:P13</xm:sqref>
        </x14:conditionalFormatting>
        <x14:conditionalFormatting xmlns:xm="http://schemas.microsoft.com/office/excel/2006/main">
          <x14:cfRule type="expression" priority="121" id="{761D457A-CEED-4AAB-9750-6ABA4F4223D9}">
            <xm:f>'https://wessexwater.sharepoint.com/teams/wx-bp/WPC005/[PARTIALLY SUPERSEDED PR19-Business-plan-data-tables - FBP (post IAP) Apr 2019.xlsb]Validation flags'!#REF!=1</xm:f>
            <x14:dxf>
              <fill>
                <patternFill>
                  <bgColor rgb="FFE0DCD8"/>
                </patternFill>
              </fill>
            </x14:dxf>
          </x14:cfRule>
          <xm:sqref>R10:V13</xm:sqref>
        </x14:conditionalFormatting>
        <x14:conditionalFormatting xmlns:xm="http://schemas.microsoft.com/office/excel/2006/main">
          <x14:cfRule type="expression" priority="120" id="{2F855433-A8E6-42B9-ADB8-ED4956187C55}">
            <xm:f>'https://wessexwater.sharepoint.com/teams/wx-bp/WPC005/[PARTIALLY SUPERSEDED PR19-Business-plan-data-tables - FBP (post IAP) Apr 2019.xlsb]Validation flags'!#REF!=1</xm:f>
            <x14:dxf>
              <fill>
                <patternFill>
                  <bgColor rgb="FFE0DCD8"/>
                </patternFill>
              </fill>
            </x14:dxf>
          </x14:cfRule>
          <xm:sqref>X10:AB13</xm:sqref>
        </x14:conditionalFormatting>
        <x14:conditionalFormatting xmlns:xm="http://schemas.microsoft.com/office/excel/2006/main">
          <x14:cfRule type="expression" priority="119" id="{BAF1C379-B3FE-4326-867B-BB66A5532E49}">
            <xm:f>'https://wessexwater.sharepoint.com/teams/wx-bp/WPC005/[PARTIALLY SUPERSEDED PR19-Business-plan-data-tables - FBP (post IAP) Apr 2019.xlsb]Validation flags'!#REF!=1</xm:f>
            <x14:dxf>
              <fill>
                <patternFill>
                  <bgColor rgb="FFE0DCD8"/>
                </patternFill>
              </fill>
            </x14:dxf>
          </x14:cfRule>
          <xm:sqref>AD10:AH13</xm:sqref>
        </x14:conditionalFormatting>
        <x14:conditionalFormatting xmlns:xm="http://schemas.microsoft.com/office/excel/2006/main">
          <x14:cfRule type="expression" priority="118" id="{A46922D6-0FCB-4741-803A-75728A3131B9}">
            <xm:f>'https://wessexwater.sharepoint.com/teams/wx-bp/WPC005/[PARTIALLY SUPERSEDED PR19-Business-plan-data-tables - FBP (post IAP) Apr 2019.xlsb]Validation flags'!#REF!=1</xm:f>
            <x14:dxf>
              <fill>
                <patternFill>
                  <bgColor rgb="FFE0DCD8"/>
                </patternFill>
              </fill>
            </x14:dxf>
          </x14:cfRule>
          <xm:sqref>F15:J17</xm:sqref>
        </x14:conditionalFormatting>
        <x14:conditionalFormatting xmlns:xm="http://schemas.microsoft.com/office/excel/2006/main">
          <x14:cfRule type="expression" priority="117" id="{EC8522C2-0DF2-489D-8321-36566D1F6372}">
            <xm:f>'https://wessexwater.sharepoint.com/teams/wx-bp/WPC005/[PARTIALLY SUPERSEDED PR19-Business-plan-data-tables - FBP (post IAP) Apr 2019.xlsb]Validation flags'!#REF!=1</xm:f>
            <x14:dxf>
              <fill>
                <patternFill>
                  <bgColor rgb="FFE0DCD8"/>
                </patternFill>
              </fill>
            </x14:dxf>
          </x14:cfRule>
          <xm:sqref>L15:P17</xm:sqref>
        </x14:conditionalFormatting>
        <x14:conditionalFormatting xmlns:xm="http://schemas.microsoft.com/office/excel/2006/main">
          <x14:cfRule type="expression" priority="116" id="{C84D123F-5893-47C7-8124-739DD5CA4E86}">
            <xm:f>'https://wessexwater.sharepoint.com/teams/wx-bp/WPC005/[PARTIALLY SUPERSEDED PR19-Business-plan-data-tables - FBP (post IAP) Apr 2019.xlsb]Validation flags'!#REF!=1</xm:f>
            <x14:dxf>
              <fill>
                <patternFill>
                  <bgColor rgb="FFE0DCD8"/>
                </patternFill>
              </fill>
            </x14:dxf>
          </x14:cfRule>
          <xm:sqref>R15:V17</xm:sqref>
        </x14:conditionalFormatting>
        <x14:conditionalFormatting xmlns:xm="http://schemas.microsoft.com/office/excel/2006/main">
          <x14:cfRule type="expression" priority="115" id="{F6BE71C9-1F65-4FB5-B196-472F2740735C}">
            <xm:f>'https://wessexwater.sharepoint.com/teams/wx-bp/WPC005/[PARTIALLY SUPERSEDED PR19-Business-plan-data-tables - FBP (post IAP) Apr 2019.xlsb]Validation flags'!#REF!=1</xm:f>
            <x14:dxf>
              <fill>
                <patternFill>
                  <bgColor rgb="FFE0DCD8"/>
                </patternFill>
              </fill>
            </x14:dxf>
          </x14:cfRule>
          <xm:sqref>X15:AB17</xm:sqref>
        </x14:conditionalFormatting>
        <x14:conditionalFormatting xmlns:xm="http://schemas.microsoft.com/office/excel/2006/main">
          <x14:cfRule type="expression" priority="114" id="{5D7502F1-F951-4C7F-BCF8-B20D68C6AFCF}">
            <xm:f>'https://wessexwater.sharepoint.com/teams/wx-bp/WPC005/[PARTIALLY SUPERSEDED PR19-Business-plan-data-tables - FBP (post IAP) Apr 2019.xlsb]Validation flags'!#REF!=1</xm:f>
            <x14:dxf>
              <fill>
                <patternFill>
                  <bgColor rgb="FFE0DCD8"/>
                </patternFill>
              </fill>
            </x14:dxf>
          </x14:cfRule>
          <xm:sqref>AD15:AH18</xm:sqref>
        </x14:conditionalFormatting>
        <x14:conditionalFormatting xmlns:xm="http://schemas.microsoft.com/office/excel/2006/main">
          <x14:cfRule type="expression" priority="107" id="{EC1B641F-0E9A-476E-87EE-53E34672CA1B}">
            <xm:f>'https://wessexwater.sharepoint.com/teams/wx-bp/WPC005/[PARTIALLY SUPERSEDED PR19-Business-plan-data-tables - FBP (post IAP) Apr 2019.xlsb]Validation flags'!#REF!=1</xm:f>
            <x14:dxf>
              <fill>
                <patternFill>
                  <bgColor rgb="FFE0DCD8"/>
                </patternFill>
              </fill>
            </x14:dxf>
          </x14:cfRule>
          <xm:sqref>F21</xm:sqref>
        </x14:conditionalFormatting>
        <x14:conditionalFormatting xmlns:xm="http://schemas.microsoft.com/office/excel/2006/main">
          <x14:cfRule type="expression" priority="106" id="{111A6C38-8066-4F05-B0C3-4193B998E2DE}">
            <xm:f>'https://wessexwater.sharepoint.com/teams/wx-bp/WPC005/[PARTIALLY SUPERSEDED PR19-Business-plan-data-tables - FBP (post IAP) Apr 2019.xlsb]Validation flags'!#REF!=1</xm:f>
            <x14:dxf>
              <fill>
                <patternFill>
                  <bgColor rgb="FFE0DCD8"/>
                </patternFill>
              </fill>
            </x14:dxf>
          </x14:cfRule>
          <xm:sqref>G21:J21</xm:sqref>
        </x14:conditionalFormatting>
        <x14:conditionalFormatting xmlns:xm="http://schemas.microsoft.com/office/excel/2006/main">
          <x14:cfRule type="expression" priority="105" id="{CFBAED38-2CF9-4A81-8029-0BCEB5BBB0FA}">
            <xm:f>'https://wessexwater.sharepoint.com/teams/wx-bp/WPC005/[PARTIALLY SUPERSEDED PR19-Business-plan-data-tables - FBP (post IAP) Apr 2019.xlsb]Validation flags'!#REF!=1</xm:f>
            <x14:dxf>
              <fill>
                <patternFill>
                  <bgColor rgb="FFE0DCD8"/>
                </patternFill>
              </fill>
            </x14:dxf>
          </x14:cfRule>
          <xm:sqref>L21</xm:sqref>
        </x14:conditionalFormatting>
        <x14:conditionalFormatting xmlns:xm="http://schemas.microsoft.com/office/excel/2006/main">
          <x14:cfRule type="expression" priority="104" id="{138D2CF1-0CFA-4B59-91D1-3C724530F5FE}">
            <xm:f>'https://wessexwater.sharepoint.com/teams/wx-bp/WPC005/[PARTIALLY SUPERSEDED PR19-Business-plan-data-tables - FBP (post IAP) Apr 2019.xlsb]Validation flags'!#REF!=1</xm:f>
            <x14:dxf>
              <fill>
                <patternFill>
                  <bgColor rgb="FFE0DCD8"/>
                </patternFill>
              </fill>
            </x14:dxf>
          </x14:cfRule>
          <xm:sqref>M21:P21</xm:sqref>
        </x14:conditionalFormatting>
        <x14:conditionalFormatting xmlns:xm="http://schemas.microsoft.com/office/excel/2006/main">
          <x14:cfRule type="expression" priority="103" id="{E0653E68-3CCA-4D32-AEC1-41704B8DDBEF}">
            <xm:f>'https://wessexwater.sharepoint.com/teams/wx-bp/WPC005/[PARTIALLY SUPERSEDED PR19-Business-plan-data-tables - FBP (post IAP) Apr 2019.xlsb]Validation flags'!#REF!=1</xm:f>
            <x14:dxf>
              <fill>
                <patternFill>
                  <bgColor rgb="FFE0DCD8"/>
                </patternFill>
              </fill>
            </x14:dxf>
          </x14:cfRule>
          <xm:sqref>R21</xm:sqref>
        </x14:conditionalFormatting>
        <x14:conditionalFormatting xmlns:xm="http://schemas.microsoft.com/office/excel/2006/main">
          <x14:cfRule type="expression" priority="102" id="{DB39E338-7D3F-44AC-AC16-4D72A5F00065}">
            <xm:f>'https://wessexwater.sharepoint.com/teams/wx-bp/WPC005/[PARTIALLY SUPERSEDED PR19-Business-plan-data-tables - FBP (post IAP) Apr 2019.xlsb]Validation flags'!#REF!=1</xm:f>
            <x14:dxf>
              <fill>
                <patternFill>
                  <bgColor rgb="FFE0DCD8"/>
                </patternFill>
              </fill>
            </x14:dxf>
          </x14:cfRule>
          <xm:sqref>S21:V21</xm:sqref>
        </x14:conditionalFormatting>
        <x14:conditionalFormatting xmlns:xm="http://schemas.microsoft.com/office/excel/2006/main">
          <x14:cfRule type="expression" priority="101" id="{4A6CCC84-127F-42FB-854F-3EF41D422A4B}">
            <xm:f>'https://wessexwater.sharepoint.com/teams/wx-bp/WPC005/[PARTIALLY SUPERSEDED PR19-Business-plan-data-tables - FBP (post IAP) Apr 2019.xlsb]Validation flags'!#REF!=1</xm:f>
            <x14:dxf>
              <fill>
                <patternFill>
                  <bgColor rgb="FFE0DCD8"/>
                </patternFill>
              </fill>
            </x14:dxf>
          </x14:cfRule>
          <xm:sqref>X21</xm:sqref>
        </x14:conditionalFormatting>
        <x14:conditionalFormatting xmlns:xm="http://schemas.microsoft.com/office/excel/2006/main">
          <x14:cfRule type="expression" priority="100" id="{F673FE7C-20FB-494B-A0D6-B7118FD1445C}">
            <xm:f>'https://wessexwater.sharepoint.com/teams/wx-bp/WPC005/[PARTIALLY SUPERSEDED PR19-Business-plan-data-tables - FBP (post IAP) Apr 2019.xlsb]Validation flags'!#REF!=1</xm:f>
            <x14:dxf>
              <fill>
                <patternFill>
                  <bgColor rgb="FFE0DCD8"/>
                </patternFill>
              </fill>
            </x14:dxf>
          </x14:cfRule>
          <xm:sqref>Y21:AB21</xm:sqref>
        </x14:conditionalFormatting>
        <x14:conditionalFormatting xmlns:xm="http://schemas.microsoft.com/office/excel/2006/main">
          <x14:cfRule type="expression" priority="99" id="{012D42A0-A19C-4335-91A9-7448AEDEAEDA}">
            <xm:f>'https://wessexwater.sharepoint.com/teams/wx-bp/WPC005/[PARTIALLY SUPERSEDED PR19-Business-plan-data-tables - FBP (post IAP) Apr 2019.xlsb]Validation flags'!#REF!=1</xm:f>
            <x14:dxf>
              <fill>
                <patternFill>
                  <bgColor rgb="FFE0DCD8"/>
                </patternFill>
              </fill>
            </x14:dxf>
          </x14:cfRule>
          <xm:sqref>AD21</xm:sqref>
        </x14:conditionalFormatting>
        <x14:conditionalFormatting xmlns:xm="http://schemas.microsoft.com/office/excel/2006/main">
          <x14:cfRule type="expression" priority="98" id="{BA11AB94-2E77-44AC-B3CD-9A8702B01FDF}">
            <xm:f>'https://wessexwater.sharepoint.com/teams/wx-bp/WPC005/[PARTIALLY SUPERSEDED PR19-Business-plan-data-tables - FBP (post IAP) Apr 2019.xlsb]Validation flags'!#REF!=1</xm:f>
            <x14:dxf>
              <fill>
                <patternFill>
                  <bgColor rgb="FFE0DCD8"/>
                </patternFill>
              </fill>
            </x14:dxf>
          </x14:cfRule>
          <xm:sqref>AE21:AH21</xm:sqref>
        </x14:conditionalFormatting>
        <x14:conditionalFormatting xmlns:xm="http://schemas.microsoft.com/office/excel/2006/main">
          <x14:cfRule type="expression" priority="69" id="{FEC5C17C-FDE1-4981-8431-194B73FF63D8}">
            <xm:f>'https://wessexwater.sharepoint.com/teams/wx-bp/WPC005/[PARTIALLY SUPERSEDED PR19-Business-plan-data-tables - FBP (post IAP) Apr 2019.xlsb]Validation flags'!#REF!=1</xm:f>
            <x14:dxf>
              <fill>
                <patternFill>
                  <bgColor rgb="FFE0DCD8"/>
                </patternFill>
              </fill>
            </x14:dxf>
          </x14:cfRule>
          <xm:sqref>F40:J41</xm:sqref>
        </x14:conditionalFormatting>
        <x14:conditionalFormatting xmlns:xm="http://schemas.microsoft.com/office/excel/2006/main">
          <x14:cfRule type="expression" priority="68" id="{54D246B6-0012-4085-9BED-E9506503D8C5}">
            <xm:f>'https://wessexwater.sharepoint.com/teams/wx-bp/WPC005/[PARTIALLY SUPERSEDED PR19-Business-plan-data-tables - FBP (post IAP) Apr 2019.xlsb]Validation flags'!#REF!=1</xm:f>
            <x14:dxf>
              <fill>
                <patternFill>
                  <bgColor rgb="FFE0DCD8"/>
                </patternFill>
              </fill>
            </x14:dxf>
          </x14:cfRule>
          <xm:sqref>L40:P41</xm:sqref>
        </x14:conditionalFormatting>
        <x14:conditionalFormatting xmlns:xm="http://schemas.microsoft.com/office/excel/2006/main">
          <x14:cfRule type="expression" priority="67" id="{04778F95-C2F0-4A59-8526-250E12D37E25}">
            <xm:f>'https://wessexwater.sharepoint.com/teams/wx-bp/WPC005/[PARTIALLY SUPERSEDED PR19-Business-plan-data-tables - FBP (post IAP) Apr 2019.xlsb]Validation flags'!#REF!=1</xm:f>
            <x14:dxf>
              <fill>
                <patternFill>
                  <bgColor rgb="FFE0DCD8"/>
                </patternFill>
              </fill>
            </x14:dxf>
          </x14:cfRule>
          <xm:sqref>R40:V41</xm:sqref>
        </x14:conditionalFormatting>
        <x14:conditionalFormatting xmlns:xm="http://schemas.microsoft.com/office/excel/2006/main">
          <x14:cfRule type="expression" priority="66" id="{E99C233C-E73F-4ACB-A57E-8829979F48B3}">
            <xm:f>'https://wessexwater.sharepoint.com/teams/wx-bp/WPC005/[PARTIALLY SUPERSEDED PR19-Business-plan-data-tables - FBP (post IAP) Apr 2019.xlsb]Validation flags'!#REF!=1</xm:f>
            <x14:dxf>
              <fill>
                <patternFill>
                  <bgColor rgb="FFE0DCD8"/>
                </patternFill>
              </fill>
            </x14:dxf>
          </x14:cfRule>
          <xm:sqref>X40:AB41</xm:sqref>
        </x14:conditionalFormatting>
        <x14:conditionalFormatting xmlns:xm="http://schemas.microsoft.com/office/excel/2006/main">
          <x14:cfRule type="expression" priority="65" id="{D57D43D9-A296-4570-8AB3-7FEE3D74F9C9}">
            <xm:f>'https://wessexwater.sharepoint.com/teams/wx-bp/WPC005/[PARTIALLY SUPERSEDED PR19-Business-plan-data-tables - FBP (post IAP) Apr 2019.xlsb]Validation flags'!#REF!=1</xm:f>
            <x14:dxf>
              <fill>
                <patternFill>
                  <bgColor rgb="FFE0DCD8"/>
                </patternFill>
              </fill>
            </x14:dxf>
          </x14:cfRule>
          <xm:sqref>AD40:AH41</xm:sqref>
        </x14:conditionalFormatting>
        <x14:conditionalFormatting xmlns:xm="http://schemas.microsoft.com/office/excel/2006/main">
          <x14:cfRule type="expression" priority="58" id="{B4C633B3-93E6-4611-965D-ACCCC39AFD30}">
            <xm:f>'https://wessexwater.sharepoint.com/teams/wx-bp/WPC005/[PARTIALLY SUPERSEDED PR19-Business-plan-data-tables - FBP (post IAP) Apr 2019.xlsb]Validation flags'!#REF!=1</xm:f>
            <x14:dxf>
              <fill>
                <patternFill>
                  <bgColor rgb="FFE0DCD8"/>
                </patternFill>
              </fill>
            </x14:dxf>
          </x14:cfRule>
          <xm:sqref>F45:J45</xm:sqref>
        </x14:conditionalFormatting>
        <x14:conditionalFormatting xmlns:xm="http://schemas.microsoft.com/office/excel/2006/main">
          <x14:cfRule type="expression" priority="57" id="{EAC87AA5-F451-4B71-8E44-553C05D21847}">
            <xm:f>'https://wessexwater.sharepoint.com/teams/wx-bp/WPC005/[PARTIALLY SUPERSEDED PR19-Business-plan-data-tables - FBP (post IAP) Apr 2019.xlsb]Validation flags'!#REF!=1</xm:f>
            <x14:dxf>
              <fill>
                <patternFill>
                  <bgColor rgb="FFE0DCD8"/>
                </patternFill>
              </fill>
            </x14:dxf>
          </x14:cfRule>
          <xm:sqref>F46:J54</xm:sqref>
        </x14:conditionalFormatting>
        <x14:conditionalFormatting xmlns:xm="http://schemas.microsoft.com/office/excel/2006/main">
          <x14:cfRule type="expression" priority="56" id="{451E8691-503D-4F68-9F9C-84DF62CCFB85}">
            <xm:f>'https://wessexwater.sharepoint.com/teams/wx-bp/WPC005/[PARTIALLY SUPERSEDED PR19-Business-plan-data-tables - FBP (post IAP) Apr 2019.xlsb]Validation flags'!#REF!=1</xm:f>
            <x14:dxf>
              <fill>
                <patternFill>
                  <bgColor rgb="FFE0DCD8"/>
                </patternFill>
              </fill>
            </x14:dxf>
          </x14:cfRule>
          <xm:sqref>L45:P45</xm:sqref>
        </x14:conditionalFormatting>
        <x14:conditionalFormatting xmlns:xm="http://schemas.microsoft.com/office/excel/2006/main">
          <x14:cfRule type="expression" priority="55" id="{7FF80563-A44C-4F50-AF8D-73BBC4880395}">
            <xm:f>'https://wessexwater.sharepoint.com/teams/wx-bp/WPC005/[PARTIALLY SUPERSEDED PR19-Business-plan-data-tables - FBP (post IAP) Apr 2019.xlsb]Validation flags'!#REF!=1</xm:f>
            <x14:dxf>
              <fill>
                <patternFill>
                  <bgColor rgb="FFE0DCD8"/>
                </patternFill>
              </fill>
            </x14:dxf>
          </x14:cfRule>
          <xm:sqref>L46:P54</xm:sqref>
        </x14:conditionalFormatting>
        <x14:conditionalFormatting xmlns:xm="http://schemas.microsoft.com/office/excel/2006/main">
          <x14:cfRule type="expression" priority="54" id="{2785919F-2E57-4411-B6EE-F172C5899ECE}">
            <xm:f>'https://wessexwater.sharepoint.com/teams/wx-bp/WPC005/[PARTIALLY SUPERSEDED PR19-Business-plan-data-tables - FBP (post IAP) Apr 2019.xlsb]Validation flags'!#REF!=1</xm:f>
            <x14:dxf>
              <fill>
                <patternFill>
                  <bgColor rgb="FFE0DCD8"/>
                </patternFill>
              </fill>
            </x14:dxf>
          </x14:cfRule>
          <xm:sqref>R45:V45</xm:sqref>
        </x14:conditionalFormatting>
        <x14:conditionalFormatting xmlns:xm="http://schemas.microsoft.com/office/excel/2006/main">
          <x14:cfRule type="expression" priority="53" id="{4763EE9F-D3BB-440D-8C21-90F2A2400B88}">
            <xm:f>'https://wessexwater.sharepoint.com/teams/wx-bp/WPC005/[PARTIALLY SUPERSEDED PR19-Business-plan-data-tables - FBP (post IAP) Apr 2019.xlsb]Validation flags'!#REF!=1</xm:f>
            <x14:dxf>
              <fill>
                <patternFill>
                  <bgColor rgb="FFE0DCD8"/>
                </patternFill>
              </fill>
            </x14:dxf>
          </x14:cfRule>
          <xm:sqref>R46:V54</xm:sqref>
        </x14:conditionalFormatting>
        <x14:conditionalFormatting xmlns:xm="http://schemas.microsoft.com/office/excel/2006/main">
          <x14:cfRule type="expression" priority="52" id="{B35C67F8-C73E-4ADE-9B26-C9D4E0108866}">
            <xm:f>'https://wessexwater.sharepoint.com/teams/wx-bp/WPC005/[PARTIALLY SUPERSEDED PR19-Business-plan-data-tables - FBP (post IAP) Apr 2019.xlsb]Validation flags'!#REF!=1</xm:f>
            <x14:dxf>
              <fill>
                <patternFill>
                  <bgColor rgb="FFE0DCD8"/>
                </patternFill>
              </fill>
            </x14:dxf>
          </x14:cfRule>
          <xm:sqref>X45:AB45</xm:sqref>
        </x14:conditionalFormatting>
        <x14:conditionalFormatting xmlns:xm="http://schemas.microsoft.com/office/excel/2006/main">
          <x14:cfRule type="expression" priority="51" id="{43C368EE-C75A-49DB-8DD1-0F32CB8AE30C}">
            <xm:f>'https://wessexwater.sharepoint.com/teams/wx-bp/WPC005/[PARTIALLY SUPERSEDED PR19-Business-plan-data-tables - FBP (post IAP) Apr 2019.xlsb]Validation flags'!#REF!=1</xm:f>
            <x14:dxf>
              <fill>
                <patternFill>
                  <bgColor rgb="FFE0DCD8"/>
                </patternFill>
              </fill>
            </x14:dxf>
          </x14:cfRule>
          <xm:sqref>X46:AB54</xm:sqref>
        </x14:conditionalFormatting>
        <x14:conditionalFormatting xmlns:xm="http://schemas.microsoft.com/office/excel/2006/main">
          <x14:cfRule type="expression" priority="50" id="{25E33215-EFBD-4C01-A75C-E72FB5BE9285}">
            <xm:f>'https://wessexwater.sharepoint.com/teams/wx-bp/WPC005/[PARTIALLY SUPERSEDED PR19-Business-plan-data-tables - FBP (post IAP) Apr 2019.xlsb]Validation flags'!#REF!=1</xm:f>
            <x14:dxf>
              <fill>
                <patternFill>
                  <bgColor rgb="FFE0DCD8"/>
                </patternFill>
              </fill>
            </x14:dxf>
          </x14:cfRule>
          <xm:sqref>AD45:AH45</xm:sqref>
        </x14:conditionalFormatting>
        <x14:conditionalFormatting xmlns:xm="http://schemas.microsoft.com/office/excel/2006/main">
          <x14:cfRule type="expression" priority="49" id="{C752AF0A-44BA-4318-8D13-A5ADDE1DB6B5}">
            <xm:f>'https://wessexwater.sharepoint.com/teams/wx-bp/WPC005/[PARTIALLY SUPERSEDED PR19-Business-plan-data-tables - FBP (post IAP) Apr 2019.xlsb]Validation flags'!#REF!=1</xm:f>
            <x14:dxf>
              <fill>
                <patternFill>
                  <bgColor rgb="FFE0DCD8"/>
                </patternFill>
              </fill>
            </x14:dxf>
          </x14:cfRule>
          <xm:sqref>AD46:AH54</xm:sqref>
        </x14:conditionalFormatting>
        <x14:conditionalFormatting xmlns:xm="http://schemas.microsoft.com/office/excel/2006/main">
          <x14:cfRule type="expression" priority="48" id="{1829EDFA-FDD1-4CD9-8480-DA51DEDE2901}">
            <xm:f>'https://wessexwater.sharepoint.com/teams/wx-bp/WPC005/[PARTIALLY SUPERSEDED PR19-Business-plan-data-tables - FBP (post IAP) Apr 2019.xlsb]Validation flags'!#REF!=1</xm:f>
            <x14:dxf>
              <fill>
                <patternFill>
                  <bgColor rgb="FFE0DCD8"/>
                </patternFill>
              </fill>
            </x14:dxf>
          </x14:cfRule>
          <xm:sqref>B45:B54</xm:sqref>
        </x14:conditionalFormatting>
        <x14:conditionalFormatting xmlns:xm="http://schemas.microsoft.com/office/excel/2006/main">
          <x14:cfRule type="expression" priority="38" id="{2D5CDB72-53B6-4602-89A5-2BEC54CF355E}">
            <xm:f>'https://wessexwater.sharepoint.com/teams/wx-bp/WPC005/[PARTIALLY SUPERSEDED PR19-Business-plan-data-tables - FBP (post IAP) Apr 2019.xlsb]Validation flags'!#REF!=1</xm:f>
            <x14:dxf>
              <fill>
                <patternFill>
                  <bgColor rgb="FFE0DCD8"/>
                </patternFill>
              </fill>
            </x14:dxf>
          </x14:cfRule>
          <xm:sqref>S36:V36</xm:sqref>
        </x14:conditionalFormatting>
        <x14:conditionalFormatting xmlns:xm="http://schemas.microsoft.com/office/excel/2006/main">
          <x14:cfRule type="expression" priority="39" id="{7E8E3279-23C5-47A6-AAB5-F055937BEE35}">
            <xm:f>'https://wessexwater.sharepoint.com/teams/wx-bp/WPC005/[PARTIALLY SUPERSEDED PR19-Business-plan-data-tables - FBP (post IAP) Apr 2019.xlsb]Validation flags'!#REF!=1</xm:f>
            <x14:dxf>
              <fill>
                <patternFill>
                  <bgColor rgb="FFE0DCD8"/>
                </patternFill>
              </fill>
            </x14:dxf>
          </x14:cfRule>
          <xm:sqref>M35:P35</xm:sqref>
        </x14:conditionalFormatting>
        <x14:conditionalFormatting xmlns:xm="http://schemas.microsoft.com/office/excel/2006/main">
          <x14:cfRule type="expression" priority="40" id="{84549E4C-F763-4FF8-97CF-048296E27EF1}">
            <xm:f>'https://wessexwater.sharepoint.com/teams/wx-bp/WPC005/[PARTIALLY SUPERSEDED PR19-Business-plan-data-tables - FBP (post IAP) Apr 2019.xlsb]Validation flags'!#REF!=1</xm:f>
            <x14:dxf>
              <fill>
                <patternFill>
                  <bgColor rgb="FFE0DCD8"/>
                </patternFill>
              </fill>
            </x14:dxf>
          </x14:cfRule>
          <xm:sqref>M36:P36</xm:sqref>
        </x14:conditionalFormatting>
        <x14:conditionalFormatting xmlns:xm="http://schemas.microsoft.com/office/excel/2006/main">
          <x14:cfRule type="expression" priority="41" id="{DF60ACF1-2EA6-43E4-9B74-E03254681017}">
            <xm:f>'https://wessexwater.sharepoint.com/teams/wx-bp/WPC005/[PARTIALLY SUPERSEDED PR19-Business-plan-data-tables - FBP (post IAP) Apr 2019.xlsb]Validation flags'!#REF!=1</xm:f>
            <x14:dxf>
              <fill>
                <patternFill>
                  <bgColor rgb="FFE0DCD8"/>
                </patternFill>
              </fill>
            </x14:dxf>
          </x14:cfRule>
          <xm:sqref>F35:J35</xm:sqref>
        </x14:conditionalFormatting>
        <x14:conditionalFormatting xmlns:xm="http://schemas.microsoft.com/office/excel/2006/main">
          <x14:cfRule type="expression" priority="42" id="{8D052340-F932-40D2-9549-E65C6A53029E}">
            <xm:f>'https://wessexwater.sharepoint.com/teams/wx-bp/WPC005/[PARTIALLY SUPERSEDED PR19-Business-plan-data-tables - FBP (post IAP) Apr 2019.xlsb]Validation flags'!#REF!=1</xm:f>
            <x14:dxf>
              <fill>
                <patternFill>
                  <bgColor rgb="FFE0DCD8"/>
                </patternFill>
              </fill>
            </x14:dxf>
          </x14:cfRule>
          <xm:sqref>F36:J36</xm:sqref>
        </x14:conditionalFormatting>
        <x14:conditionalFormatting xmlns:xm="http://schemas.microsoft.com/office/excel/2006/main">
          <x14:cfRule type="expression" priority="37" id="{0A137F28-E6DB-42AB-9073-9DE35EBCB90E}">
            <xm:f>'https://wessexwater.sharepoint.com/teams/wx-bp/WPC005/[PARTIALLY SUPERSEDED PR19-Business-plan-data-tables - FBP (post IAP) Apr 2019.xlsb]Validation flags'!#REF!=1</xm:f>
            <x14:dxf>
              <fill>
                <patternFill>
                  <bgColor rgb="FFE0DCD8"/>
                </patternFill>
              </fill>
            </x14:dxf>
          </x14:cfRule>
          <xm:sqref>S35:V35</xm:sqref>
        </x14:conditionalFormatting>
        <x14:conditionalFormatting xmlns:xm="http://schemas.microsoft.com/office/excel/2006/main">
          <x14:cfRule type="expression" priority="36" id="{0E022873-FE35-4BAF-886D-6EA82B160DEB}">
            <xm:f>'https://wessexwater.sharepoint.com/teams/wx-bp/WPC005/[PARTIALLY SUPERSEDED PR19-Business-plan-data-tables - FBP (post IAP) Apr 2019.xlsb]Validation flags'!#REF!=1</xm:f>
            <x14:dxf>
              <fill>
                <patternFill>
                  <bgColor rgb="FFE0DCD8"/>
                </patternFill>
              </fill>
            </x14:dxf>
          </x14:cfRule>
          <xm:sqref>Y36:AB36</xm:sqref>
        </x14:conditionalFormatting>
        <x14:conditionalFormatting xmlns:xm="http://schemas.microsoft.com/office/excel/2006/main">
          <x14:cfRule type="expression" priority="35" id="{03ACBB01-62B9-486E-8ECC-A599EE89970A}">
            <xm:f>'https://wessexwater.sharepoint.com/teams/wx-bp/WPC005/[PARTIALLY SUPERSEDED PR19-Business-plan-data-tables - FBP (post IAP) Apr 2019.xlsb]Validation flags'!#REF!=1</xm:f>
            <x14:dxf>
              <fill>
                <patternFill>
                  <bgColor rgb="FFE0DCD8"/>
                </patternFill>
              </fill>
            </x14:dxf>
          </x14:cfRule>
          <xm:sqref>Y35:AB35</xm:sqref>
        </x14:conditionalFormatting>
        <x14:conditionalFormatting xmlns:xm="http://schemas.microsoft.com/office/excel/2006/main">
          <x14:cfRule type="expression" priority="34" id="{CF1CC7E6-84C9-46B0-A59D-744A8BB7FDF5}">
            <xm:f>'https://wessexwater.sharepoint.com/teams/wx-bp/WPC005/[PARTIALLY SUPERSEDED PR19-Business-plan-data-tables - FBP (post IAP) Apr 2019.xlsb]Validation flags'!#REF!=1</xm:f>
            <x14:dxf>
              <fill>
                <patternFill>
                  <bgColor rgb="FFE0DCD8"/>
                </patternFill>
              </fill>
            </x14:dxf>
          </x14:cfRule>
          <xm:sqref>AE36:AH36</xm:sqref>
        </x14:conditionalFormatting>
        <x14:conditionalFormatting xmlns:xm="http://schemas.microsoft.com/office/excel/2006/main">
          <x14:cfRule type="expression" priority="33" id="{CD8E1C88-F36A-424F-ADE5-1ACE8E554DB9}">
            <xm:f>'https://wessexwater.sharepoint.com/teams/wx-bp/WPC005/[PARTIALLY SUPERSEDED PR19-Business-plan-data-tables - FBP (post IAP) Apr 2019.xlsb]Validation flags'!#REF!=1</xm:f>
            <x14:dxf>
              <fill>
                <patternFill>
                  <bgColor rgb="FFE0DCD8"/>
                </patternFill>
              </fill>
            </x14:dxf>
          </x14:cfRule>
          <xm:sqref>AE35:AH35</xm:sqref>
        </x14:conditionalFormatting>
        <x14:conditionalFormatting xmlns:xm="http://schemas.microsoft.com/office/excel/2006/main">
          <x14:cfRule type="expression" priority="31" id="{81C35DD8-8B65-4BB6-AFFA-E75FB35235B8}">
            <xm:f>'https://wessexwater.sharepoint.com/teams/wx-bp/WPC005/[PARTIALLY SUPERSEDED PR19-Business-plan-data-tables - FBP (post IAP) Apr 2019.xlsb]Validation flags'!#REF!=1</xm:f>
            <x14:dxf>
              <fill>
                <patternFill>
                  <bgColor rgb="FFE0DCD8"/>
                </patternFill>
              </fill>
            </x14:dxf>
          </x14:cfRule>
          <xm:sqref>L35</xm:sqref>
        </x14:conditionalFormatting>
        <x14:conditionalFormatting xmlns:xm="http://schemas.microsoft.com/office/excel/2006/main">
          <x14:cfRule type="expression" priority="32" id="{A182A9EB-A8DF-4878-82EF-E8B58E3DBA84}">
            <xm:f>'https://wessexwater.sharepoint.com/teams/wx-bp/WPC005/[PARTIALLY SUPERSEDED PR19-Business-plan-data-tables - FBP (post IAP) Apr 2019.xlsb]Validation flags'!#REF!=1</xm:f>
            <x14:dxf>
              <fill>
                <patternFill>
                  <bgColor rgb="FFE0DCD8"/>
                </patternFill>
              </fill>
            </x14:dxf>
          </x14:cfRule>
          <xm:sqref>L36</xm:sqref>
        </x14:conditionalFormatting>
        <x14:conditionalFormatting xmlns:xm="http://schemas.microsoft.com/office/excel/2006/main">
          <x14:cfRule type="expression" priority="29" id="{B00E12DF-ADD2-4622-88D2-D6BD1897CB55}">
            <xm:f>'https://wessexwater.sharepoint.com/teams/wx-bp/WPC005/[PARTIALLY SUPERSEDED PR19-Business-plan-data-tables - FBP (post IAP) Apr 2019.xlsb]Validation flags'!#REF!=1</xm:f>
            <x14:dxf>
              <fill>
                <patternFill>
                  <bgColor rgb="FFE0DCD8"/>
                </patternFill>
              </fill>
            </x14:dxf>
          </x14:cfRule>
          <xm:sqref>R35</xm:sqref>
        </x14:conditionalFormatting>
        <x14:conditionalFormatting xmlns:xm="http://schemas.microsoft.com/office/excel/2006/main">
          <x14:cfRule type="expression" priority="30" id="{2B6D65F8-101E-40B7-8DE3-431F5A1D9073}">
            <xm:f>'https://wessexwater.sharepoint.com/teams/wx-bp/WPC005/[PARTIALLY SUPERSEDED PR19-Business-plan-data-tables - FBP (post IAP) Apr 2019.xlsb]Validation flags'!#REF!=1</xm:f>
            <x14:dxf>
              <fill>
                <patternFill>
                  <bgColor rgb="FFE0DCD8"/>
                </patternFill>
              </fill>
            </x14:dxf>
          </x14:cfRule>
          <xm:sqref>R36</xm:sqref>
        </x14:conditionalFormatting>
        <x14:conditionalFormatting xmlns:xm="http://schemas.microsoft.com/office/excel/2006/main">
          <x14:cfRule type="expression" priority="27" id="{9BF59DB5-21B3-4B77-979C-83DF09F83331}">
            <xm:f>'https://wessexwater.sharepoint.com/teams/wx-bp/WPC005/[PARTIALLY SUPERSEDED PR19-Business-plan-data-tables - FBP (post IAP) Apr 2019.xlsb]Validation flags'!#REF!=1</xm:f>
            <x14:dxf>
              <fill>
                <patternFill>
                  <bgColor rgb="FFE0DCD8"/>
                </patternFill>
              </fill>
            </x14:dxf>
          </x14:cfRule>
          <xm:sqref>X35</xm:sqref>
        </x14:conditionalFormatting>
        <x14:conditionalFormatting xmlns:xm="http://schemas.microsoft.com/office/excel/2006/main">
          <x14:cfRule type="expression" priority="28" id="{808C41AF-E880-441E-92EF-D1D35518089B}">
            <xm:f>'https://wessexwater.sharepoint.com/teams/wx-bp/WPC005/[PARTIALLY SUPERSEDED PR19-Business-plan-data-tables - FBP (post IAP) Apr 2019.xlsb]Validation flags'!#REF!=1</xm:f>
            <x14:dxf>
              <fill>
                <patternFill>
                  <bgColor rgb="FFE0DCD8"/>
                </patternFill>
              </fill>
            </x14:dxf>
          </x14:cfRule>
          <xm:sqref>X36</xm:sqref>
        </x14:conditionalFormatting>
        <x14:conditionalFormatting xmlns:xm="http://schemas.microsoft.com/office/excel/2006/main">
          <x14:cfRule type="expression" priority="25" id="{DBE35131-10A4-499A-B2D4-1D6842F2DA35}">
            <xm:f>'https://wessexwater.sharepoint.com/teams/wx-bp/WPC005/[PARTIALLY SUPERSEDED PR19-Business-plan-data-tables - FBP (post IAP) Apr 2019.xlsb]Validation flags'!#REF!=1</xm:f>
            <x14:dxf>
              <fill>
                <patternFill>
                  <bgColor rgb="FFE0DCD8"/>
                </patternFill>
              </fill>
            </x14:dxf>
          </x14:cfRule>
          <xm:sqref>AD35</xm:sqref>
        </x14:conditionalFormatting>
        <x14:conditionalFormatting xmlns:xm="http://schemas.microsoft.com/office/excel/2006/main">
          <x14:cfRule type="expression" priority="26" id="{7A7E6991-46A8-4209-B7F5-733425DE8910}">
            <xm:f>'https://wessexwater.sharepoint.com/teams/wx-bp/WPC005/[PARTIALLY SUPERSEDED PR19-Business-plan-data-tables - FBP (post IAP) Apr 2019.xlsb]Validation flags'!#REF!=1</xm:f>
            <x14:dxf>
              <fill>
                <patternFill>
                  <bgColor rgb="FFE0DCD8"/>
                </patternFill>
              </fill>
            </x14:dxf>
          </x14:cfRule>
          <xm:sqref>AD36</xm:sqref>
        </x14:conditionalFormatting>
        <x14:conditionalFormatting xmlns:xm="http://schemas.microsoft.com/office/excel/2006/main">
          <x14:cfRule type="expression" priority="24" id="{A0CE6B5C-B51D-41D3-B922-CCF353AD8BC6}">
            <xm:f>'https://wessexwater.sharepoint.com/teams/wx-bp/WPC005/[PARTIALLY SUPERSEDED PR19-Business-plan-data-tables - FBP (post IAP) Apr 2019.xlsb]Validation flags'!#REF!=1</xm:f>
            <x14:dxf>
              <fill>
                <patternFill>
                  <bgColor rgb="FFE0DCD8"/>
                </patternFill>
              </fill>
            </x14:dxf>
          </x14:cfRule>
          <xm:sqref>X18:AB18</xm:sqref>
        </x14:conditionalFormatting>
        <x14:conditionalFormatting xmlns:xm="http://schemas.microsoft.com/office/excel/2006/main">
          <x14:cfRule type="expression" priority="23" id="{E85A3246-2978-46A1-8422-42EF6046C09D}">
            <xm:f>'https://wessexwater.sharepoint.com/teams/wx-bp/WPC005/[PARTIALLY SUPERSEDED PR19-Business-plan-data-tables - FBP (post IAP) Apr 2019.xlsb]Validation flags'!#REF!=1</xm:f>
            <x14:dxf>
              <fill>
                <patternFill>
                  <bgColor rgb="FFE0DCD8"/>
                </patternFill>
              </fill>
            </x14:dxf>
          </x14:cfRule>
          <xm:sqref>R18:V18</xm:sqref>
        </x14:conditionalFormatting>
        <x14:conditionalFormatting xmlns:xm="http://schemas.microsoft.com/office/excel/2006/main">
          <x14:cfRule type="expression" priority="22" id="{CD325115-4534-4A45-BD52-1DDEB87B437E}">
            <xm:f>'https://wessexwater.sharepoint.com/teams/wx-bp/WPC005/[PARTIALLY SUPERSEDED PR19-Business-plan-data-tables - FBP (post IAP) Apr 2019.xlsb]Validation flags'!#REF!=1</xm:f>
            <x14:dxf>
              <fill>
                <patternFill>
                  <bgColor rgb="FFE0DCD8"/>
                </patternFill>
              </fill>
            </x14:dxf>
          </x14:cfRule>
          <xm:sqref>L18:P18</xm:sqref>
        </x14:conditionalFormatting>
        <x14:conditionalFormatting xmlns:xm="http://schemas.microsoft.com/office/excel/2006/main">
          <x14:cfRule type="expression" priority="21" id="{E947F4C8-CC4C-45AA-9105-A79B8EF61381}">
            <xm:f>'https://wessexwater.sharepoint.com/teams/wx-bp/WPC005/[PARTIALLY SUPERSEDED PR19-Business-plan-data-tables - FBP (post IAP) Apr 2019.xlsb]Validation flags'!#REF!=1</xm:f>
            <x14:dxf>
              <fill>
                <patternFill>
                  <bgColor rgb="FFE0DCD8"/>
                </patternFill>
              </fill>
            </x14:dxf>
          </x14:cfRule>
          <xm:sqref>F18:J18</xm:sqref>
        </x14:conditionalFormatting>
        <x14:conditionalFormatting xmlns:xm="http://schemas.microsoft.com/office/excel/2006/main">
          <x14:cfRule type="expression" priority="16" id="{DC75F604-7DB3-4054-9689-22BB2B097711}">
            <xm:f>'https://wessexwater.sharepoint.com/teams/wx-bp/WPC005/[PR19-Business-plan-data-tables - FBP (post IAP) Apr 2019.xlsb]Validation flags'!#REF!=1</xm:f>
            <x14:dxf>
              <fill>
                <patternFill>
                  <bgColor rgb="FFE0DCD8"/>
                </patternFill>
              </fill>
            </x14:dxf>
          </x14:cfRule>
          <xm:sqref>AD31:AH31</xm:sqref>
        </x14:conditionalFormatting>
        <x14:conditionalFormatting xmlns:xm="http://schemas.microsoft.com/office/excel/2006/main">
          <x14:cfRule type="expression" priority="17" id="{173A610A-EF02-4E3A-81CE-A4BF9A0D498B}">
            <xm:f>'https://wessexwater.sharepoint.com/teams/wx-bp/WPC005/[PR19-Business-plan-data-tables - FBP (post IAP) Apr 2019.xlsb]Validation flags'!#REF!=1</xm:f>
            <x14:dxf>
              <fill>
                <patternFill>
                  <bgColor rgb="FFE0DCD8"/>
                </patternFill>
              </fill>
            </x14:dxf>
          </x14:cfRule>
          <xm:sqref>X31:AB31</xm:sqref>
        </x14:conditionalFormatting>
        <x14:conditionalFormatting xmlns:xm="http://schemas.microsoft.com/office/excel/2006/main">
          <x14:cfRule type="expression" priority="18" id="{E8FD06A8-396F-4AF6-9A78-A7A170C8003B}">
            <xm:f>'https://wessexwater.sharepoint.com/teams/wx-bp/WPC005/[PR19-Business-plan-data-tables - FBP (post IAP) Apr 2019.xlsb]Validation flags'!#REF!=1</xm:f>
            <x14:dxf>
              <fill>
                <patternFill>
                  <bgColor rgb="FFE0DCD8"/>
                </patternFill>
              </fill>
            </x14:dxf>
          </x14:cfRule>
          <xm:sqref>R31:V31</xm:sqref>
        </x14:conditionalFormatting>
        <x14:conditionalFormatting xmlns:xm="http://schemas.microsoft.com/office/excel/2006/main">
          <x14:cfRule type="expression" priority="19" id="{29EA8E3D-E513-4279-9785-ACEAF50DC429}">
            <xm:f>'https://wessexwater.sharepoint.com/teams/wx-bp/WPC005/[PR19-Business-plan-data-tables - FBP (post IAP) Apr 2019.xlsb]Validation flags'!#REF!=1</xm:f>
            <x14:dxf>
              <fill>
                <patternFill>
                  <bgColor rgb="FFE0DCD8"/>
                </patternFill>
              </fill>
            </x14:dxf>
          </x14:cfRule>
          <xm:sqref>L31:P31</xm:sqref>
        </x14:conditionalFormatting>
        <x14:conditionalFormatting xmlns:xm="http://schemas.microsoft.com/office/excel/2006/main">
          <x14:cfRule type="expression" priority="20" id="{D8D52866-189A-4112-BF62-D56FFDE8B925}">
            <xm:f>'https://wessexwater.sharepoint.com/teams/wx-bp/WPC005/[PR19-Business-plan-data-tables - FBP (post IAP) Apr 2019.xlsb]Validation flags'!#REF!=1</xm:f>
            <x14:dxf>
              <fill>
                <patternFill>
                  <bgColor rgb="FFE0DCD8"/>
                </patternFill>
              </fill>
            </x14:dxf>
          </x14:cfRule>
          <xm:sqref>F31:J31</xm:sqref>
        </x14:conditionalFormatting>
        <x14:conditionalFormatting xmlns:xm="http://schemas.microsoft.com/office/excel/2006/main">
          <x14:cfRule type="expression" priority="15" id="{23292A3F-6611-49DF-8D4F-17488CE8A492}">
            <xm:f>'https://wessexwater.sharepoint.com/teams/wx-bp/WPC005/[PR19-Business-plan-data-tables - FBP (post IAP) Apr 2019.xlsb]Validation flags'!#REF!=1</xm:f>
            <x14:dxf>
              <fill>
                <patternFill>
                  <bgColor rgb="FFE0DCD8"/>
                </patternFill>
              </fill>
            </x14:dxf>
          </x14:cfRule>
          <xm:sqref>F29:J29</xm:sqref>
        </x14:conditionalFormatting>
        <x14:conditionalFormatting xmlns:xm="http://schemas.microsoft.com/office/excel/2006/main">
          <x14:cfRule type="expression" priority="14" id="{9C5ABDDB-332F-4D2E-8638-8EA201DDB032}">
            <xm:f>'https://wessexwater.sharepoint.com/teams/wx-bp/WPC005/[PR19-Business-plan-data-tables - FBP (post IAP) Apr 2019.xlsb]Validation flags'!#REF!=1</xm:f>
            <x14:dxf>
              <fill>
                <patternFill>
                  <bgColor rgb="FFE0DCD8"/>
                </patternFill>
              </fill>
            </x14:dxf>
          </x14:cfRule>
          <xm:sqref>L29:P29</xm:sqref>
        </x14:conditionalFormatting>
        <x14:conditionalFormatting xmlns:xm="http://schemas.microsoft.com/office/excel/2006/main">
          <x14:cfRule type="expression" priority="13" id="{EDED6B17-5FBF-4910-A6AC-F19B40017A1A}">
            <xm:f>'https://wessexwater.sharepoint.com/teams/wx-bp/WPC005/[PR19-Business-plan-data-tables - FBP (post IAP) Apr 2019.xlsb]Validation flags'!#REF!=1</xm:f>
            <x14:dxf>
              <fill>
                <patternFill>
                  <bgColor rgb="FFE0DCD8"/>
                </patternFill>
              </fill>
            </x14:dxf>
          </x14:cfRule>
          <xm:sqref>R29:V29</xm:sqref>
        </x14:conditionalFormatting>
        <x14:conditionalFormatting xmlns:xm="http://schemas.microsoft.com/office/excel/2006/main">
          <x14:cfRule type="expression" priority="12" id="{52907B7C-618F-4507-A174-EFE84F45C039}">
            <xm:f>'https://wessexwater.sharepoint.com/teams/wx-bp/WPC005/[PR19-Business-plan-data-tables - FBP (post IAP) Apr 2019.xlsb]Validation flags'!#REF!=1</xm:f>
            <x14:dxf>
              <fill>
                <patternFill>
                  <bgColor rgb="FFE0DCD8"/>
                </patternFill>
              </fill>
            </x14:dxf>
          </x14:cfRule>
          <xm:sqref>X29:AB29</xm:sqref>
        </x14:conditionalFormatting>
        <x14:conditionalFormatting xmlns:xm="http://schemas.microsoft.com/office/excel/2006/main">
          <x14:cfRule type="expression" priority="11" id="{8DA5D4ED-F308-4DF7-843C-9090ECD1390D}">
            <xm:f>'https://wessexwater.sharepoint.com/teams/wx-bp/WPC005/[PR19-Business-plan-data-tables - FBP (post IAP) Apr 2019.xlsb]Validation flags'!#REF!=1</xm:f>
            <x14:dxf>
              <fill>
                <patternFill>
                  <bgColor rgb="FFE0DCD8"/>
                </patternFill>
              </fill>
            </x14:dxf>
          </x14:cfRule>
          <xm:sqref>AD29:AH29</xm:sqref>
        </x14:conditionalFormatting>
        <x14:conditionalFormatting xmlns:xm="http://schemas.microsoft.com/office/excel/2006/main">
          <x14:cfRule type="expression" priority="10" id="{D3995627-DC45-4F22-B805-93C722C55F43}">
            <xm:f>'https://wessexwater.sharepoint.com/teams/wx-bp/WPC005/[PR19-Business-plan-data-tables - FBP (post IAP) Apr 2019.xlsb]Validation flags'!#REF!=1</xm:f>
            <x14:dxf>
              <fill>
                <patternFill>
                  <bgColor rgb="FFE0DCD8"/>
                </patternFill>
              </fill>
            </x14:dxf>
          </x14:cfRule>
          <xm:sqref>F25:J27 G28:J28</xm:sqref>
        </x14:conditionalFormatting>
        <x14:conditionalFormatting xmlns:xm="http://schemas.microsoft.com/office/excel/2006/main">
          <x14:cfRule type="expression" priority="9" id="{A69B3AD9-2976-45C2-B3E4-3FFB44ABFD34}">
            <xm:f>'https://wessexwater.sharepoint.com/teams/wx-bp/WPC005/[PR19-Business-plan-data-tables - FBP (post IAP) Apr 2019.xlsb]Validation flags'!#REF!=1</xm:f>
            <x14:dxf>
              <fill>
                <patternFill>
                  <bgColor rgb="FFE0DCD8"/>
                </patternFill>
              </fill>
            </x14:dxf>
          </x14:cfRule>
          <xm:sqref>L25:P27 N28:P28</xm:sqref>
        </x14:conditionalFormatting>
        <x14:conditionalFormatting xmlns:xm="http://schemas.microsoft.com/office/excel/2006/main">
          <x14:cfRule type="expression" priority="8" id="{93DEBA04-BDA6-4D0E-8E76-93AA9AC6DBCB}">
            <xm:f>'https://wessexwater.sharepoint.com/teams/wx-bp/WPC005/[PR19-Business-plan-data-tables - FBP (post IAP) Apr 2019.xlsb]Validation flags'!#REF!=1</xm:f>
            <x14:dxf>
              <fill>
                <patternFill>
                  <bgColor rgb="FFE0DCD8"/>
                </patternFill>
              </fill>
            </x14:dxf>
          </x14:cfRule>
          <xm:sqref>R25:V27 T28:V28</xm:sqref>
        </x14:conditionalFormatting>
        <x14:conditionalFormatting xmlns:xm="http://schemas.microsoft.com/office/excel/2006/main">
          <x14:cfRule type="expression" priority="7" id="{2D391AC2-5B3D-4D95-84ED-D5A9DF1F0121}">
            <xm:f>'https://wessexwater.sharepoint.com/teams/wx-bp/WPC005/[PR19-Business-plan-data-tables - FBP (post IAP) Apr 2019.xlsb]Validation flags'!#REF!=1</xm:f>
            <x14:dxf>
              <fill>
                <patternFill>
                  <bgColor rgb="FFE0DCD8"/>
                </patternFill>
              </fill>
            </x14:dxf>
          </x14:cfRule>
          <xm:sqref>X25:AB27 Z28:AB28</xm:sqref>
        </x14:conditionalFormatting>
        <x14:conditionalFormatting xmlns:xm="http://schemas.microsoft.com/office/excel/2006/main">
          <x14:cfRule type="expression" priority="6" id="{5639EF6F-A88B-41D0-A3CE-1768AF1EBEFB}">
            <xm:f>'https://wessexwater.sharepoint.com/teams/wx-bp/WPC005/[PR19-Business-plan-data-tables - FBP (post IAP) Apr 2019.xlsb]Validation flags'!#REF!=1</xm:f>
            <x14:dxf>
              <fill>
                <patternFill>
                  <bgColor rgb="FFE0DCD8"/>
                </patternFill>
              </fill>
            </x14:dxf>
          </x14:cfRule>
          <xm:sqref>AD25:AH27 AF28:AH28</xm:sqref>
        </x14:conditionalFormatting>
        <x14:conditionalFormatting xmlns:xm="http://schemas.microsoft.com/office/excel/2006/main">
          <x14:cfRule type="expression" priority="5" id="{4AF8D579-7EC3-47BE-A443-00B4540854CC}">
            <xm:f>'https://wessexwater.sharepoint.com/teams/wx-bp/WPC005/[PARTIALLY SUPERSEDED PR19-Business-plan-data-tables - FBP (post IAP) Apr 2019.xlsb]Validation flags'!#REF!=1</xm:f>
            <x14:dxf>
              <fill>
                <patternFill>
                  <bgColor rgb="FFE0DCD8"/>
                </patternFill>
              </fill>
            </x14:dxf>
          </x14:cfRule>
          <xm:sqref>F28</xm:sqref>
        </x14:conditionalFormatting>
        <x14:conditionalFormatting xmlns:xm="http://schemas.microsoft.com/office/excel/2006/main">
          <x14:cfRule type="expression" priority="4" id="{3AB524C8-D929-4358-878A-3ECF24BFF5F4}">
            <xm:f>'https://wessexwater.sharepoint.com/teams/wx-bp/WPC005/[PARTIALLY SUPERSEDED PR19-Business-plan-data-tables - FBP (post IAP) Apr 2019.xlsb]Validation flags'!#REF!=1</xm:f>
            <x14:dxf>
              <fill>
                <patternFill>
                  <bgColor rgb="FFE0DCD8"/>
                </patternFill>
              </fill>
            </x14:dxf>
          </x14:cfRule>
          <xm:sqref>L28:M28</xm:sqref>
        </x14:conditionalFormatting>
        <x14:conditionalFormatting xmlns:xm="http://schemas.microsoft.com/office/excel/2006/main">
          <x14:cfRule type="expression" priority="3" id="{30D379C0-D4B3-45FC-88DF-58063248C0C0}">
            <xm:f>'https://wessexwater.sharepoint.com/teams/wx-bp/WPC005/[PARTIALLY SUPERSEDED PR19-Business-plan-data-tables - FBP (post IAP) Apr 2019.xlsb]Validation flags'!#REF!=1</xm:f>
            <x14:dxf>
              <fill>
                <patternFill>
                  <bgColor rgb="FFE0DCD8"/>
                </patternFill>
              </fill>
            </x14:dxf>
          </x14:cfRule>
          <xm:sqref>R28:S28</xm:sqref>
        </x14:conditionalFormatting>
        <x14:conditionalFormatting xmlns:xm="http://schemas.microsoft.com/office/excel/2006/main">
          <x14:cfRule type="expression" priority="2" id="{F403BA71-D784-46B9-8C8E-ED2B6CE7D23F}">
            <xm:f>'https://wessexwater.sharepoint.com/teams/wx-bp/WPC005/[PARTIALLY SUPERSEDED PR19-Business-plan-data-tables - FBP (post IAP) Apr 2019.xlsb]Validation flags'!#REF!=1</xm:f>
            <x14:dxf>
              <fill>
                <patternFill>
                  <bgColor rgb="FFE0DCD8"/>
                </patternFill>
              </fill>
            </x14:dxf>
          </x14:cfRule>
          <xm:sqref>X28:Y28</xm:sqref>
        </x14:conditionalFormatting>
        <x14:conditionalFormatting xmlns:xm="http://schemas.microsoft.com/office/excel/2006/main">
          <x14:cfRule type="expression" priority="1" id="{A227959A-9261-4C34-ACBB-04A03D745C0E}">
            <xm:f>'https://wessexwater.sharepoint.com/teams/wx-bp/WPC005/[PARTIALLY SUPERSEDED PR19-Business-plan-data-tables - FBP (post IAP) Apr 2019.xlsb]Validation flags'!#REF!=1</xm:f>
            <x14:dxf>
              <fill>
                <patternFill>
                  <bgColor rgb="FFE0DCD8"/>
                </patternFill>
              </fill>
            </x14:dxf>
          </x14:cfRule>
          <xm:sqref>AD28:AE28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F132C-FFC1-4DC1-B04C-F4B33A8D2B4B}">
  <dimension ref="A1:BI151"/>
  <sheetViews>
    <sheetView topLeftCell="A22" workbookViewId="0">
      <selection activeCell="B60" sqref="B60"/>
    </sheetView>
  </sheetViews>
  <sheetFormatPr defaultRowHeight="13.8" x14ac:dyDescent="0.25"/>
  <cols>
    <col min="1" max="1" width="6.59765625" style="4" customWidth="1"/>
    <col min="2" max="2" width="65.09765625" style="4" customWidth="1"/>
    <col min="3" max="3" width="8.59765625" style="4" customWidth="1"/>
    <col min="4" max="5" width="5.59765625" style="4" customWidth="1"/>
    <col min="6" max="35" width="9.59765625" style="4" customWidth="1"/>
    <col min="37" max="61" width="9.5" style="4" customWidth="1"/>
  </cols>
  <sheetData>
    <row r="1" spans="1:61" ht="20.399999999999999" x14ac:dyDescent="0.25">
      <c r="A1" s="1" t="s">
        <v>141</v>
      </c>
      <c r="B1" s="123"/>
      <c r="C1" s="124"/>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3" t="str">
        <f>[1]AppValidation!$D$2</f>
        <v>Wessex Water</v>
      </c>
      <c r="AK1" s="1" t="s">
        <v>139</v>
      </c>
      <c r="AL1" s="1"/>
      <c r="AM1" s="1"/>
      <c r="AN1" s="1"/>
      <c r="AO1" s="1"/>
      <c r="AP1" s="1"/>
      <c r="AQ1" s="1"/>
      <c r="AR1" s="1"/>
      <c r="AS1" s="1"/>
      <c r="AT1" s="1"/>
      <c r="AU1" s="1"/>
      <c r="AV1" s="1"/>
      <c r="AX1" s="1" t="s">
        <v>140</v>
      </c>
      <c r="AY1" s="1"/>
      <c r="AZ1" s="1"/>
      <c r="BA1" s="1"/>
      <c r="BB1" s="1"/>
      <c r="BC1" s="1"/>
      <c r="BD1" s="1"/>
      <c r="BE1" s="1"/>
      <c r="BF1" s="1"/>
      <c r="BG1" s="1"/>
      <c r="BH1" s="1"/>
      <c r="BI1" s="1"/>
    </row>
    <row r="2" spans="1:61" ht="17.399999999999999" thickBot="1" x14ac:dyDescent="0.5">
      <c r="A2" s="125"/>
      <c r="B2" s="126"/>
      <c r="C2" s="127"/>
      <c r="D2" s="128"/>
      <c r="E2" s="128"/>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row>
    <row r="3" spans="1:61" ht="14.4" thickBot="1" x14ac:dyDescent="0.3">
      <c r="F3" s="424" t="s">
        <v>3</v>
      </c>
      <c r="G3" s="425"/>
      <c r="H3" s="425"/>
      <c r="I3" s="425"/>
      <c r="J3" s="425"/>
      <c r="K3" s="426"/>
      <c r="L3" s="424" t="s">
        <v>4</v>
      </c>
      <c r="M3" s="425"/>
      <c r="N3" s="425"/>
      <c r="O3" s="425"/>
      <c r="P3" s="425"/>
      <c r="Q3" s="426"/>
      <c r="R3" s="424" t="s">
        <v>5</v>
      </c>
      <c r="S3" s="425"/>
      <c r="T3" s="425"/>
      <c r="U3" s="425"/>
      <c r="V3" s="425"/>
      <c r="W3" s="426"/>
      <c r="X3" s="424" t="s">
        <v>6</v>
      </c>
      <c r="Y3" s="425"/>
      <c r="Z3" s="425"/>
      <c r="AA3" s="425"/>
      <c r="AB3" s="425"/>
      <c r="AC3" s="426"/>
      <c r="AD3" s="424" t="s">
        <v>7</v>
      </c>
      <c r="AE3" s="425"/>
      <c r="AF3" s="425"/>
      <c r="AG3" s="425"/>
      <c r="AH3" s="425"/>
      <c r="AI3" s="426"/>
      <c r="AK3" s="400" t="s">
        <v>132</v>
      </c>
      <c r="AL3" s="401"/>
      <c r="AM3" s="400" t="s">
        <v>133</v>
      </c>
      <c r="AN3" s="401"/>
      <c r="AO3" s="400" t="s">
        <v>134</v>
      </c>
      <c r="AP3" s="401"/>
      <c r="AQ3" s="400" t="s">
        <v>135</v>
      </c>
      <c r="AR3" s="401"/>
      <c r="AS3" s="400" t="s">
        <v>136</v>
      </c>
      <c r="AT3" s="401"/>
      <c r="AU3" s="400" t="s">
        <v>137</v>
      </c>
      <c r="AV3" s="401"/>
      <c r="AX3" s="400" t="s">
        <v>132</v>
      </c>
      <c r="AY3" s="401"/>
      <c r="AZ3" s="400" t="s">
        <v>133</v>
      </c>
      <c r="BA3" s="401"/>
      <c r="BB3" s="400" t="s">
        <v>134</v>
      </c>
      <c r="BC3" s="401"/>
      <c r="BD3" s="400" t="s">
        <v>135</v>
      </c>
      <c r="BE3" s="401"/>
      <c r="BF3" s="400" t="s">
        <v>136</v>
      </c>
      <c r="BG3" s="401"/>
      <c r="BH3" s="400" t="s">
        <v>137</v>
      </c>
      <c r="BI3" s="401"/>
    </row>
    <row r="4" spans="1:61" ht="28.2" thickBot="1" x14ac:dyDescent="0.3">
      <c r="A4" s="24"/>
      <c r="B4" s="24"/>
      <c r="C4" s="130"/>
      <c r="D4" s="130"/>
      <c r="E4" s="130"/>
      <c r="F4" s="466" t="s">
        <v>142</v>
      </c>
      <c r="G4" s="468" t="s">
        <v>143</v>
      </c>
      <c r="H4" s="468" t="s">
        <v>144</v>
      </c>
      <c r="I4" s="470"/>
      <c r="J4" s="471"/>
      <c r="K4" s="474" t="s">
        <v>16</v>
      </c>
      <c r="L4" s="466" t="s">
        <v>142</v>
      </c>
      <c r="M4" s="468" t="s">
        <v>143</v>
      </c>
      <c r="N4" s="468" t="s">
        <v>144</v>
      </c>
      <c r="O4" s="470"/>
      <c r="P4" s="471"/>
      <c r="Q4" s="474" t="s">
        <v>16</v>
      </c>
      <c r="R4" s="466" t="s">
        <v>142</v>
      </c>
      <c r="S4" s="468" t="s">
        <v>143</v>
      </c>
      <c r="T4" s="468" t="s">
        <v>144</v>
      </c>
      <c r="U4" s="470"/>
      <c r="V4" s="471"/>
      <c r="W4" s="474" t="s">
        <v>16</v>
      </c>
      <c r="X4" s="466" t="s">
        <v>142</v>
      </c>
      <c r="Y4" s="468" t="s">
        <v>143</v>
      </c>
      <c r="Z4" s="468" t="s">
        <v>144</v>
      </c>
      <c r="AA4" s="470"/>
      <c r="AB4" s="471"/>
      <c r="AC4" s="474" t="s">
        <v>16</v>
      </c>
      <c r="AD4" s="466" t="s">
        <v>142</v>
      </c>
      <c r="AE4" s="468" t="s">
        <v>143</v>
      </c>
      <c r="AF4" s="468" t="s">
        <v>144</v>
      </c>
      <c r="AG4" s="470"/>
      <c r="AH4" s="471"/>
      <c r="AI4" s="472" t="s">
        <v>16</v>
      </c>
      <c r="AK4" s="15" t="s">
        <v>242</v>
      </c>
      <c r="AL4" s="16" t="s">
        <v>243</v>
      </c>
      <c r="AM4" s="15" t="s">
        <v>242</v>
      </c>
      <c r="AN4" s="16" t="s">
        <v>243</v>
      </c>
      <c r="AO4" s="15" t="s">
        <v>242</v>
      </c>
      <c r="AP4" s="16" t="s">
        <v>243</v>
      </c>
      <c r="AQ4" s="15" t="s">
        <v>242</v>
      </c>
      <c r="AR4" s="16" t="s">
        <v>243</v>
      </c>
      <c r="AS4" s="15" t="s">
        <v>242</v>
      </c>
      <c r="AT4" s="16" t="s">
        <v>243</v>
      </c>
      <c r="AU4" s="15" t="s">
        <v>242</v>
      </c>
      <c r="AV4" s="16" t="s">
        <v>243</v>
      </c>
      <c r="AX4" s="15" t="s">
        <v>242</v>
      </c>
      <c r="AY4" s="16" t="s">
        <v>243</v>
      </c>
      <c r="AZ4" s="15" t="s">
        <v>242</v>
      </c>
      <c r="BA4" s="16" t="s">
        <v>243</v>
      </c>
      <c r="BB4" s="15" t="s">
        <v>242</v>
      </c>
      <c r="BC4" s="16" t="s">
        <v>243</v>
      </c>
      <c r="BD4" s="15" t="s">
        <v>242</v>
      </c>
      <c r="BE4" s="16" t="s">
        <v>243</v>
      </c>
      <c r="BF4" s="15" t="s">
        <v>242</v>
      </c>
      <c r="BG4" s="16" t="s">
        <v>243</v>
      </c>
      <c r="BH4" s="15" t="s">
        <v>242</v>
      </c>
      <c r="BI4" s="16" t="s">
        <v>243</v>
      </c>
    </row>
    <row r="5" spans="1:61" ht="28.2" thickBot="1" x14ac:dyDescent="0.3">
      <c r="A5" s="421" t="s">
        <v>8</v>
      </c>
      <c r="B5" s="478"/>
      <c r="C5" s="131" t="s">
        <v>9</v>
      </c>
      <c r="D5" s="13" t="s">
        <v>10</v>
      </c>
      <c r="E5" s="132" t="s">
        <v>11</v>
      </c>
      <c r="F5" s="467"/>
      <c r="G5" s="469"/>
      <c r="H5" s="133" t="s">
        <v>145</v>
      </c>
      <c r="I5" s="133" t="s">
        <v>146</v>
      </c>
      <c r="J5" s="134" t="s">
        <v>147</v>
      </c>
      <c r="K5" s="475"/>
      <c r="L5" s="467"/>
      <c r="M5" s="469"/>
      <c r="N5" s="133" t="s">
        <v>145</v>
      </c>
      <c r="O5" s="133" t="s">
        <v>146</v>
      </c>
      <c r="P5" s="134" t="s">
        <v>147</v>
      </c>
      <c r="Q5" s="475"/>
      <c r="R5" s="467"/>
      <c r="S5" s="469"/>
      <c r="T5" s="133" t="s">
        <v>145</v>
      </c>
      <c r="U5" s="133" t="s">
        <v>146</v>
      </c>
      <c r="V5" s="134" t="s">
        <v>147</v>
      </c>
      <c r="W5" s="475"/>
      <c r="X5" s="467"/>
      <c r="Y5" s="469"/>
      <c r="Z5" s="133" t="s">
        <v>145</v>
      </c>
      <c r="AA5" s="133" t="s">
        <v>146</v>
      </c>
      <c r="AB5" s="134" t="s">
        <v>147</v>
      </c>
      <c r="AC5" s="475"/>
      <c r="AD5" s="467"/>
      <c r="AE5" s="469"/>
      <c r="AF5" s="133" t="s">
        <v>145</v>
      </c>
      <c r="AG5" s="133" t="s">
        <v>146</v>
      </c>
      <c r="AH5" s="134" t="s">
        <v>147</v>
      </c>
      <c r="AI5" s="473"/>
    </row>
    <row r="6" spans="1:61" ht="14.4" thickBot="1" x14ac:dyDescent="0.3">
      <c r="A6" s="135"/>
      <c r="B6" s="135"/>
      <c r="C6" s="136"/>
      <c r="D6" s="21"/>
      <c r="E6" s="21"/>
      <c r="F6" s="137"/>
      <c r="G6" s="137"/>
      <c r="H6" s="22"/>
      <c r="I6" s="22"/>
      <c r="J6" s="22"/>
      <c r="K6" s="137"/>
      <c r="L6" s="137"/>
      <c r="M6" s="137"/>
      <c r="N6" s="22"/>
      <c r="O6" s="22"/>
      <c r="P6" s="22"/>
      <c r="Q6" s="137"/>
      <c r="R6" s="137"/>
      <c r="S6" s="137"/>
      <c r="T6" s="22"/>
      <c r="U6" s="22"/>
      <c r="V6" s="22"/>
      <c r="W6" s="137"/>
      <c r="X6" s="137"/>
      <c r="Y6" s="137"/>
      <c r="Z6" s="22"/>
      <c r="AA6" s="22"/>
      <c r="AB6" s="22"/>
      <c r="AC6" s="137"/>
      <c r="AD6" s="137"/>
      <c r="AE6" s="137"/>
      <c r="AF6" s="22"/>
      <c r="AG6" s="22"/>
      <c r="AH6" s="22"/>
      <c r="AI6" s="137"/>
    </row>
    <row r="7" spans="1:61" ht="14.4" thickBot="1" x14ac:dyDescent="0.3">
      <c r="A7" s="421" t="s">
        <v>17</v>
      </c>
      <c r="B7" s="422"/>
      <c r="C7" s="422"/>
      <c r="D7" s="422"/>
      <c r="E7" s="423"/>
      <c r="F7" s="454" t="s">
        <v>18</v>
      </c>
      <c r="G7" s="455"/>
      <c r="H7" s="455"/>
      <c r="I7" s="455"/>
      <c r="J7" s="455"/>
      <c r="K7" s="456"/>
      <c r="L7" s="454" t="s">
        <v>18</v>
      </c>
      <c r="M7" s="455"/>
      <c r="N7" s="455"/>
      <c r="O7" s="455"/>
      <c r="P7" s="455"/>
      <c r="Q7" s="456"/>
      <c r="R7" s="454" t="s">
        <v>18</v>
      </c>
      <c r="S7" s="455"/>
      <c r="T7" s="455"/>
      <c r="U7" s="455"/>
      <c r="V7" s="455"/>
      <c r="W7" s="456"/>
      <c r="X7" s="454" t="s">
        <v>18</v>
      </c>
      <c r="Y7" s="455"/>
      <c r="Z7" s="455"/>
      <c r="AA7" s="455"/>
      <c r="AB7" s="455"/>
      <c r="AC7" s="456"/>
      <c r="AD7" s="454" t="s">
        <v>18</v>
      </c>
      <c r="AE7" s="455"/>
      <c r="AF7" s="455"/>
      <c r="AG7" s="455"/>
      <c r="AH7" s="455"/>
      <c r="AI7" s="456"/>
    </row>
    <row r="8" spans="1:61" ht="14.4" thickBot="1" x14ac:dyDescent="0.3">
      <c r="A8" s="135"/>
      <c r="B8" s="135"/>
      <c r="C8" s="136"/>
      <c r="D8" s="21"/>
      <c r="E8" s="21"/>
      <c r="F8" s="137"/>
      <c r="G8" s="137"/>
      <c r="H8" s="22"/>
      <c r="I8" s="22"/>
      <c r="J8" s="22"/>
      <c r="K8" s="137"/>
      <c r="L8" s="137"/>
      <c r="M8" s="137"/>
      <c r="N8" s="22"/>
      <c r="O8" s="22"/>
      <c r="P8" s="22"/>
      <c r="Q8" s="137"/>
      <c r="R8" s="137"/>
      <c r="S8" s="137"/>
      <c r="T8" s="22"/>
      <c r="U8" s="22"/>
      <c r="V8" s="22"/>
      <c r="W8" s="137"/>
      <c r="X8" s="137"/>
      <c r="Y8" s="137"/>
      <c r="Z8" s="22"/>
      <c r="AA8" s="22"/>
      <c r="AB8" s="22"/>
      <c r="AC8" s="137"/>
      <c r="AD8" s="137"/>
      <c r="AE8" s="137"/>
      <c r="AF8" s="22"/>
      <c r="AG8" s="22"/>
      <c r="AH8" s="22"/>
      <c r="AI8" s="137"/>
    </row>
    <row r="9" spans="1:61" ht="17.399999999999999" thickBot="1" x14ac:dyDescent="0.5">
      <c r="A9" s="25" t="s">
        <v>19</v>
      </c>
      <c r="B9" s="138" t="s">
        <v>148</v>
      </c>
      <c r="C9" s="139"/>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row>
    <row r="10" spans="1:61" ht="14.4" thickBot="1" x14ac:dyDescent="0.3">
      <c r="A10" s="140">
        <v>1</v>
      </c>
      <c r="B10" s="141" t="s">
        <v>149</v>
      </c>
      <c r="C10" s="32" t="s">
        <v>22</v>
      </c>
      <c r="D10" s="32" t="s">
        <v>23</v>
      </c>
      <c r="E10" s="142">
        <v>3</v>
      </c>
      <c r="F10" s="143">
        <v>1.0557692307692308</v>
      </c>
      <c r="G10" s="144">
        <v>0</v>
      </c>
      <c r="H10" s="144">
        <v>0</v>
      </c>
      <c r="I10" s="144">
        <v>0</v>
      </c>
      <c r="J10" s="145">
        <v>0</v>
      </c>
      <c r="K10" s="146">
        <f>SUM(F10:J10)</f>
        <v>1.0557692307692308</v>
      </c>
      <c r="L10" s="143">
        <v>1.0557692307692308</v>
      </c>
      <c r="M10" s="144">
        <v>0</v>
      </c>
      <c r="N10" s="144">
        <v>0</v>
      </c>
      <c r="O10" s="144">
        <v>0</v>
      </c>
      <c r="P10" s="145">
        <v>0</v>
      </c>
      <c r="Q10" s="146">
        <f>SUM(L10:P10)</f>
        <v>1.0557692307692308</v>
      </c>
      <c r="R10" s="143">
        <v>1.0557692307692308</v>
      </c>
      <c r="S10" s="144">
        <v>0</v>
      </c>
      <c r="T10" s="144">
        <v>0</v>
      </c>
      <c r="U10" s="144">
        <v>0</v>
      </c>
      <c r="V10" s="145">
        <v>0</v>
      </c>
      <c r="W10" s="146">
        <f>SUM(R10:V10)</f>
        <v>1.0557692307692308</v>
      </c>
      <c r="X10" s="143">
        <v>1.0557692307692308</v>
      </c>
      <c r="Y10" s="144">
        <v>0</v>
      </c>
      <c r="Z10" s="144">
        <v>0</v>
      </c>
      <c r="AA10" s="144">
        <v>0</v>
      </c>
      <c r="AB10" s="145">
        <v>0</v>
      </c>
      <c r="AC10" s="146">
        <f>SUM(X10:AB10)</f>
        <v>1.0557692307692308</v>
      </c>
      <c r="AD10" s="143">
        <v>1.0557692307692308</v>
      </c>
      <c r="AE10" s="144">
        <v>0</v>
      </c>
      <c r="AF10" s="144">
        <v>0</v>
      </c>
      <c r="AG10" s="144">
        <v>0</v>
      </c>
      <c r="AH10" s="145">
        <v>0</v>
      </c>
      <c r="AI10" s="146">
        <f>SUM(AD10:AH10)</f>
        <v>1.0557692307692308</v>
      </c>
      <c r="AK10" s="121">
        <f>SUM(F10:G10)</f>
        <v>1.0557692307692308</v>
      </c>
      <c r="AL10" s="121">
        <f>SUM(H10:J10)</f>
        <v>0</v>
      </c>
      <c r="AM10" s="121">
        <f>SUM(L10:M10)</f>
        <v>1.0557692307692308</v>
      </c>
      <c r="AN10" s="121">
        <f>SUM(N10:P10)</f>
        <v>0</v>
      </c>
      <c r="AO10" s="121">
        <f>SUM(R10:S10)</f>
        <v>1.0557692307692308</v>
      </c>
      <c r="AP10" s="121">
        <f>SUM(T10:V10)</f>
        <v>0</v>
      </c>
      <c r="AQ10" s="121">
        <f>SUM(X10:Y10)</f>
        <v>1.0557692307692308</v>
      </c>
      <c r="AR10" s="121">
        <f>SUM(Z10:AB10)</f>
        <v>0</v>
      </c>
      <c r="AS10" s="121">
        <f>SUM(AD10:AE10)</f>
        <v>1.0557692307692308</v>
      </c>
      <c r="AT10" s="121">
        <f>SUM(AF10:AH10)</f>
        <v>0</v>
      </c>
      <c r="AU10" s="121">
        <f>+AK10+AM10+AO10+AQ10+AS10</f>
        <v>5.2788461538461542</v>
      </c>
      <c r="AV10" s="121">
        <f>+AL10+AN10+AP10+AR10+AT10</f>
        <v>0</v>
      </c>
      <c r="AW10" s="46"/>
      <c r="AX10" s="122">
        <f>IFERROR((AK59)/(AK10+AK59),0)</f>
        <v>9.4250787824698024E-3</v>
      </c>
      <c r="AY10" s="122">
        <f t="shared" ref="AY10:BI10" si="0">IFERROR((AL59)/(AL10+AL59),0)</f>
        <v>0</v>
      </c>
      <c r="AZ10" s="122">
        <f t="shared" si="0"/>
        <v>0</v>
      </c>
      <c r="BA10" s="122">
        <f t="shared" si="0"/>
        <v>0</v>
      </c>
      <c r="BB10" s="122">
        <f t="shared" si="0"/>
        <v>0</v>
      </c>
      <c r="BC10" s="122">
        <f t="shared" si="0"/>
        <v>0</v>
      </c>
      <c r="BD10" s="122">
        <f t="shared" si="0"/>
        <v>0</v>
      </c>
      <c r="BE10" s="122">
        <f t="shared" si="0"/>
        <v>0</v>
      </c>
      <c r="BF10" s="122">
        <f t="shared" si="0"/>
        <v>0</v>
      </c>
      <c r="BG10" s="122">
        <f t="shared" si="0"/>
        <v>0</v>
      </c>
      <c r="BH10" s="122">
        <f t="shared" si="0"/>
        <v>1.8993368762484338E-3</v>
      </c>
      <c r="BI10" s="122">
        <f t="shared" si="0"/>
        <v>0</v>
      </c>
    </row>
    <row r="11" spans="1:61" ht="14.4" thickBot="1" x14ac:dyDescent="0.3">
      <c r="A11" s="47">
        <f>A10+1</f>
        <v>2</v>
      </c>
      <c r="B11" s="147" t="s">
        <v>150</v>
      </c>
      <c r="C11" s="39" t="s">
        <v>25</v>
      </c>
      <c r="D11" s="58" t="s">
        <v>23</v>
      </c>
      <c r="E11" s="148">
        <v>3</v>
      </c>
      <c r="F11" s="149">
        <v>0</v>
      </c>
      <c r="G11" s="150">
        <v>0</v>
      </c>
      <c r="H11" s="150">
        <v>0</v>
      </c>
      <c r="I11" s="150">
        <v>0</v>
      </c>
      <c r="J11" s="151">
        <v>0</v>
      </c>
      <c r="K11" s="152">
        <f t="shared" ref="K11:K56" si="1">SUM(F11:J11)</f>
        <v>0</v>
      </c>
      <c r="L11" s="149">
        <v>0</v>
      </c>
      <c r="M11" s="150">
        <v>0</v>
      </c>
      <c r="N11" s="150">
        <v>0</v>
      </c>
      <c r="O11" s="150">
        <v>0</v>
      </c>
      <c r="P11" s="151">
        <v>0</v>
      </c>
      <c r="Q11" s="152">
        <f t="shared" ref="Q11:Q56" si="2">SUM(L11:P11)</f>
        <v>0</v>
      </c>
      <c r="R11" s="149">
        <v>0</v>
      </c>
      <c r="S11" s="150">
        <v>0</v>
      </c>
      <c r="T11" s="150">
        <v>0</v>
      </c>
      <c r="U11" s="150">
        <v>0</v>
      </c>
      <c r="V11" s="151">
        <v>0</v>
      </c>
      <c r="W11" s="152">
        <f t="shared" ref="W11:W56" si="3">SUM(R11:V11)</f>
        <v>0</v>
      </c>
      <c r="X11" s="149">
        <v>0</v>
      </c>
      <c r="Y11" s="150">
        <v>0</v>
      </c>
      <c r="Z11" s="150">
        <v>0</v>
      </c>
      <c r="AA11" s="150">
        <v>0</v>
      </c>
      <c r="AB11" s="151">
        <v>0</v>
      </c>
      <c r="AC11" s="152">
        <f t="shared" ref="AC11:AC56" si="4">SUM(X11:AB11)</f>
        <v>0</v>
      </c>
      <c r="AD11" s="149">
        <v>0</v>
      </c>
      <c r="AE11" s="150">
        <v>0</v>
      </c>
      <c r="AF11" s="150">
        <v>0</v>
      </c>
      <c r="AG11" s="150">
        <v>0</v>
      </c>
      <c r="AH11" s="151">
        <v>0</v>
      </c>
      <c r="AI11" s="152">
        <f t="shared" ref="AI11:AI56" si="5">SUM(AD11:AH11)</f>
        <v>0</v>
      </c>
      <c r="AK11" s="121">
        <f t="shared" ref="AK11:AK55" si="6">SUM(F11:G11)</f>
        <v>0</v>
      </c>
      <c r="AL11" s="121">
        <f t="shared" ref="AL11:AL55" si="7">SUM(H11:J11)</f>
        <v>0</v>
      </c>
      <c r="AM11" s="121">
        <f t="shared" ref="AM11:AM55" si="8">SUM(L11:M11)</f>
        <v>0</v>
      </c>
      <c r="AN11" s="121">
        <f t="shared" ref="AN11:AN55" si="9">SUM(N11:P11)</f>
        <v>0</v>
      </c>
      <c r="AO11" s="121">
        <f t="shared" ref="AO11:AO55" si="10">SUM(R11:S11)</f>
        <v>0</v>
      </c>
      <c r="AP11" s="121">
        <f t="shared" ref="AP11:AP55" si="11">SUM(T11:V11)</f>
        <v>0</v>
      </c>
      <c r="AQ11" s="121">
        <f t="shared" ref="AQ11:AQ55" si="12">SUM(X11:Y11)</f>
        <v>0</v>
      </c>
      <c r="AR11" s="121">
        <f t="shared" ref="AR11:AR55" si="13">SUM(Z11:AB11)</f>
        <v>0</v>
      </c>
      <c r="AS11" s="121">
        <f t="shared" ref="AS11:AS55" si="14">SUM(AD11:AE11)</f>
        <v>0</v>
      </c>
      <c r="AT11" s="121">
        <f t="shared" ref="AT11:AT55" si="15">SUM(AF11:AH11)</f>
        <v>0</v>
      </c>
      <c r="AU11" s="121">
        <f t="shared" ref="AU11:AU55" si="16">+AK11+AM11+AO11+AQ11+AS11</f>
        <v>0</v>
      </c>
      <c r="AV11" s="121">
        <f t="shared" ref="AV11:AV55" si="17">+AL11+AN11+AP11+AR11+AT11</f>
        <v>0</v>
      </c>
      <c r="AX11" s="122">
        <f t="shared" ref="AX11:BI11" si="18">IFERROR((AK60)/(AK11+AK60),0)</f>
        <v>0</v>
      </c>
      <c r="AY11" s="122">
        <f t="shared" si="18"/>
        <v>0</v>
      </c>
      <c r="AZ11" s="122">
        <f t="shared" si="18"/>
        <v>0</v>
      </c>
      <c r="BA11" s="122">
        <f t="shared" si="18"/>
        <v>0</v>
      </c>
      <c r="BB11" s="122">
        <f t="shared" si="18"/>
        <v>0</v>
      </c>
      <c r="BC11" s="122">
        <f t="shared" si="18"/>
        <v>0</v>
      </c>
      <c r="BD11" s="122">
        <f t="shared" si="18"/>
        <v>0</v>
      </c>
      <c r="BE11" s="122">
        <f t="shared" si="18"/>
        <v>0</v>
      </c>
      <c r="BF11" s="122">
        <f t="shared" si="18"/>
        <v>0</v>
      </c>
      <c r="BG11" s="122">
        <f t="shared" si="18"/>
        <v>0</v>
      </c>
      <c r="BH11" s="122">
        <f t="shared" si="18"/>
        <v>0</v>
      </c>
      <c r="BI11" s="122">
        <f t="shared" si="18"/>
        <v>0</v>
      </c>
    </row>
    <row r="12" spans="1:61" ht="14.4" thickBot="1" x14ac:dyDescent="0.3">
      <c r="A12" s="47">
        <f t="shared" ref="A12:A55" si="19">A11+1</f>
        <v>3</v>
      </c>
      <c r="B12" s="147" t="s">
        <v>151</v>
      </c>
      <c r="C12" s="39" t="s">
        <v>27</v>
      </c>
      <c r="D12" s="58" t="s">
        <v>23</v>
      </c>
      <c r="E12" s="148">
        <v>3</v>
      </c>
      <c r="F12" s="149">
        <v>0</v>
      </c>
      <c r="G12" s="150">
        <v>0</v>
      </c>
      <c r="H12" s="150">
        <v>0</v>
      </c>
      <c r="I12" s="150">
        <v>0</v>
      </c>
      <c r="J12" s="151">
        <v>0</v>
      </c>
      <c r="K12" s="152">
        <f t="shared" si="1"/>
        <v>0</v>
      </c>
      <c r="L12" s="149">
        <v>0</v>
      </c>
      <c r="M12" s="150">
        <v>0</v>
      </c>
      <c r="N12" s="150">
        <v>0</v>
      </c>
      <c r="O12" s="150">
        <v>0</v>
      </c>
      <c r="P12" s="151">
        <v>0</v>
      </c>
      <c r="Q12" s="152">
        <f t="shared" si="2"/>
        <v>0</v>
      </c>
      <c r="R12" s="149">
        <v>0</v>
      </c>
      <c r="S12" s="150">
        <v>0</v>
      </c>
      <c r="T12" s="150">
        <v>0</v>
      </c>
      <c r="U12" s="150">
        <v>0</v>
      </c>
      <c r="V12" s="151">
        <v>0</v>
      </c>
      <c r="W12" s="152">
        <f t="shared" si="3"/>
        <v>0</v>
      </c>
      <c r="X12" s="149">
        <v>0</v>
      </c>
      <c r="Y12" s="150">
        <v>0</v>
      </c>
      <c r="Z12" s="150">
        <v>0</v>
      </c>
      <c r="AA12" s="150">
        <v>0</v>
      </c>
      <c r="AB12" s="151">
        <v>0</v>
      </c>
      <c r="AC12" s="152">
        <f t="shared" si="4"/>
        <v>0</v>
      </c>
      <c r="AD12" s="149">
        <v>0</v>
      </c>
      <c r="AE12" s="150">
        <v>0</v>
      </c>
      <c r="AF12" s="150">
        <v>0</v>
      </c>
      <c r="AG12" s="150">
        <v>0</v>
      </c>
      <c r="AH12" s="151">
        <v>0</v>
      </c>
      <c r="AI12" s="152">
        <f t="shared" si="5"/>
        <v>0</v>
      </c>
      <c r="AK12" s="121">
        <f t="shared" si="6"/>
        <v>0</v>
      </c>
      <c r="AL12" s="121">
        <f t="shared" si="7"/>
        <v>0</v>
      </c>
      <c r="AM12" s="121">
        <f t="shared" si="8"/>
        <v>0</v>
      </c>
      <c r="AN12" s="121">
        <f t="shared" si="9"/>
        <v>0</v>
      </c>
      <c r="AO12" s="121">
        <f t="shared" si="10"/>
        <v>0</v>
      </c>
      <c r="AP12" s="121">
        <f t="shared" si="11"/>
        <v>0</v>
      </c>
      <c r="AQ12" s="121">
        <f t="shared" si="12"/>
        <v>0</v>
      </c>
      <c r="AR12" s="121">
        <f t="shared" si="13"/>
        <v>0</v>
      </c>
      <c r="AS12" s="121">
        <f t="shared" si="14"/>
        <v>0</v>
      </c>
      <c r="AT12" s="121">
        <f t="shared" si="15"/>
        <v>0</v>
      </c>
      <c r="AU12" s="121">
        <f t="shared" si="16"/>
        <v>0</v>
      </c>
      <c r="AV12" s="121">
        <f t="shared" si="17"/>
        <v>0</v>
      </c>
      <c r="AX12" s="122">
        <f t="shared" ref="AX12:BI12" si="20">IFERROR((AK61)/(AK12+AK61),0)</f>
        <v>0</v>
      </c>
      <c r="AY12" s="122">
        <f t="shared" si="20"/>
        <v>0</v>
      </c>
      <c r="AZ12" s="122">
        <f t="shared" si="20"/>
        <v>0</v>
      </c>
      <c r="BA12" s="122">
        <f t="shared" si="20"/>
        <v>0</v>
      </c>
      <c r="BB12" s="122">
        <f t="shared" si="20"/>
        <v>0</v>
      </c>
      <c r="BC12" s="122">
        <f t="shared" si="20"/>
        <v>0</v>
      </c>
      <c r="BD12" s="122">
        <f t="shared" si="20"/>
        <v>0</v>
      </c>
      <c r="BE12" s="122">
        <f t="shared" si="20"/>
        <v>0</v>
      </c>
      <c r="BF12" s="122">
        <f t="shared" si="20"/>
        <v>0</v>
      </c>
      <c r="BG12" s="122">
        <f t="shared" si="20"/>
        <v>0</v>
      </c>
      <c r="BH12" s="122">
        <f t="shared" si="20"/>
        <v>0</v>
      </c>
      <c r="BI12" s="122">
        <f t="shared" si="20"/>
        <v>0</v>
      </c>
    </row>
    <row r="13" spans="1:61" ht="14.4" thickBot="1" x14ac:dyDescent="0.3">
      <c r="A13" s="47">
        <f t="shared" si="19"/>
        <v>4</v>
      </c>
      <c r="B13" s="147" t="s">
        <v>152</v>
      </c>
      <c r="C13" s="39" t="s">
        <v>153</v>
      </c>
      <c r="D13" s="58" t="s">
        <v>23</v>
      </c>
      <c r="E13" s="148">
        <v>3</v>
      </c>
      <c r="F13" s="149">
        <v>5.0676923076923082</v>
      </c>
      <c r="G13" s="150">
        <v>0.42153015927230153</v>
      </c>
      <c r="H13" s="150">
        <v>0</v>
      </c>
      <c r="I13" s="150">
        <v>0</v>
      </c>
      <c r="J13" s="151">
        <v>0</v>
      </c>
      <c r="K13" s="152">
        <f t="shared" si="1"/>
        <v>5.4892224669646099</v>
      </c>
      <c r="L13" s="149">
        <v>0.10557692307692308</v>
      </c>
      <c r="M13" s="150">
        <v>0.94746468688154462</v>
      </c>
      <c r="N13" s="150">
        <v>0</v>
      </c>
      <c r="O13" s="150">
        <v>0</v>
      </c>
      <c r="P13" s="151">
        <v>0</v>
      </c>
      <c r="Q13" s="152">
        <f t="shared" si="2"/>
        <v>1.0530416099584676</v>
      </c>
      <c r="R13" s="149">
        <v>0.10557692307692308</v>
      </c>
      <c r="S13" s="150">
        <v>1.4586085384615386</v>
      </c>
      <c r="T13" s="150">
        <v>0</v>
      </c>
      <c r="U13" s="150">
        <v>0</v>
      </c>
      <c r="V13" s="151">
        <v>0</v>
      </c>
      <c r="W13" s="152">
        <f t="shared" si="3"/>
        <v>1.5641854615384616</v>
      </c>
      <c r="X13" s="149">
        <v>0.73903846153846153</v>
      </c>
      <c r="Y13" s="150">
        <v>2.7008266153846154</v>
      </c>
      <c r="Z13" s="150">
        <v>0</v>
      </c>
      <c r="AA13" s="150">
        <v>0</v>
      </c>
      <c r="AB13" s="151">
        <v>0</v>
      </c>
      <c r="AC13" s="152">
        <f t="shared" si="4"/>
        <v>3.439865076923077</v>
      </c>
      <c r="AD13" s="149">
        <v>1.0557692307692308</v>
      </c>
      <c r="AE13" s="150">
        <v>1.4701375384615383</v>
      </c>
      <c r="AF13" s="150">
        <v>0</v>
      </c>
      <c r="AG13" s="150">
        <v>0</v>
      </c>
      <c r="AH13" s="151">
        <v>0</v>
      </c>
      <c r="AI13" s="152">
        <f t="shared" si="5"/>
        <v>2.5259067692307688</v>
      </c>
      <c r="AK13" s="121">
        <f t="shared" si="6"/>
        <v>5.4892224669646099</v>
      </c>
      <c r="AL13" s="121">
        <f t="shared" si="7"/>
        <v>0</v>
      </c>
      <c r="AM13" s="121">
        <f t="shared" si="8"/>
        <v>1.0530416099584676</v>
      </c>
      <c r="AN13" s="121">
        <f t="shared" si="9"/>
        <v>0</v>
      </c>
      <c r="AO13" s="121">
        <f t="shared" si="10"/>
        <v>1.5641854615384616</v>
      </c>
      <c r="AP13" s="121">
        <f t="shared" si="11"/>
        <v>0</v>
      </c>
      <c r="AQ13" s="121">
        <f t="shared" si="12"/>
        <v>3.439865076923077</v>
      </c>
      <c r="AR13" s="121">
        <f t="shared" si="13"/>
        <v>0</v>
      </c>
      <c r="AS13" s="121">
        <f t="shared" si="14"/>
        <v>2.5259067692307688</v>
      </c>
      <c r="AT13" s="121">
        <f t="shared" si="15"/>
        <v>0</v>
      </c>
      <c r="AU13" s="121">
        <f t="shared" si="16"/>
        <v>14.072221384615384</v>
      </c>
      <c r="AV13" s="121">
        <f t="shared" si="17"/>
        <v>0</v>
      </c>
      <c r="AX13" s="122">
        <f t="shared" ref="AX13:BI13" si="21">IFERROR((AK62)/(AK13+AK62),0)</f>
        <v>0</v>
      </c>
      <c r="AY13" s="122">
        <f t="shared" si="21"/>
        <v>0</v>
      </c>
      <c r="AZ13" s="122">
        <f t="shared" si="21"/>
        <v>0</v>
      </c>
      <c r="BA13" s="122">
        <f t="shared" si="21"/>
        <v>0</v>
      </c>
      <c r="BB13" s="122">
        <f t="shared" si="21"/>
        <v>0</v>
      </c>
      <c r="BC13" s="122">
        <f t="shared" si="21"/>
        <v>0</v>
      </c>
      <c r="BD13" s="122">
        <f t="shared" si="21"/>
        <v>0</v>
      </c>
      <c r="BE13" s="122">
        <f t="shared" si="21"/>
        <v>0</v>
      </c>
      <c r="BF13" s="122">
        <f t="shared" si="21"/>
        <v>8.9329291418974704E-3</v>
      </c>
      <c r="BG13" s="122">
        <f t="shared" si="21"/>
        <v>0</v>
      </c>
      <c r="BH13" s="122">
        <f t="shared" si="21"/>
        <v>1.6152636999246729E-3</v>
      </c>
      <c r="BI13" s="122">
        <f t="shared" si="21"/>
        <v>0</v>
      </c>
    </row>
    <row r="14" spans="1:61" ht="14.4" thickBot="1" x14ac:dyDescent="0.3">
      <c r="A14" s="47">
        <f t="shared" si="19"/>
        <v>5</v>
      </c>
      <c r="B14" s="147" t="s">
        <v>154</v>
      </c>
      <c r="C14" s="153"/>
      <c r="D14" s="58" t="s">
        <v>23</v>
      </c>
      <c r="E14" s="148">
        <v>3</v>
      </c>
      <c r="F14" s="149">
        <v>0</v>
      </c>
      <c r="G14" s="150">
        <v>0</v>
      </c>
      <c r="H14" s="150">
        <v>0</v>
      </c>
      <c r="I14" s="150">
        <v>0</v>
      </c>
      <c r="J14" s="151">
        <v>0</v>
      </c>
      <c r="K14" s="152">
        <f t="shared" si="1"/>
        <v>0</v>
      </c>
      <c r="L14" s="149">
        <v>0</v>
      </c>
      <c r="M14" s="150">
        <v>0</v>
      </c>
      <c r="N14" s="150">
        <v>0</v>
      </c>
      <c r="O14" s="150">
        <v>0</v>
      </c>
      <c r="P14" s="151">
        <v>0</v>
      </c>
      <c r="Q14" s="152">
        <f t="shared" si="2"/>
        <v>0</v>
      </c>
      <c r="R14" s="149">
        <v>0</v>
      </c>
      <c r="S14" s="150">
        <v>0</v>
      </c>
      <c r="T14" s="150">
        <v>0</v>
      </c>
      <c r="U14" s="150">
        <v>0</v>
      </c>
      <c r="V14" s="151">
        <v>0</v>
      </c>
      <c r="W14" s="152">
        <f t="shared" si="3"/>
        <v>0</v>
      </c>
      <c r="X14" s="149">
        <v>0</v>
      </c>
      <c r="Y14" s="150">
        <v>0</v>
      </c>
      <c r="Z14" s="150">
        <v>0</v>
      </c>
      <c r="AA14" s="150">
        <v>0</v>
      </c>
      <c r="AB14" s="151">
        <v>0</v>
      </c>
      <c r="AC14" s="152">
        <f t="shared" si="4"/>
        <v>0</v>
      </c>
      <c r="AD14" s="149">
        <v>0</v>
      </c>
      <c r="AE14" s="150">
        <v>0</v>
      </c>
      <c r="AF14" s="150">
        <v>0</v>
      </c>
      <c r="AG14" s="150">
        <v>0</v>
      </c>
      <c r="AH14" s="151">
        <v>0</v>
      </c>
      <c r="AI14" s="152">
        <f t="shared" si="5"/>
        <v>0</v>
      </c>
      <c r="AK14" s="121">
        <f t="shared" si="6"/>
        <v>0</v>
      </c>
      <c r="AL14" s="121">
        <f t="shared" si="7"/>
        <v>0</v>
      </c>
      <c r="AM14" s="121">
        <f t="shared" si="8"/>
        <v>0</v>
      </c>
      <c r="AN14" s="121">
        <f t="shared" si="9"/>
        <v>0</v>
      </c>
      <c r="AO14" s="121">
        <f t="shared" si="10"/>
        <v>0</v>
      </c>
      <c r="AP14" s="121">
        <f t="shared" si="11"/>
        <v>0</v>
      </c>
      <c r="AQ14" s="121">
        <f t="shared" si="12"/>
        <v>0</v>
      </c>
      <c r="AR14" s="121">
        <f t="shared" si="13"/>
        <v>0</v>
      </c>
      <c r="AS14" s="121">
        <f t="shared" si="14"/>
        <v>0</v>
      </c>
      <c r="AT14" s="121">
        <f t="shared" si="15"/>
        <v>0</v>
      </c>
      <c r="AU14" s="121">
        <f t="shared" si="16"/>
        <v>0</v>
      </c>
      <c r="AV14" s="121">
        <f t="shared" si="17"/>
        <v>0</v>
      </c>
      <c r="AX14" s="122">
        <f t="shared" ref="AX14:BI14" si="22">IFERROR((AK63)/(AK14+AK63),0)</f>
        <v>0</v>
      </c>
      <c r="AY14" s="122">
        <f t="shared" si="22"/>
        <v>0</v>
      </c>
      <c r="AZ14" s="122">
        <f t="shared" si="22"/>
        <v>0</v>
      </c>
      <c r="BA14" s="122">
        <f t="shared" si="22"/>
        <v>0</v>
      </c>
      <c r="BB14" s="122">
        <f t="shared" si="22"/>
        <v>0</v>
      </c>
      <c r="BC14" s="122">
        <f t="shared" si="22"/>
        <v>0</v>
      </c>
      <c r="BD14" s="122">
        <f t="shared" si="22"/>
        <v>0</v>
      </c>
      <c r="BE14" s="122">
        <f t="shared" si="22"/>
        <v>0</v>
      </c>
      <c r="BF14" s="122">
        <f t="shared" si="22"/>
        <v>0</v>
      </c>
      <c r="BG14" s="122">
        <f t="shared" si="22"/>
        <v>0</v>
      </c>
      <c r="BH14" s="122">
        <f t="shared" si="22"/>
        <v>0</v>
      </c>
      <c r="BI14" s="122">
        <f t="shared" si="22"/>
        <v>0</v>
      </c>
    </row>
    <row r="15" spans="1:61" ht="14.4" thickBot="1" x14ac:dyDescent="0.3">
      <c r="A15" s="47">
        <f t="shared" si="19"/>
        <v>6</v>
      </c>
      <c r="B15" s="147" t="s">
        <v>155</v>
      </c>
      <c r="C15" s="153"/>
      <c r="D15" s="58" t="s">
        <v>23</v>
      </c>
      <c r="E15" s="148">
        <v>3</v>
      </c>
      <c r="F15" s="149">
        <v>3.3683821096153843</v>
      </c>
      <c r="G15" s="395">
        <v>1.2859835123076921</v>
      </c>
      <c r="H15" s="150">
        <v>0</v>
      </c>
      <c r="I15" s="150">
        <v>0</v>
      </c>
      <c r="J15" s="151">
        <v>0</v>
      </c>
      <c r="K15" s="152">
        <f t="shared" si="1"/>
        <v>4.6543656219230769</v>
      </c>
      <c r="L15" s="149">
        <v>1.3176000000000001</v>
      </c>
      <c r="M15" s="395">
        <v>1.0485097615384613</v>
      </c>
      <c r="N15" s="150">
        <v>0</v>
      </c>
      <c r="O15" s="150">
        <v>0</v>
      </c>
      <c r="P15" s="151">
        <v>0</v>
      </c>
      <c r="Q15" s="152">
        <f t="shared" si="2"/>
        <v>2.3661097615384614</v>
      </c>
      <c r="R15" s="149">
        <v>0.52535076923076929</v>
      </c>
      <c r="S15" s="395">
        <v>0.11040981230769231</v>
      </c>
      <c r="T15" s="150">
        <v>0</v>
      </c>
      <c r="U15" s="150">
        <v>0</v>
      </c>
      <c r="V15" s="151">
        <v>0</v>
      </c>
      <c r="W15" s="152">
        <f t="shared" si="3"/>
        <v>0.6357605815384616</v>
      </c>
      <c r="X15" s="149">
        <v>0.47974153846153844</v>
      </c>
      <c r="Y15" s="395">
        <v>1.0530242307692306</v>
      </c>
      <c r="Z15" s="150">
        <v>0</v>
      </c>
      <c r="AA15" s="150">
        <v>0</v>
      </c>
      <c r="AB15" s="151">
        <v>0</v>
      </c>
      <c r="AC15" s="152">
        <f t="shared" si="4"/>
        <v>1.532765769230769</v>
      </c>
      <c r="AD15" s="149">
        <v>0</v>
      </c>
      <c r="AE15" s="395">
        <v>0.98239326923076931</v>
      </c>
      <c r="AF15" s="150">
        <v>0</v>
      </c>
      <c r="AG15" s="150">
        <v>0</v>
      </c>
      <c r="AH15" s="151">
        <v>0</v>
      </c>
      <c r="AI15" s="152">
        <f t="shared" si="5"/>
        <v>0.98239326923076931</v>
      </c>
      <c r="AK15" s="121">
        <f t="shared" si="6"/>
        <v>4.6543656219230769</v>
      </c>
      <c r="AL15" s="121">
        <f t="shared" si="7"/>
        <v>0</v>
      </c>
      <c r="AM15" s="121">
        <f t="shared" si="8"/>
        <v>2.3661097615384614</v>
      </c>
      <c r="AN15" s="121">
        <f t="shared" si="9"/>
        <v>0</v>
      </c>
      <c r="AO15" s="121">
        <f t="shared" si="10"/>
        <v>0.6357605815384616</v>
      </c>
      <c r="AP15" s="121">
        <f t="shared" si="11"/>
        <v>0</v>
      </c>
      <c r="AQ15" s="121">
        <f t="shared" si="12"/>
        <v>1.532765769230769</v>
      </c>
      <c r="AR15" s="121">
        <f t="shared" si="13"/>
        <v>0</v>
      </c>
      <c r="AS15" s="121">
        <f t="shared" si="14"/>
        <v>0.98239326923076931</v>
      </c>
      <c r="AT15" s="121">
        <f t="shared" si="15"/>
        <v>0</v>
      </c>
      <c r="AU15" s="121">
        <f t="shared" si="16"/>
        <v>10.171395003461537</v>
      </c>
      <c r="AV15" s="121">
        <f t="shared" si="17"/>
        <v>0</v>
      </c>
      <c r="AX15" s="122">
        <f t="shared" ref="AX15:BI15" si="23">IFERROR((AK64)/(AK15+AK64),0)</f>
        <v>1.8588684222253526E-2</v>
      </c>
      <c r="AY15" s="122">
        <f t="shared" si="23"/>
        <v>0</v>
      </c>
      <c r="AZ15" s="122">
        <f t="shared" si="23"/>
        <v>4.9141834523236776E-2</v>
      </c>
      <c r="BA15" s="122">
        <f t="shared" si="23"/>
        <v>0</v>
      </c>
      <c r="BB15" s="122">
        <f t="shared" si="23"/>
        <v>0.22510102622426773</v>
      </c>
      <c r="BC15" s="122">
        <f t="shared" si="23"/>
        <v>0</v>
      </c>
      <c r="BD15" s="122">
        <f t="shared" si="23"/>
        <v>0.13616146166572654</v>
      </c>
      <c r="BE15" s="122">
        <f t="shared" si="23"/>
        <v>0</v>
      </c>
      <c r="BF15" s="122">
        <f t="shared" si="23"/>
        <v>0.23969946112080248</v>
      </c>
      <c r="BG15" s="122">
        <f t="shared" si="23"/>
        <v>0</v>
      </c>
      <c r="BH15" s="122">
        <f t="shared" si="23"/>
        <v>8.5128321433800919E-2</v>
      </c>
      <c r="BI15" s="122">
        <f t="shared" si="23"/>
        <v>0</v>
      </c>
    </row>
    <row r="16" spans="1:61" ht="14.4" thickBot="1" x14ac:dyDescent="0.3">
      <c r="A16" s="47">
        <f t="shared" si="19"/>
        <v>7</v>
      </c>
      <c r="B16" s="147" t="s">
        <v>156</v>
      </c>
      <c r="C16" s="153"/>
      <c r="D16" s="58" t="s">
        <v>23</v>
      </c>
      <c r="E16" s="148">
        <v>3</v>
      </c>
      <c r="F16" s="149">
        <v>0</v>
      </c>
      <c r="G16" s="150">
        <v>4.5833053846153851</v>
      </c>
      <c r="H16" s="150">
        <v>0</v>
      </c>
      <c r="I16" s="150">
        <v>0</v>
      </c>
      <c r="J16" s="151">
        <v>0</v>
      </c>
      <c r="K16" s="152">
        <f t="shared" si="1"/>
        <v>4.5833053846153851</v>
      </c>
      <c r="L16" s="149">
        <v>0</v>
      </c>
      <c r="M16" s="150">
        <v>3.8066815384615391</v>
      </c>
      <c r="N16" s="150">
        <v>0</v>
      </c>
      <c r="O16" s="150">
        <v>0</v>
      </c>
      <c r="P16" s="151">
        <v>0</v>
      </c>
      <c r="Q16" s="152">
        <f t="shared" si="2"/>
        <v>3.8066815384615391</v>
      </c>
      <c r="R16" s="149">
        <v>0</v>
      </c>
      <c r="S16" s="150">
        <v>4.7537065384615387</v>
      </c>
      <c r="T16" s="150">
        <v>0</v>
      </c>
      <c r="U16" s="150">
        <v>0</v>
      </c>
      <c r="V16" s="151">
        <v>0</v>
      </c>
      <c r="W16" s="152">
        <f t="shared" si="3"/>
        <v>4.7537065384615387</v>
      </c>
      <c r="X16" s="149">
        <v>0</v>
      </c>
      <c r="Y16" s="150">
        <v>0.43729961538461537</v>
      </c>
      <c r="Z16" s="150">
        <v>0</v>
      </c>
      <c r="AA16" s="150">
        <v>0</v>
      </c>
      <c r="AB16" s="151">
        <v>0</v>
      </c>
      <c r="AC16" s="152">
        <f t="shared" si="4"/>
        <v>0.43729961538461537</v>
      </c>
      <c r="AD16" s="149">
        <v>0</v>
      </c>
      <c r="AE16" s="150">
        <v>0.9743694230769232</v>
      </c>
      <c r="AF16" s="150">
        <v>0</v>
      </c>
      <c r="AG16" s="150">
        <v>0</v>
      </c>
      <c r="AH16" s="151">
        <v>0</v>
      </c>
      <c r="AI16" s="152">
        <f t="shared" si="5"/>
        <v>0.9743694230769232</v>
      </c>
      <c r="AK16" s="121">
        <f t="shared" si="6"/>
        <v>4.5833053846153851</v>
      </c>
      <c r="AL16" s="121">
        <f t="shared" si="7"/>
        <v>0</v>
      </c>
      <c r="AM16" s="121">
        <f t="shared" si="8"/>
        <v>3.8066815384615391</v>
      </c>
      <c r="AN16" s="121">
        <f t="shared" si="9"/>
        <v>0</v>
      </c>
      <c r="AO16" s="121">
        <f t="shared" si="10"/>
        <v>4.7537065384615387</v>
      </c>
      <c r="AP16" s="121">
        <f t="shared" si="11"/>
        <v>0</v>
      </c>
      <c r="AQ16" s="121">
        <f t="shared" si="12"/>
        <v>0.43729961538461537</v>
      </c>
      <c r="AR16" s="121">
        <f t="shared" si="13"/>
        <v>0</v>
      </c>
      <c r="AS16" s="121">
        <f t="shared" si="14"/>
        <v>0.9743694230769232</v>
      </c>
      <c r="AT16" s="121">
        <f t="shared" si="15"/>
        <v>0</v>
      </c>
      <c r="AU16" s="121">
        <f t="shared" si="16"/>
        <v>14.555362500000001</v>
      </c>
      <c r="AV16" s="121">
        <f t="shared" si="17"/>
        <v>0</v>
      </c>
      <c r="AX16" s="122">
        <f t="shared" ref="AX16:BI16" si="24">IFERROR((AK65)/(AK16+AK65),0)</f>
        <v>3.8799052259359456E-3</v>
      </c>
      <c r="AY16" s="122">
        <f t="shared" si="24"/>
        <v>0</v>
      </c>
      <c r="AZ16" s="122">
        <f t="shared" si="24"/>
        <v>3.1337930228513236E-2</v>
      </c>
      <c r="BA16" s="122">
        <f t="shared" si="24"/>
        <v>0</v>
      </c>
      <c r="BB16" s="122">
        <f t="shared" si="24"/>
        <v>4.5114508391947222E-2</v>
      </c>
      <c r="BC16" s="122">
        <f t="shared" si="24"/>
        <v>0</v>
      </c>
      <c r="BD16" s="122">
        <f t="shared" si="24"/>
        <v>0.45519267369384669</v>
      </c>
      <c r="BE16" s="122">
        <f t="shared" si="24"/>
        <v>0</v>
      </c>
      <c r="BF16" s="122">
        <f t="shared" si="24"/>
        <v>0.27889520430453613</v>
      </c>
      <c r="BG16" s="122">
        <f t="shared" si="24"/>
        <v>0</v>
      </c>
      <c r="BH16" s="122">
        <f t="shared" si="24"/>
        <v>7.0727367945875086E-2</v>
      </c>
      <c r="BI16" s="122">
        <f t="shared" si="24"/>
        <v>0</v>
      </c>
    </row>
    <row r="17" spans="1:61" ht="14.4" thickBot="1" x14ac:dyDescent="0.3">
      <c r="A17" s="47">
        <f t="shared" si="19"/>
        <v>8</v>
      </c>
      <c r="B17" s="147" t="s">
        <v>157</v>
      </c>
      <c r="C17" s="153"/>
      <c r="D17" s="58" t="s">
        <v>23</v>
      </c>
      <c r="E17" s="148">
        <v>3</v>
      </c>
      <c r="F17" s="149">
        <v>0</v>
      </c>
      <c r="G17" s="150">
        <v>0</v>
      </c>
      <c r="H17" s="150">
        <v>0</v>
      </c>
      <c r="I17" s="150">
        <v>0</v>
      </c>
      <c r="J17" s="151">
        <v>0</v>
      </c>
      <c r="K17" s="152">
        <f t="shared" si="1"/>
        <v>0</v>
      </c>
      <c r="L17" s="149">
        <v>0</v>
      </c>
      <c r="M17" s="150">
        <v>0</v>
      </c>
      <c r="N17" s="150">
        <v>0</v>
      </c>
      <c r="O17" s="150">
        <v>0</v>
      </c>
      <c r="P17" s="151">
        <v>0</v>
      </c>
      <c r="Q17" s="152">
        <f t="shared" si="2"/>
        <v>0</v>
      </c>
      <c r="R17" s="149">
        <v>0</v>
      </c>
      <c r="S17" s="150">
        <v>0</v>
      </c>
      <c r="T17" s="150">
        <v>0</v>
      </c>
      <c r="U17" s="150">
        <v>0</v>
      </c>
      <c r="V17" s="151">
        <v>0</v>
      </c>
      <c r="W17" s="152">
        <f t="shared" si="3"/>
        <v>0</v>
      </c>
      <c r="X17" s="149">
        <v>0</v>
      </c>
      <c r="Y17" s="150">
        <v>0</v>
      </c>
      <c r="Z17" s="150">
        <v>0</v>
      </c>
      <c r="AA17" s="150">
        <v>0</v>
      </c>
      <c r="AB17" s="151">
        <v>0</v>
      </c>
      <c r="AC17" s="152">
        <f t="shared" si="4"/>
        <v>0</v>
      </c>
      <c r="AD17" s="149">
        <v>0</v>
      </c>
      <c r="AE17" s="150">
        <v>0</v>
      </c>
      <c r="AF17" s="150">
        <v>0</v>
      </c>
      <c r="AG17" s="150">
        <v>0</v>
      </c>
      <c r="AH17" s="151">
        <v>0</v>
      </c>
      <c r="AI17" s="152">
        <f t="shared" si="5"/>
        <v>0</v>
      </c>
      <c r="AK17" s="121">
        <f t="shared" si="6"/>
        <v>0</v>
      </c>
      <c r="AL17" s="121">
        <f t="shared" si="7"/>
        <v>0</v>
      </c>
      <c r="AM17" s="121">
        <f t="shared" si="8"/>
        <v>0</v>
      </c>
      <c r="AN17" s="121">
        <f t="shared" si="9"/>
        <v>0</v>
      </c>
      <c r="AO17" s="121">
        <f t="shared" si="10"/>
        <v>0</v>
      </c>
      <c r="AP17" s="121">
        <f t="shared" si="11"/>
        <v>0</v>
      </c>
      <c r="AQ17" s="121">
        <f t="shared" si="12"/>
        <v>0</v>
      </c>
      <c r="AR17" s="121">
        <f t="shared" si="13"/>
        <v>0</v>
      </c>
      <c r="AS17" s="121">
        <f t="shared" si="14"/>
        <v>0</v>
      </c>
      <c r="AT17" s="121">
        <f t="shared" si="15"/>
        <v>0</v>
      </c>
      <c r="AU17" s="121">
        <f t="shared" si="16"/>
        <v>0</v>
      </c>
      <c r="AV17" s="121">
        <f t="shared" si="17"/>
        <v>0</v>
      </c>
      <c r="AX17" s="122">
        <f t="shared" ref="AX17:BI17" si="25">IFERROR((AK66)/(AK17+AK66),0)</f>
        <v>0</v>
      </c>
      <c r="AY17" s="122">
        <f t="shared" si="25"/>
        <v>0</v>
      </c>
      <c r="AZ17" s="122">
        <f t="shared" si="25"/>
        <v>0</v>
      </c>
      <c r="BA17" s="122">
        <f t="shared" si="25"/>
        <v>0</v>
      </c>
      <c r="BB17" s="122">
        <f t="shared" si="25"/>
        <v>0</v>
      </c>
      <c r="BC17" s="122">
        <f t="shared" si="25"/>
        <v>0</v>
      </c>
      <c r="BD17" s="122">
        <f t="shared" si="25"/>
        <v>0</v>
      </c>
      <c r="BE17" s="122">
        <f t="shared" si="25"/>
        <v>0</v>
      </c>
      <c r="BF17" s="122">
        <f t="shared" si="25"/>
        <v>0</v>
      </c>
      <c r="BG17" s="122">
        <f t="shared" si="25"/>
        <v>0</v>
      </c>
      <c r="BH17" s="122">
        <f t="shared" si="25"/>
        <v>0</v>
      </c>
      <c r="BI17" s="122">
        <f t="shared" si="25"/>
        <v>0</v>
      </c>
    </row>
    <row r="18" spans="1:61" ht="14.4" thickBot="1" x14ac:dyDescent="0.3">
      <c r="A18" s="47">
        <f t="shared" si="19"/>
        <v>9</v>
      </c>
      <c r="B18" s="147" t="s">
        <v>158</v>
      </c>
      <c r="C18" s="153"/>
      <c r="D18" s="58" t="s">
        <v>23</v>
      </c>
      <c r="E18" s="148">
        <v>3</v>
      </c>
      <c r="F18" s="149">
        <v>0</v>
      </c>
      <c r="G18" s="150">
        <v>6.654054201923076</v>
      </c>
      <c r="H18" s="150">
        <v>0</v>
      </c>
      <c r="I18" s="150">
        <v>0</v>
      </c>
      <c r="J18" s="151">
        <v>0</v>
      </c>
      <c r="K18" s="152">
        <f t="shared" si="1"/>
        <v>6.654054201923076</v>
      </c>
      <c r="L18" s="149">
        <v>0</v>
      </c>
      <c r="M18" s="395">
        <v>8.9274948750000007</v>
      </c>
      <c r="N18" s="150">
        <v>0</v>
      </c>
      <c r="O18" s="150">
        <v>0</v>
      </c>
      <c r="P18" s="151">
        <v>0</v>
      </c>
      <c r="Q18" s="152">
        <f t="shared" si="2"/>
        <v>8.9274948750000007</v>
      </c>
      <c r="R18" s="149">
        <v>0</v>
      </c>
      <c r="S18" s="395">
        <v>13.704015926682692</v>
      </c>
      <c r="T18" s="150">
        <v>0</v>
      </c>
      <c r="U18" s="150">
        <v>0</v>
      </c>
      <c r="V18" s="151">
        <v>0</v>
      </c>
      <c r="W18" s="152">
        <f t="shared" si="3"/>
        <v>13.704015926682692</v>
      </c>
      <c r="X18" s="149">
        <v>0</v>
      </c>
      <c r="Y18" s="395">
        <v>2.4522094579326925</v>
      </c>
      <c r="Z18" s="150">
        <v>0</v>
      </c>
      <c r="AA18" s="150">
        <v>0</v>
      </c>
      <c r="AB18" s="151">
        <v>0</v>
      </c>
      <c r="AC18" s="152">
        <f t="shared" si="4"/>
        <v>2.4522094579326925</v>
      </c>
      <c r="AD18" s="149">
        <v>0</v>
      </c>
      <c r="AE18" s="395">
        <v>4.4889539278846158</v>
      </c>
      <c r="AF18" s="150">
        <v>0</v>
      </c>
      <c r="AG18" s="150">
        <v>0</v>
      </c>
      <c r="AH18" s="151">
        <v>0</v>
      </c>
      <c r="AI18" s="152">
        <f t="shared" si="5"/>
        <v>4.4889539278846158</v>
      </c>
      <c r="AK18" s="121">
        <f t="shared" si="6"/>
        <v>6.654054201923076</v>
      </c>
      <c r="AL18" s="121">
        <f t="shared" si="7"/>
        <v>0</v>
      </c>
      <c r="AM18" s="121">
        <f t="shared" si="8"/>
        <v>8.9274948750000007</v>
      </c>
      <c r="AN18" s="121">
        <f t="shared" si="9"/>
        <v>0</v>
      </c>
      <c r="AO18" s="121">
        <f t="shared" si="10"/>
        <v>13.704015926682692</v>
      </c>
      <c r="AP18" s="121">
        <f t="shared" si="11"/>
        <v>0</v>
      </c>
      <c r="AQ18" s="121">
        <f t="shared" si="12"/>
        <v>2.4522094579326925</v>
      </c>
      <c r="AR18" s="121">
        <f t="shared" si="13"/>
        <v>0</v>
      </c>
      <c r="AS18" s="121">
        <f t="shared" si="14"/>
        <v>4.4889539278846158</v>
      </c>
      <c r="AT18" s="121">
        <f t="shared" si="15"/>
        <v>0</v>
      </c>
      <c r="AU18" s="121">
        <f t="shared" si="16"/>
        <v>36.226728389423073</v>
      </c>
      <c r="AV18" s="121">
        <f t="shared" si="17"/>
        <v>0</v>
      </c>
      <c r="AX18" s="122">
        <f t="shared" ref="AX18:BI18" si="26">IFERROR((AK67)/(AK18+AK67),0)</f>
        <v>0</v>
      </c>
      <c r="AY18" s="122">
        <f t="shared" si="26"/>
        <v>0</v>
      </c>
      <c r="AZ18" s="122">
        <f t="shared" si="26"/>
        <v>4.0003079457688606E-3</v>
      </c>
      <c r="BA18" s="122">
        <f t="shared" si="26"/>
        <v>0</v>
      </c>
      <c r="BB18" s="122">
        <f t="shared" si="26"/>
        <v>1.5000568672968801E-2</v>
      </c>
      <c r="BC18" s="122">
        <f t="shared" si="26"/>
        <v>0</v>
      </c>
      <c r="BD18" s="122">
        <f t="shared" si="26"/>
        <v>0.21834691281703267</v>
      </c>
      <c r="BE18" s="122">
        <f t="shared" si="26"/>
        <v>0</v>
      </c>
      <c r="BF18" s="122">
        <f t="shared" si="26"/>
        <v>0.13609109842904968</v>
      </c>
      <c r="BG18" s="122">
        <f t="shared" si="26"/>
        <v>0</v>
      </c>
      <c r="BH18" s="122">
        <f t="shared" si="26"/>
        <v>4.32263386682517E-2</v>
      </c>
      <c r="BI18" s="122">
        <f t="shared" si="26"/>
        <v>0</v>
      </c>
    </row>
    <row r="19" spans="1:61" ht="14.4" thickBot="1" x14ac:dyDescent="0.3">
      <c r="A19" s="47">
        <f t="shared" si="19"/>
        <v>10</v>
      </c>
      <c r="B19" s="381" t="s">
        <v>159</v>
      </c>
      <c r="C19" s="153"/>
      <c r="D19" s="58" t="s">
        <v>23</v>
      </c>
      <c r="E19" s="148">
        <v>3</v>
      </c>
      <c r="F19" s="149">
        <v>0</v>
      </c>
      <c r="G19" s="150">
        <v>3.4038527884615388</v>
      </c>
      <c r="H19" s="150">
        <v>0</v>
      </c>
      <c r="I19" s="150">
        <v>0</v>
      </c>
      <c r="J19" s="151">
        <v>0</v>
      </c>
      <c r="K19" s="152">
        <f t="shared" si="1"/>
        <v>3.4038527884615388</v>
      </c>
      <c r="L19" s="149">
        <v>0</v>
      </c>
      <c r="M19" s="150">
        <v>0.63340874999999996</v>
      </c>
      <c r="N19" s="150">
        <v>0</v>
      </c>
      <c r="O19" s="150">
        <v>0</v>
      </c>
      <c r="P19" s="151">
        <v>0</v>
      </c>
      <c r="Q19" s="152">
        <f t="shared" si="2"/>
        <v>0.63340874999999996</v>
      </c>
      <c r="R19" s="149">
        <v>0</v>
      </c>
      <c r="S19" s="150">
        <v>4.3269646153846155</v>
      </c>
      <c r="T19" s="150">
        <v>0</v>
      </c>
      <c r="U19" s="150">
        <v>0</v>
      </c>
      <c r="V19" s="151">
        <v>0</v>
      </c>
      <c r="W19" s="152">
        <f t="shared" si="3"/>
        <v>4.3269646153846155</v>
      </c>
      <c r="X19" s="149">
        <v>0</v>
      </c>
      <c r="Y19" s="150">
        <v>5.68215</v>
      </c>
      <c r="Z19" s="150">
        <v>0</v>
      </c>
      <c r="AA19" s="150">
        <v>0</v>
      </c>
      <c r="AB19" s="151">
        <v>0</v>
      </c>
      <c r="AC19" s="152">
        <f t="shared" si="4"/>
        <v>5.68215</v>
      </c>
      <c r="AD19" s="149">
        <v>0</v>
      </c>
      <c r="AE19" s="150">
        <v>12.562175769230771</v>
      </c>
      <c r="AF19" s="150">
        <v>0</v>
      </c>
      <c r="AG19" s="150">
        <v>0</v>
      </c>
      <c r="AH19" s="151">
        <v>0</v>
      </c>
      <c r="AI19" s="152">
        <f t="shared" si="5"/>
        <v>12.562175769230771</v>
      </c>
      <c r="AK19" s="121">
        <f t="shared" si="6"/>
        <v>3.4038527884615388</v>
      </c>
      <c r="AL19" s="121">
        <f t="shared" si="7"/>
        <v>0</v>
      </c>
      <c r="AM19" s="121">
        <f t="shared" si="8"/>
        <v>0.63340874999999996</v>
      </c>
      <c r="AN19" s="121">
        <f t="shared" si="9"/>
        <v>0</v>
      </c>
      <c r="AO19" s="121">
        <f t="shared" si="10"/>
        <v>4.3269646153846155</v>
      </c>
      <c r="AP19" s="121">
        <f t="shared" si="11"/>
        <v>0</v>
      </c>
      <c r="AQ19" s="121">
        <f t="shared" si="12"/>
        <v>5.68215</v>
      </c>
      <c r="AR19" s="121">
        <f t="shared" si="13"/>
        <v>0</v>
      </c>
      <c r="AS19" s="121">
        <f t="shared" si="14"/>
        <v>12.562175769230771</v>
      </c>
      <c r="AT19" s="121">
        <f t="shared" si="15"/>
        <v>0</v>
      </c>
      <c r="AU19" s="121">
        <f t="shared" si="16"/>
        <v>26.608551923076924</v>
      </c>
      <c r="AV19" s="121">
        <f t="shared" si="17"/>
        <v>0</v>
      </c>
      <c r="AX19" s="122">
        <f t="shared" ref="AX19:BI19" si="27">IFERROR((AK68)/(AK19+AK68),0)</f>
        <v>2.8181641968889628E-3</v>
      </c>
      <c r="AY19" s="122">
        <f t="shared" si="27"/>
        <v>0</v>
      </c>
      <c r="AZ19" s="122">
        <f t="shared" si="27"/>
        <v>8.4575182054510673E-2</v>
      </c>
      <c r="BA19" s="122">
        <f t="shared" si="27"/>
        <v>0</v>
      </c>
      <c r="BB19" s="122">
        <f t="shared" si="27"/>
        <v>1.4811554579357374E-2</v>
      </c>
      <c r="BC19" s="122">
        <f t="shared" si="27"/>
        <v>0</v>
      </c>
      <c r="BD19" s="122">
        <f t="shared" si="27"/>
        <v>1.7383299491477905E-2</v>
      </c>
      <c r="BE19" s="122">
        <f t="shared" si="27"/>
        <v>0</v>
      </c>
      <c r="BF19" s="122">
        <f t="shared" si="27"/>
        <v>1.2381752919420086E-2</v>
      </c>
      <c r="BG19" s="122">
        <f t="shared" si="27"/>
        <v>0</v>
      </c>
      <c r="BH19" s="122">
        <f t="shared" si="27"/>
        <v>1.4489242018941497E-2</v>
      </c>
      <c r="BI19" s="122">
        <f t="shared" si="27"/>
        <v>0</v>
      </c>
    </row>
    <row r="20" spans="1:61" ht="27" thickBot="1" x14ac:dyDescent="0.3">
      <c r="A20" s="47">
        <f t="shared" si="19"/>
        <v>11</v>
      </c>
      <c r="B20" s="147" t="s">
        <v>160</v>
      </c>
      <c r="C20" s="153"/>
      <c r="D20" s="58" t="s">
        <v>23</v>
      </c>
      <c r="E20" s="148">
        <v>3</v>
      </c>
      <c r="F20" s="397">
        <v>4.8414304038461529</v>
      </c>
      <c r="G20" s="150">
        <v>0</v>
      </c>
      <c r="H20" s="150">
        <v>0</v>
      </c>
      <c r="I20" s="150">
        <v>0</v>
      </c>
      <c r="J20" s="151">
        <v>0</v>
      </c>
      <c r="K20" s="152">
        <f t="shared" si="1"/>
        <v>4.8414304038461529</v>
      </c>
      <c r="L20" s="397">
        <v>3.9337011346153852</v>
      </c>
      <c r="M20" s="150">
        <v>0</v>
      </c>
      <c r="N20" s="150">
        <v>0</v>
      </c>
      <c r="O20" s="150">
        <v>0</v>
      </c>
      <c r="P20" s="151">
        <v>0</v>
      </c>
      <c r="Q20" s="152">
        <f t="shared" si="2"/>
        <v>3.9337011346153852</v>
      </c>
      <c r="R20" s="397">
        <v>3.9354325961538459</v>
      </c>
      <c r="S20" s="150">
        <v>0</v>
      </c>
      <c r="T20" s="150">
        <v>0</v>
      </c>
      <c r="U20" s="150">
        <v>0</v>
      </c>
      <c r="V20" s="151">
        <v>0</v>
      </c>
      <c r="W20" s="152">
        <f t="shared" si="3"/>
        <v>3.9354325961538459</v>
      </c>
      <c r="X20" s="149">
        <v>5.4805086346153846</v>
      </c>
      <c r="Y20" s="150">
        <v>0</v>
      </c>
      <c r="Z20" s="150">
        <v>0</v>
      </c>
      <c r="AA20" s="150">
        <v>0</v>
      </c>
      <c r="AB20" s="151">
        <v>0</v>
      </c>
      <c r="AC20" s="152">
        <f t="shared" si="4"/>
        <v>5.4805086346153846</v>
      </c>
      <c r="AD20" s="149">
        <v>1.8713931923076923</v>
      </c>
      <c r="AE20" s="150">
        <v>0</v>
      </c>
      <c r="AF20" s="150">
        <v>0</v>
      </c>
      <c r="AG20" s="150">
        <v>0</v>
      </c>
      <c r="AH20" s="151">
        <v>0</v>
      </c>
      <c r="AI20" s="152">
        <f t="shared" si="5"/>
        <v>1.8713931923076923</v>
      </c>
      <c r="AK20" s="121">
        <f t="shared" si="6"/>
        <v>4.8414304038461529</v>
      </c>
      <c r="AL20" s="121">
        <f t="shared" si="7"/>
        <v>0</v>
      </c>
      <c r="AM20" s="121">
        <f t="shared" si="8"/>
        <v>3.9337011346153852</v>
      </c>
      <c r="AN20" s="121">
        <f t="shared" si="9"/>
        <v>0</v>
      </c>
      <c r="AO20" s="121">
        <f t="shared" si="10"/>
        <v>3.9354325961538459</v>
      </c>
      <c r="AP20" s="121">
        <f t="shared" si="11"/>
        <v>0</v>
      </c>
      <c r="AQ20" s="121">
        <f t="shared" si="12"/>
        <v>5.4805086346153846</v>
      </c>
      <c r="AR20" s="121">
        <f t="shared" si="13"/>
        <v>0</v>
      </c>
      <c r="AS20" s="121">
        <f t="shared" si="14"/>
        <v>1.8713931923076923</v>
      </c>
      <c r="AT20" s="121">
        <f t="shared" si="15"/>
        <v>0</v>
      </c>
      <c r="AU20" s="121">
        <f t="shared" si="16"/>
        <v>20.062465961538464</v>
      </c>
      <c r="AV20" s="121">
        <f t="shared" si="17"/>
        <v>0</v>
      </c>
      <c r="AX20" s="122">
        <f t="shared" ref="AX20:BI20" si="28">IFERROR((AK69)/(AK20+AK69),0)</f>
        <v>1.3875044376398575E-4</v>
      </c>
      <c r="AY20" s="122">
        <f t="shared" si="28"/>
        <v>0</v>
      </c>
      <c r="AZ20" s="122">
        <f t="shared" si="28"/>
        <v>1.3007637145855521E-3</v>
      </c>
      <c r="BA20" s="122">
        <f t="shared" si="28"/>
        <v>0</v>
      </c>
      <c r="BB20" s="122">
        <f t="shared" si="28"/>
        <v>2.7964379729377808E-3</v>
      </c>
      <c r="BC20" s="122">
        <f t="shared" si="28"/>
        <v>0</v>
      </c>
      <c r="BD20" s="122">
        <f t="shared" si="28"/>
        <v>2.8875271394550798E-3</v>
      </c>
      <c r="BE20" s="122">
        <f t="shared" si="28"/>
        <v>0</v>
      </c>
      <c r="BF20" s="122">
        <f t="shared" si="28"/>
        <v>1.2963315285241597E-2</v>
      </c>
      <c r="BG20" s="122">
        <f t="shared" si="28"/>
        <v>0</v>
      </c>
      <c r="BH20" s="122">
        <f t="shared" si="28"/>
        <v>2.8469741237679264E-3</v>
      </c>
      <c r="BI20" s="122">
        <f t="shared" si="28"/>
        <v>0</v>
      </c>
    </row>
    <row r="21" spans="1:61" ht="14.4" thickBot="1" x14ac:dyDescent="0.3">
      <c r="A21" s="47">
        <f t="shared" si="19"/>
        <v>12</v>
      </c>
      <c r="B21" s="147" t="s">
        <v>161</v>
      </c>
      <c r="C21" s="153"/>
      <c r="D21" s="58" t="s">
        <v>23</v>
      </c>
      <c r="E21" s="148">
        <v>3</v>
      </c>
      <c r="F21" s="149">
        <v>0</v>
      </c>
      <c r="G21" s="150">
        <v>2.4388269230769231</v>
      </c>
      <c r="H21" s="150">
        <v>0</v>
      </c>
      <c r="I21" s="150">
        <v>0</v>
      </c>
      <c r="J21" s="151">
        <v>0</v>
      </c>
      <c r="K21" s="152">
        <f t="shared" si="1"/>
        <v>2.4388269230769231</v>
      </c>
      <c r="L21" s="149">
        <v>0</v>
      </c>
      <c r="M21" s="150">
        <v>4.0647115384615384</v>
      </c>
      <c r="N21" s="150">
        <v>0</v>
      </c>
      <c r="O21" s="150">
        <v>0</v>
      </c>
      <c r="P21" s="151">
        <v>0</v>
      </c>
      <c r="Q21" s="152">
        <f t="shared" si="2"/>
        <v>4.0647115384615384</v>
      </c>
      <c r="R21" s="149">
        <v>0</v>
      </c>
      <c r="S21" s="150">
        <v>9.7553076923076922</v>
      </c>
      <c r="T21" s="150">
        <v>0</v>
      </c>
      <c r="U21" s="150">
        <v>0</v>
      </c>
      <c r="V21" s="151">
        <v>0</v>
      </c>
      <c r="W21" s="152">
        <f t="shared" si="3"/>
        <v>9.7553076923076922</v>
      </c>
      <c r="X21" s="149">
        <v>0</v>
      </c>
      <c r="Y21" s="150">
        <v>0</v>
      </c>
      <c r="Z21" s="150">
        <v>0</v>
      </c>
      <c r="AA21" s="150">
        <v>0</v>
      </c>
      <c r="AB21" s="151">
        <v>0</v>
      </c>
      <c r="AC21" s="152">
        <f t="shared" si="4"/>
        <v>0</v>
      </c>
      <c r="AD21" s="149">
        <v>0</v>
      </c>
      <c r="AE21" s="150">
        <v>0</v>
      </c>
      <c r="AF21" s="150">
        <v>0</v>
      </c>
      <c r="AG21" s="150">
        <v>0</v>
      </c>
      <c r="AH21" s="151">
        <v>0</v>
      </c>
      <c r="AI21" s="152">
        <f t="shared" si="5"/>
        <v>0</v>
      </c>
      <c r="AK21" s="121">
        <f t="shared" si="6"/>
        <v>2.4388269230769231</v>
      </c>
      <c r="AL21" s="121">
        <f t="shared" si="7"/>
        <v>0</v>
      </c>
      <c r="AM21" s="121">
        <f t="shared" si="8"/>
        <v>4.0647115384615384</v>
      </c>
      <c r="AN21" s="121">
        <f t="shared" si="9"/>
        <v>0</v>
      </c>
      <c r="AO21" s="121">
        <f t="shared" si="10"/>
        <v>9.7553076923076922</v>
      </c>
      <c r="AP21" s="121">
        <f t="shared" si="11"/>
        <v>0</v>
      </c>
      <c r="AQ21" s="121">
        <f t="shared" si="12"/>
        <v>0</v>
      </c>
      <c r="AR21" s="121">
        <f t="shared" si="13"/>
        <v>0</v>
      </c>
      <c r="AS21" s="121">
        <f t="shared" si="14"/>
        <v>0</v>
      </c>
      <c r="AT21" s="121">
        <f t="shared" si="15"/>
        <v>0</v>
      </c>
      <c r="AU21" s="121">
        <f t="shared" si="16"/>
        <v>16.258846153846154</v>
      </c>
      <c r="AV21" s="121">
        <f t="shared" si="17"/>
        <v>0</v>
      </c>
      <c r="AX21" s="122">
        <f t="shared" ref="AX21:BI21" si="29">IFERROR((AK70)/(AK21+AK70),0)</f>
        <v>0</v>
      </c>
      <c r="AY21" s="122">
        <f t="shared" si="29"/>
        <v>0</v>
      </c>
      <c r="AZ21" s="122">
        <f t="shared" si="29"/>
        <v>0</v>
      </c>
      <c r="BA21" s="122">
        <f t="shared" si="29"/>
        <v>0</v>
      </c>
      <c r="BB21" s="122">
        <f t="shared" si="29"/>
        <v>5.9865006182306661E-2</v>
      </c>
      <c r="BC21" s="122">
        <f t="shared" si="29"/>
        <v>0</v>
      </c>
      <c r="BD21" s="122">
        <f t="shared" si="29"/>
        <v>1</v>
      </c>
      <c r="BE21" s="122">
        <f t="shared" si="29"/>
        <v>0</v>
      </c>
      <c r="BF21" s="122">
        <f t="shared" si="29"/>
        <v>1</v>
      </c>
      <c r="BG21" s="122">
        <f t="shared" si="29"/>
        <v>0</v>
      </c>
      <c r="BH21" s="122">
        <f t="shared" si="29"/>
        <v>0.17601778056762135</v>
      </c>
      <c r="BI21" s="122">
        <f t="shared" si="29"/>
        <v>0</v>
      </c>
    </row>
    <row r="22" spans="1:61" ht="14.4" thickBot="1" x14ac:dyDescent="0.3">
      <c r="A22" s="47">
        <f t="shared" si="19"/>
        <v>13</v>
      </c>
      <c r="B22" s="147" t="s">
        <v>162</v>
      </c>
      <c r="C22" s="153"/>
      <c r="D22" s="58" t="s">
        <v>23</v>
      </c>
      <c r="E22" s="148">
        <v>3</v>
      </c>
      <c r="F22" s="149">
        <v>0.39537311884615384</v>
      </c>
      <c r="G22" s="150">
        <v>2.6996990538461541</v>
      </c>
      <c r="H22" s="150">
        <v>0</v>
      </c>
      <c r="I22" s="150">
        <v>0</v>
      </c>
      <c r="J22" s="151">
        <v>0</v>
      </c>
      <c r="K22" s="152">
        <f t="shared" si="1"/>
        <v>3.0950721726923081</v>
      </c>
      <c r="L22" s="149">
        <v>7.8675923076923074E-2</v>
      </c>
      <c r="M22" s="150">
        <v>0.98316018000000005</v>
      </c>
      <c r="N22" s="150">
        <v>0</v>
      </c>
      <c r="O22" s="150">
        <v>0</v>
      </c>
      <c r="P22" s="151">
        <v>0</v>
      </c>
      <c r="Q22" s="152">
        <f t="shared" si="2"/>
        <v>1.0618361030769232</v>
      </c>
      <c r="R22" s="149">
        <v>0</v>
      </c>
      <c r="S22" s="150">
        <v>0.31855513846153849</v>
      </c>
      <c r="T22" s="150">
        <v>0</v>
      </c>
      <c r="U22" s="150">
        <v>0</v>
      </c>
      <c r="V22" s="151">
        <v>0</v>
      </c>
      <c r="W22" s="152">
        <f t="shared" si="3"/>
        <v>0.31855513846153849</v>
      </c>
      <c r="X22" s="149">
        <v>0</v>
      </c>
      <c r="Y22" s="150">
        <v>0.19566360000000002</v>
      </c>
      <c r="Z22" s="150">
        <v>0</v>
      </c>
      <c r="AA22" s="150">
        <v>0</v>
      </c>
      <c r="AB22" s="151">
        <v>0</v>
      </c>
      <c r="AC22" s="152">
        <f t="shared" si="4"/>
        <v>0.19566360000000002</v>
      </c>
      <c r="AD22" s="149">
        <v>0</v>
      </c>
      <c r="AE22" s="150">
        <v>0.19566360000000002</v>
      </c>
      <c r="AF22" s="150">
        <v>0</v>
      </c>
      <c r="AG22" s="150">
        <v>0</v>
      </c>
      <c r="AH22" s="151">
        <v>0</v>
      </c>
      <c r="AI22" s="152">
        <f t="shared" si="5"/>
        <v>0.19566360000000002</v>
      </c>
      <c r="AK22" s="121">
        <f t="shared" si="6"/>
        <v>3.0950721726923081</v>
      </c>
      <c r="AL22" s="121">
        <f t="shared" si="7"/>
        <v>0</v>
      </c>
      <c r="AM22" s="121">
        <f t="shared" si="8"/>
        <v>1.0618361030769232</v>
      </c>
      <c r="AN22" s="121">
        <f t="shared" si="9"/>
        <v>0</v>
      </c>
      <c r="AO22" s="121">
        <f t="shared" si="10"/>
        <v>0.31855513846153849</v>
      </c>
      <c r="AP22" s="121">
        <f t="shared" si="11"/>
        <v>0</v>
      </c>
      <c r="AQ22" s="121">
        <f t="shared" si="12"/>
        <v>0.19566360000000002</v>
      </c>
      <c r="AR22" s="121">
        <f t="shared" si="13"/>
        <v>0</v>
      </c>
      <c r="AS22" s="121">
        <f t="shared" si="14"/>
        <v>0.19566360000000002</v>
      </c>
      <c r="AT22" s="121">
        <f t="shared" si="15"/>
        <v>0</v>
      </c>
      <c r="AU22" s="121">
        <f t="shared" si="16"/>
        <v>4.8667906142307684</v>
      </c>
      <c r="AV22" s="121">
        <f t="shared" si="17"/>
        <v>0</v>
      </c>
      <c r="AX22" s="122">
        <f t="shared" ref="AX22:BI22" si="30">IFERROR((AK71)/(AK22+AK71),0)</f>
        <v>0</v>
      </c>
      <c r="AY22" s="122">
        <f t="shared" si="30"/>
        <v>0</v>
      </c>
      <c r="AZ22" s="122">
        <f t="shared" si="30"/>
        <v>0</v>
      </c>
      <c r="BA22" s="122">
        <f t="shared" si="30"/>
        <v>0</v>
      </c>
      <c r="BB22" s="122">
        <f t="shared" si="30"/>
        <v>0</v>
      </c>
      <c r="BC22" s="122">
        <f t="shared" si="30"/>
        <v>0</v>
      </c>
      <c r="BD22" s="122">
        <f t="shared" si="30"/>
        <v>0</v>
      </c>
      <c r="BE22" s="122">
        <f t="shared" si="30"/>
        <v>0</v>
      </c>
      <c r="BF22" s="122">
        <f t="shared" si="30"/>
        <v>0</v>
      </c>
      <c r="BG22" s="122">
        <f t="shared" si="30"/>
        <v>0</v>
      </c>
      <c r="BH22" s="122">
        <f t="shared" si="30"/>
        <v>0</v>
      </c>
      <c r="BI22" s="122">
        <f t="shared" si="30"/>
        <v>0</v>
      </c>
    </row>
    <row r="23" spans="1:61" ht="14.4" thickBot="1" x14ac:dyDescent="0.3">
      <c r="A23" s="47">
        <f t="shared" si="19"/>
        <v>14</v>
      </c>
      <c r="B23" s="147" t="s">
        <v>163</v>
      </c>
      <c r="C23" s="153"/>
      <c r="D23" s="58" t="s">
        <v>23</v>
      </c>
      <c r="E23" s="148">
        <v>3</v>
      </c>
      <c r="F23" s="149">
        <v>0</v>
      </c>
      <c r="G23" s="150">
        <v>0</v>
      </c>
      <c r="H23" s="150">
        <v>0</v>
      </c>
      <c r="I23" s="150">
        <v>0</v>
      </c>
      <c r="J23" s="151">
        <v>0</v>
      </c>
      <c r="K23" s="152">
        <f t="shared" si="1"/>
        <v>0</v>
      </c>
      <c r="L23" s="149">
        <v>0</v>
      </c>
      <c r="M23" s="150">
        <v>0</v>
      </c>
      <c r="N23" s="150">
        <v>0</v>
      </c>
      <c r="O23" s="150">
        <v>0</v>
      </c>
      <c r="P23" s="151">
        <v>0</v>
      </c>
      <c r="Q23" s="152">
        <f t="shared" si="2"/>
        <v>0</v>
      </c>
      <c r="R23" s="149">
        <v>0</v>
      </c>
      <c r="S23" s="150">
        <v>0</v>
      </c>
      <c r="T23" s="150">
        <v>0</v>
      </c>
      <c r="U23" s="150">
        <v>0</v>
      </c>
      <c r="V23" s="151">
        <v>0</v>
      </c>
      <c r="W23" s="152">
        <f t="shared" si="3"/>
        <v>0</v>
      </c>
      <c r="X23" s="149">
        <v>0</v>
      </c>
      <c r="Y23" s="150">
        <v>0</v>
      </c>
      <c r="Z23" s="150">
        <v>0</v>
      </c>
      <c r="AA23" s="150">
        <v>0</v>
      </c>
      <c r="AB23" s="151">
        <v>0</v>
      </c>
      <c r="AC23" s="152">
        <f t="shared" si="4"/>
        <v>0</v>
      </c>
      <c r="AD23" s="149">
        <v>0</v>
      </c>
      <c r="AE23" s="150">
        <v>0</v>
      </c>
      <c r="AF23" s="150">
        <v>0</v>
      </c>
      <c r="AG23" s="150">
        <v>0</v>
      </c>
      <c r="AH23" s="151">
        <v>0</v>
      </c>
      <c r="AI23" s="152">
        <f t="shared" si="5"/>
        <v>0</v>
      </c>
      <c r="AK23" s="121">
        <f t="shared" si="6"/>
        <v>0</v>
      </c>
      <c r="AL23" s="121">
        <f t="shared" si="7"/>
        <v>0</v>
      </c>
      <c r="AM23" s="121">
        <f t="shared" si="8"/>
        <v>0</v>
      </c>
      <c r="AN23" s="121">
        <f t="shared" si="9"/>
        <v>0</v>
      </c>
      <c r="AO23" s="121">
        <f t="shared" si="10"/>
        <v>0</v>
      </c>
      <c r="AP23" s="121">
        <f t="shared" si="11"/>
        <v>0</v>
      </c>
      <c r="AQ23" s="121">
        <f t="shared" si="12"/>
        <v>0</v>
      </c>
      <c r="AR23" s="121">
        <f t="shared" si="13"/>
        <v>0</v>
      </c>
      <c r="AS23" s="121">
        <f t="shared" si="14"/>
        <v>0</v>
      </c>
      <c r="AT23" s="121">
        <f t="shared" si="15"/>
        <v>0</v>
      </c>
      <c r="AU23" s="121">
        <f t="shared" si="16"/>
        <v>0</v>
      </c>
      <c r="AV23" s="121">
        <f t="shared" si="17"/>
        <v>0</v>
      </c>
      <c r="AW23" s="46"/>
      <c r="AX23" s="122">
        <f t="shared" ref="AX23:BI23" si="31">IFERROR((AK72)/(AK23+AK72),0)</f>
        <v>0</v>
      </c>
      <c r="AY23" s="122">
        <f t="shared" si="31"/>
        <v>0</v>
      </c>
      <c r="AZ23" s="122">
        <f t="shared" si="31"/>
        <v>0</v>
      </c>
      <c r="BA23" s="122">
        <f t="shared" si="31"/>
        <v>0</v>
      </c>
      <c r="BB23" s="122">
        <f t="shared" si="31"/>
        <v>0</v>
      </c>
      <c r="BC23" s="122">
        <f t="shared" si="31"/>
        <v>0</v>
      </c>
      <c r="BD23" s="122">
        <f t="shared" si="31"/>
        <v>0</v>
      </c>
      <c r="BE23" s="122">
        <f t="shared" si="31"/>
        <v>0</v>
      </c>
      <c r="BF23" s="122">
        <f t="shared" si="31"/>
        <v>0</v>
      </c>
      <c r="BG23" s="122">
        <f t="shared" si="31"/>
        <v>0</v>
      </c>
      <c r="BH23" s="122">
        <f t="shared" si="31"/>
        <v>0</v>
      </c>
      <c r="BI23" s="122">
        <f t="shared" si="31"/>
        <v>0</v>
      </c>
    </row>
    <row r="24" spans="1:61" ht="14.4" thickBot="1" x14ac:dyDescent="0.3">
      <c r="A24" s="47">
        <f t="shared" si="19"/>
        <v>15</v>
      </c>
      <c r="B24" s="147" t="s">
        <v>164</v>
      </c>
      <c r="C24" s="153"/>
      <c r="D24" s="58" t="s">
        <v>23</v>
      </c>
      <c r="E24" s="148">
        <v>3</v>
      </c>
      <c r="F24" s="149">
        <v>0</v>
      </c>
      <c r="G24" s="150">
        <v>0</v>
      </c>
      <c r="H24" s="150">
        <v>0</v>
      </c>
      <c r="I24" s="150">
        <v>0</v>
      </c>
      <c r="J24" s="151">
        <v>0</v>
      </c>
      <c r="K24" s="152">
        <f t="shared" si="1"/>
        <v>0</v>
      </c>
      <c r="L24" s="149">
        <v>0</v>
      </c>
      <c r="M24" s="150">
        <v>0</v>
      </c>
      <c r="N24" s="150">
        <v>0</v>
      </c>
      <c r="O24" s="150">
        <v>0</v>
      </c>
      <c r="P24" s="151">
        <v>0</v>
      </c>
      <c r="Q24" s="152">
        <f t="shared" si="2"/>
        <v>0</v>
      </c>
      <c r="R24" s="149">
        <v>0</v>
      </c>
      <c r="S24" s="150">
        <v>0</v>
      </c>
      <c r="T24" s="150">
        <v>0</v>
      </c>
      <c r="U24" s="150">
        <v>0</v>
      </c>
      <c r="V24" s="151">
        <v>0</v>
      </c>
      <c r="W24" s="152">
        <f t="shared" si="3"/>
        <v>0</v>
      </c>
      <c r="X24" s="149">
        <v>0</v>
      </c>
      <c r="Y24" s="150">
        <v>0</v>
      </c>
      <c r="Z24" s="150">
        <v>0</v>
      </c>
      <c r="AA24" s="150">
        <v>0</v>
      </c>
      <c r="AB24" s="151">
        <v>0</v>
      </c>
      <c r="AC24" s="152">
        <f t="shared" si="4"/>
        <v>0</v>
      </c>
      <c r="AD24" s="149">
        <v>0</v>
      </c>
      <c r="AE24" s="150">
        <v>0</v>
      </c>
      <c r="AF24" s="150">
        <v>0</v>
      </c>
      <c r="AG24" s="150">
        <v>0</v>
      </c>
      <c r="AH24" s="151">
        <v>0</v>
      </c>
      <c r="AI24" s="152">
        <f t="shared" si="5"/>
        <v>0</v>
      </c>
      <c r="AK24" s="121">
        <f t="shared" si="6"/>
        <v>0</v>
      </c>
      <c r="AL24" s="121">
        <f t="shared" si="7"/>
        <v>0</v>
      </c>
      <c r="AM24" s="121">
        <f t="shared" si="8"/>
        <v>0</v>
      </c>
      <c r="AN24" s="121">
        <f t="shared" si="9"/>
        <v>0</v>
      </c>
      <c r="AO24" s="121">
        <f t="shared" si="10"/>
        <v>0</v>
      </c>
      <c r="AP24" s="121">
        <f t="shared" si="11"/>
        <v>0</v>
      </c>
      <c r="AQ24" s="121">
        <f t="shared" si="12"/>
        <v>0</v>
      </c>
      <c r="AR24" s="121">
        <f t="shared" si="13"/>
        <v>0</v>
      </c>
      <c r="AS24" s="121">
        <f t="shared" si="14"/>
        <v>0</v>
      </c>
      <c r="AT24" s="121">
        <f t="shared" si="15"/>
        <v>0</v>
      </c>
      <c r="AU24" s="121">
        <f t="shared" si="16"/>
        <v>0</v>
      </c>
      <c r="AV24" s="121">
        <f t="shared" si="17"/>
        <v>0</v>
      </c>
      <c r="AW24" s="46"/>
      <c r="AX24" s="122">
        <f t="shared" ref="AX24:BI24" si="32">IFERROR((AK73)/(AK24+AK73),0)</f>
        <v>0</v>
      </c>
      <c r="AY24" s="122">
        <f t="shared" si="32"/>
        <v>0</v>
      </c>
      <c r="AZ24" s="122">
        <f t="shared" si="32"/>
        <v>0</v>
      </c>
      <c r="BA24" s="122">
        <f t="shared" si="32"/>
        <v>0</v>
      </c>
      <c r="BB24" s="122">
        <f t="shared" si="32"/>
        <v>0</v>
      </c>
      <c r="BC24" s="122">
        <f t="shared" si="32"/>
        <v>0</v>
      </c>
      <c r="BD24" s="122">
        <f t="shared" si="32"/>
        <v>0</v>
      </c>
      <c r="BE24" s="122">
        <f t="shared" si="32"/>
        <v>0</v>
      </c>
      <c r="BF24" s="122">
        <f t="shared" si="32"/>
        <v>0</v>
      </c>
      <c r="BG24" s="122">
        <f t="shared" si="32"/>
        <v>0</v>
      </c>
      <c r="BH24" s="122">
        <f t="shared" si="32"/>
        <v>0</v>
      </c>
      <c r="BI24" s="122">
        <f t="shared" si="32"/>
        <v>0</v>
      </c>
    </row>
    <row r="25" spans="1:61" ht="14.4" thickBot="1" x14ac:dyDescent="0.3">
      <c r="A25" s="47">
        <f t="shared" si="19"/>
        <v>16</v>
      </c>
      <c r="B25" s="147" t="s">
        <v>44</v>
      </c>
      <c r="C25" s="153"/>
      <c r="D25" s="58" t="s">
        <v>23</v>
      </c>
      <c r="E25" s="148">
        <v>3</v>
      </c>
      <c r="F25" s="397">
        <v>5.0928477692307697</v>
      </c>
      <c r="G25" s="150">
        <v>6.3332531551384603</v>
      </c>
      <c r="H25" s="150">
        <v>0</v>
      </c>
      <c r="I25" s="150">
        <v>0</v>
      </c>
      <c r="J25" s="151">
        <v>0</v>
      </c>
      <c r="K25" s="152">
        <f t="shared" si="1"/>
        <v>11.42610092436923</v>
      </c>
      <c r="L25" s="397">
        <v>1.4250350769230771</v>
      </c>
      <c r="M25" s="150">
        <v>2.692454078215385</v>
      </c>
      <c r="N25" s="150">
        <v>0</v>
      </c>
      <c r="O25" s="150">
        <v>0</v>
      </c>
      <c r="P25" s="151">
        <v>0</v>
      </c>
      <c r="Q25" s="152">
        <f t="shared" si="2"/>
        <v>4.117489155138462</v>
      </c>
      <c r="R25" s="397">
        <v>0.67298953846153853</v>
      </c>
      <c r="S25" s="150">
        <v>0.65277127052307682</v>
      </c>
      <c r="T25" s="150">
        <v>0</v>
      </c>
      <c r="U25" s="150">
        <v>0</v>
      </c>
      <c r="V25" s="151">
        <v>0</v>
      </c>
      <c r="W25" s="152">
        <f t="shared" si="3"/>
        <v>1.3257608089846153</v>
      </c>
      <c r="X25" s="149">
        <v>0</v>
      </c>
      <c r="Y25" s="150">
        <v>1.0314968089846155</v>
      </c>
      <c r="Z25" s="150">
        <v>0</v>
      </c>
      <c r="AA25" s="150">
        <v>0</v>
      </c>
      <c r="AB25" s="151">
        <v>0</v>
      </c>
      <c r="AC25" s="152">
        <f t="shared" si="4"/>
        <v>1.0314968089846155</v>
      </c>
      <c r="AD25" s="149">
        <v>0</v>
      </c>
      <c r="AE25" s="150">
        <v>0.18996427052307693</v>
      </c>
      <c r="AF25" s="150">
        <v>0</v>
      </c>
      <c r="AG25" s="150">
        <v>0</v>
      </c>
      <c r="AH25" s="151">
        <v>0</v>
      </c>
      <c r="AI25" s="152">
        <f t="shared" si="5"/>
        <v>0.18996427052307693</v>
      </c>
      <c r="AK25" s="121">
        <f t="shared" si="6"/>
        <v>11.42610092436923</v>
      </c>
      <c r="AL25" s="121">
        <f t="shared" si="7"/>
        <v>0</v>
      </c>
      <c r="AM25" s="121">
        <f t="shared" si="8"/>
        <v>4.117489155138462</v>
      </c>
      <c r="AN25" s="121">
        <f t="shared" si="9"/>
        <v>0</v>
      </c>
      <c r="AO25" s="121">
        <f t="shared" si="10"/>
        <v>1.3257608089846153</v>
      </c>
      <c r="AP25" s="121">
        <f t="shared" si="11"/>
        <v>0</v>
      </c>
      <c r="AQ25" s="121">
        <f t="shared" si="12"/>
        <v>1.0314968089846155</v>
      </c>
      <c r="AR25" s="121">
        <f t="shared" si="13"/>
        <v>0</v>
      </c>
      <c r="AS25" s="121">
        <f t="shared" si="14"/>
        <v>0.18996427052307693</v>
      </c>
      <c r="AT25" s="121">
        <f t="shared" si="15"/>
        <v>0</v>
      </c>
      <c r="AU25" s="121">
        <f t="shared" si="16"/>
        <v>18.090811968000001</v>
      </c>
      <c r="AV25" s="121">
        <f t="shared" si="17"/>
        <v>0</v>
      </c>
      <c r="AW25" s="46"/>
      <c r="AX25" s="122">
        <f t="shared" ref="AX25:BI25" si="33">IFERROR((AK74)/(AK25+AK74),0)</f>
        <v>0</v>
      </c>
      <c r="AY25" s="122">
        <f t="shared" si="33"/>
        <v>0</v>
      </c>
      <c r="AZ25" s="122">
        <f t="shared" si="33"/>
        <v>9.9708615422580194E-4</v>
      </c>
      <c r="BA25" s="122">
        <f t="shared" si="33"/>
        <v>0</v>
      </c>
      <c r="BB25" s="122">
        <f t="shared" si="33"/>
        <v>1.8508088059493548E-2</v>
      </c>
      <c r="BC25" s="122">
        <f t="shared" si="33"/>
        <v>0</v>
      </c>
      <c r="BD25" s="122">
        <f t="shared" si="33"/>
        <v>2.366310980534542E-2</v>
      </c>
      <c r="BE25" s="122">
        <f t="shared" si="33"/>
        <v>0</v>
      </c>
      <c r="BF25" s="122">
        <f t="shared" si="33"/>
        <v>0.26520221002096589</v>
      </c>
      <c r="BG25" s="122">
        <f t="shared" si="33"/>
        <v>0</v>
      </c>
      <c r="BH25" s="122">
        <f t="shared" si="33"/>
        <v>6.73518796617703E-3</v>
      </c>
      <c r="BI25" s="122">
        <f t="shared" si="33"/>
        <v>0</v>
      </c>
    </row>
    <row r="26" spans="1:61" ht="14.4" thickBot="1" x14ac:dyDescent="0.3">
      <c r="A26" s="47">
        <f t="shared" si="19"/>
        <v>17</v>
      </c>
      <c r="B26" s="147" t="s">
        <v>165</v>
      </c>
      <c r="C26" s="153"/>
      <c r="D26" s="58" t="s">
        <v>23</v>
      </c>
      <c r="E26" s="148">
        <v>3</v>
      </c>
      <c r="F26" s="149">
        <v>0</v>
      </c>
      <c r="G26" s="150">
        <v>6.7810032851129893</v>
      </c>
      <c r="H26" s="150">
        <v>0</v>
      </c>
      <c r="I26" s="150">
        <v>0</v>
      </c>
      <c r="J26" s="151">
        <v>0</v>
      </c>
      <c r="K26" s="152">
        <f t="shared" si="1"/>
        <v>6.7810032851129893</v>
      </c>
      <c r="L26" s="149">
        <v>0</v>
      </c>
      <c r="M26" s="150">
        <v>0</v>
      </c>
      <c r="N26" s="150">
        <v>0</v>
      </c>
      <c r="O26" s="150">
        <v>0</v>
      </c>
      <c r="P26" s="151">
        <v>0</v>
      </c>
      <c r="Q26" s="152">
        <f t="shared" si="2"/>
        <v>0</v>
      </c>
      <c r="R26" s="149">
        <v>0</v>
      </c>
      <c r="S26" s="150">
        <v>0</v>
      </c>
      <c r="T26" s="150">
        <v>0</v>
      </c>
      <c r="U26" s="150">
        <v>0</v>
      </c>
      <c r="V26" s="151">
        <v>0</v>
      </c>
      <c r="W26" s="152">
        <f t="shared" si="3"/>
        <v>0</v>
      </c>
      <c r="X26" s="149">
        <v>0</v>
      </c>
      <c r="Y26" s="150">
        <v>0</v>
      </c>
      <c r="Z26" s="150">
        <v>0</v>
      </c>
      <c r="AA26" s="150">
        <v>0</v>
      </c>
      <c r="AB26" s="151">
        <v>0</v>
      </c>
      <c r="AC26" s="152">
        <f t="shared" si="4"/>
        <v>0</v>
      </c>
      <c r="AD26" s="149">
        <v>0</v>
      </c>
      <c r="AE26" s="150">
        <v>0</v>
      </c>
      <c r="AF26" s="150">
        <v>0</v>
      </c>
      <c r="AG26" s="150">
        <v>0</v>
      </c>
      <c r="AH26" s="151">
        <v>0</v>
      </c>
      <c r="AI26" s="152">
        <f t="shared" si="5"/>
        <v>0</v>
      </c>
      <c r="AK26" s="121">
        <f t="shared" si="6"/>
        <v>6.7810032851129893</v>
      </c>
      <c r="AL26" s="121">
        <f t="shared" si="7"/>
        <v>0</v>
      </c>
      <c r="AM26" s="121">
        <f t="shared" si="8"/>
        <v>0</v>
      </c>
      <c r="AN26" s="121">
        <f t="shared" si="9"/>
        <v>0</v>
      </c>
      <c r="AO26" s="121">
        <f t="shared" si="10"/>
        <v>0</v>
      </c>
      <c r="AP26" s="121">
        <f t="shared" si="11"/>
        <v>0</v>
      </c>
      <c r="AQ26" s="121">
        <f t="shared" si="12"/>
        <v>0</v>
      </c>
      <c r="AR26" s="121">
        <f t="shared" si="13"/>
        <v>0</v>
      </c>
      <c r="AS26" s="121">
        <f t="shared" si="14"/>
        <v>0</v>
      </c>
      <c r="AT26" s="121">
        <f t="shared" si="15"/>
        <v>0</v>
      </c>
      <c r="AU26" s="121">
        <f t="shared" si="16"/>
        <v>6.7810032851129893</v>
      </c>
      <c r="AV26" s="121">
        <f t="shared" si="17"/>
        <v>0</v>
      </c>
      <c r="AX26" s="122">
        <f t="shared" ref="AX26:BI26" si="34">IFERROR((AK75)/(AK26+AK75),0)</f>
        <v>0</v>
      </c>
      <c r="AY26" s="122">
        <f t="shared" si="34"/>
        <v>0</v>
      </c>
      <c r="AZ26" s="122">
        <f t="shared" si="34"/>
        <v>1</v>
      </c>
      <c r="BA26" s="122">
        <f t="shared" si="34"/>
        <v>0</v>
      </c>
      <c r="BB26" s="122">
        <f t="shared" si="34"/>
        <v>1</v>
      </c>
      <c r="BC26" s="122">
        <f t="shared" si="34"/>
        <v>0</v>
      </c>
      <c r="BD26" s="122">
        <f t="shared" si="34"/>
        <v>1</v>
      </c>
      <c r="BE26" s="122">
        <f t="shared" si="34"/>
        <v>0</v>
      </c>
      <c r="BF26" s="122">
        <f t="shared" si="34"/>
        <v>1</v>
      </c>
      <c r="BG26" s="122">
        <f t="shared" si="34"/>
        <v>0</v>
      </c>
      <c r="BH26" s="122">
        <f t="shared" si="34"/>
        <v>7.6846191125158197E-2</v>
      </c>
      <c r="BI26" s="122">
        <f t="shared" si="34"/>
        <v>0</v>
      </c>
    </row>
    <row r="27" spans="1:61" ht="14.4" thickBot="1" x14ac:dyDescent="0.3">
      <c r="A27" s="47">
        <f t="shared" si="19"/>
        <v>18</v>
      </c>
      <c r="B27" s="147" t="s">
        <v>166</v>
      </c>
      <c r="C27" s="153"/>
      <c r="D27" s="58" t="s">
        <v>23</v>
      </c>
      <c r="E27" s="148">
        <v>3</v>
      </c>
      <c r="F27" s="149">
        <v>0</v>
      </c>
      <c r="G27" s="150">
        <v>9.6563557946510183</v>
      </c>
      <c r="H27" s="150">
        <v>0</v>
      </c>
      <c r="I27" s="150">
        <v>0</v>
      </c>
      <c r="J27" s="151">
        <v>0</v>
      </c>
      <c r="K27" s="152">
        <f t="shared" si="1"/>
        <v>9.6563557946510183</v>
      </c>
      <c r="L27" s="149">
        <v>0</v>
      </c>
      <c r="M27" s="150">
        <v>6.6285328628799025</v>
      </c>
      <c r="N27" s="150">
        <v>0</v>
      </c>
      <c r="O27" s="150">
        <v>0</v>
      </c>
      <c r="P27" s="151">
        <v>0</v>
      </c>
      <c r="Q27" s="152">
        <f t="shared" si="2"/>
        <v>6.6285328628799025</v>
      </c>
      <c r="R27" s="149">
        <v>0</v>
      </c>
      <c r="S27" s="150">
        <v>8.7583451016809963</v>
      </c>
      <c r="T27" s="150">
        <v>0</v>
      </c>
      <c r="U27" s="150">
        <v>0.62522653846153842</v>
      </c>
      <c r="V27" s="151">
        <v>0</v>
      </c>
      <c r="W27" s="152">
        <f t="shared" si="3"/>
        <v>9.3835716401425344</v>
      </c>
      <c r="X27" s="149">
        <v>0</v>
      </c>
      <c r="Y27" s="150">
        <v>13.743581538461537</v>
      </c>
      <c r="Z27" s="150">
        <v>0</v>
      </c>
      <c r="AA27" s="150">
        <v>1.0420442307692308</v>
      </c>
      <c r="AB27" s="151">
        <v>0</v>
      </c>
      <c r="AC27" s="152">
        <f t="shared" si="4"/>
        <v>14.785625769230768</v>
      </c>
      <c r="AD27" s="149">
        <v>0</v>
      </c>
      <c r="AE27" s="150">
        <v>4.7522284615384613</v>
      </c>
      <c r="AF27" s="150">
        <v>0</v>
      </c>
      <c r="AG27" s="150">
        <v>2.5009061538461537</v>
      </c>
      <c r="AH27" s="151">
        <v>0</v>
      </c>
      <c r="AI27" s="152">
        <f t="shared" si="5"/>
        <v>7.2531346153846155</v>
      </c>
      <c r="AK27" s="121">
        <f t="shared" si="6"/>
        <v>9.6563557946510183</v>
      </c>
      <c r="AL27" s="121">
        <f t="shared" si="7"/>
        <v>0</v>
      </c>
      <c r="AM27" s="121">
        <f t="shared" si="8"/>
        <v>6.6285328628799025</v>
      </c>
      <c r="AN27" s="121">
        <f t="shared" si="9"/>
        <v>0</v>
      </c>
      <c r="AO27" s="121">
        <f t="shared" si="10"/>
        <v>8.7583451016809963</v>
      </c>
      <c r="AP27" s="121">
        <f t="shared" si="11"/>
        <v>0.62522653846153842</v>
      </c>
      <c r="AQ27" s="121">
        <f t="shared" si="12"/>
        <v>13.743581538461537</v>
      </c>
      <c r="AR27" s="121">
        <f t="shared" si="13"/>
        <v>1.0420442307692308</v>
      </c>
      <c r="AS27" s="121">
        <f t="shared" si="14"/>
        <v>4.7522284615384613</v>
      </c>
      <c r="AT27" s="121">
        <f t="shared" si="15"/>
        <v>2.5009061538461537</v>
      </c>
      <c r="AU27" s="121">
        <f t="shared" si="16"/>
        <v>43.539043759211921</v>
      </c>
      <c r="AV27" s="121">
        <f t="shared" si="17"/>
        <v>4.1681769230769223</v>
      </c>
      <c r="AX27" s="122">
        <f t="shared" ref="AX27:BI27" si="35">IFERROR((AK76)/(AK27+AK76),0)</f>
        <v>8.0603052200079531E-3</v>
      </c>
      <c r="AY27" s="122">
        <f t="shared" si="35"/>
        <v>0</v>
      </c>
      <c r="AZ27" s="122">
        <f t="shared" si="35"/>
        <v>2.1465901991130559E-2</v>
      </c>
      <c r="BA27" s="122">
        <f t="shared" si="35"/>
        <v>0</v>
      </c>
      <c r="BB27" s="122">
        <f t="shared" si="35"/>
        <v>3.8545666808549893E-2</v>
      </c>
      <c r="BC27" s="122">
        <f t="shared" si="35"/>
        <v>0</v>
      </c>
      <c r="BD27" s="122">
        <f t="shared" si="35"/>
        <v>3.5630085209407594E-2</v>
      </c>
      <c r="BE27" s="122">
        <f t="shared" si="35"/>
        <v>0</v>
      </c>
      <c r="BF27" s="122">
        <f t="shared" si="35"/>
        <v>0.16975632246241024</v>
      </c>
      <c r="BG27" s="122">
        <f t="shared" si="35"/>
        <v>1.812872596837355E-2</v>
      </c>
      <c r="BH27" s="122">
        <f t="shared" si="35"/>
        <v>4.506015478957566E-2</v>
      </c>
      <c r="BI27" s="122">
        <f t="shared" si="35"/>
        <v>1.0956687897993618E-2</v>
      </c>
    </row>
    <row r="28" spans="1:61" ht="14.4" thickBot="1" x14ac:dyDescent="0.3">
      <c r="A28" s="47">
        <f t="shared" si="19"/>
        <v>19</v>
      </c>
      <c r="B28" s="147" t="s">
        <v>167</v>
      </c>
      <c r="C28" s="153"/>
      <c r="D28" s="58" t="s">
        <v>23</v>
      </c>
      <c r="E28" s="148">
        <v>3</v>
      </c>
      <c r="F28" s="149">
        <v>0</v>
      </c>
      <c r="G28" s="150">
        <v>27.316928604190792</v>
      </c>
      <c r="H28" s="150">
        <v>0</v>
      </c>
      <c r="I28" s="150">
        <v>0</v>
      </c>
      <c r="J28" s="151">
        <v>0</v>
      </c>
      <c r="K28" s="152">
        <f t="shared" si="1"/>
        <v>27.316928604190792</v>
      </c>
      <c r="L28" s="149">
        <v>0</v>
      </c>
      <c r="M28" s="150">
        <v>26.472397326631363</v>
      </c>
      <c r="N28" s="150">
        <v>0</v>
      </c>
      <c r="O28" s="150">
        <v>0</v>
      </c>
      <c r="P28" s="151">
        <v>0</v>
      </c>
      <c r="Q28" s="152">
        <f t="shared" si="2"/>
        <v>26.472397326631363</v>
      </c>
      <c r="R28" s="149">
        <v>0</v>
      </c>
      <c r="S28" s="150">
        <v>24.947743246816042</v>
      </c>
      <c r="T28" s="150">
        <v>0</v>
      </c>
      <c r="U28" s="150">
        <v>0</v>
      </c>
      <c r="V28" s="151">
        <v>0</v>
      </c>
      <c r="W28" s="152">
        <f t="shared" si="3"/>
        <v>24.947743246816042</v>
      </c>
      <c r="X28" s="149">
        <v>0</v>
      </c>
      <c r="Y28" s="150">
        <v>19.700727695655168</v>
      </c>
      <c r="Z28" s="150">
        <v>0</v>
      </c>
      <c r="AA28" s="150">
        <v>0</v>
      </c>
      <c r="AB28" s="151">
        <v>0</v>
      </c>
      <c r="AC28" s="152">
        <f t="shared" si="4"/>
        <v>19.700727695655168</v>
      </c>
      <c r="AD28" s="149">
        <v>0</v>
      </c>
      <c r="AE28" s="150">
        <v>5.4931520976902828</v>
      </c>
      <c r="AF28" s="150">
        <v>0</v>
      </c>
      <c r="AG28" s="150">
        <v>0</v>
      </c>
      <c r="AH28" s="151">
        <v>0</v>
      </c>
      <c r="AI28" s="152">
        <f t="shared" si="5"/>
        <v>5.4931520976902828</v>
      </c>
      <c r="AK28" s="121">
        <f t="shared" si="6"/>
        <v>27.316928604190792</v>
      </c>
      <c r="AL28" s="121">
        <f t="shared" si="7"/>
        <v>0</v>
      </c>
      <c r="AM28" s="121">
        <f t="shared" si="8"/>
        <v>26.472397326631363</v>
      </c>
      <c r="AN28" s="121">
        <f t="shared" si="9"/>
        <v>0</v>
      </c>
      <c r="AO28" s="121">
        <f t="shared" si="10"/>
        <v>24.947743246816042</v>
      </c>
      <c r="AP28" s="121">
        <f t="shared" si="11"/>
        <v>0</v>
      </c>
      <c r="AQ28" s="121">
        <f t="shared" si="12"/>
        <v>19.700727695655168</v>
      </c>
      <c r="AR28" s="121">
        <f t="shared" si="13"/>
        <v>0</v>
      </c>
      <c r="AS28" s="121">
        <f t="shared" si="14"/>
        <v>5.4931520976902828</v>
      </c>
      <c r="AT28" s="121">
        <f t="shared" si="15"/>
        <v>0</v>
      </c>
      <c r="AU28" s="121">
        <f t="shared" si="16"/>
        <v>103.93094897098365</v>
      </c>
      <c r="AV28" s="121">
        <f t="shared" si="17"/>
        <v>0</v>
      </c>
      <c r="AX28" s="122">
        <f t="shared" ref="AX28:BI28" si="36">IFERROR((AK77)/(AK28+AK77),0)</f>
        <v>5.8697235721711432E-3</v>
      </c>
      <c r="AY28" s="122">
        <f t="shared" si="36"/>
        <v>0</v>
      </c>
      <c r="AZ28" s="122">
        <f t="shared" si="36"/>
        <v>1.8175337762273869E-2</v>
      </c>
      <c r="BA28" s="122">
        <f t="shared" si="36"/>
        <v>0</v>
      </c>
      <c r="BB28" s="122">
        <f t="shared" si="36"/>
        <v>4.2050261875963779E-2</v>
      </c>
      <c r="BC28" s="122">
        <f t="shared" si="36"/>
        <v>0</v>
      </c>
      <c r="BD28" s="122">
        <f t="shared" si="36"/>
        <v>9.0729162970118321E-2</v>
      </c>
      <c r="BE28" s="122">
        <f t="shared" si="36"/>
        <v>0</v>
      </c>
      <c r="BF28" s="122">
        <f t="shared" si="36"/>
        <v>0.31176715321763676</v>
      </c>
      <c r="BG28" s="122">
        <f t="shared" si="36"/>
        <v>0</v>
      </c>
      <c r="BH28" s="122">
        <f t="shared" si="36"/>
        <v>5.6301877533890134E-2</v>
      </c>
      <c r="BI28" s="122">
        <f t="shared" si="36"/>
        <v>0</v>
      </c>
    </row>
    <row r="29" spans="1:61" ht="14.4" thickBot="1" x14ac:dyDescent="0.3">
      <c r="A29" s="47">
        <f t="shared" si="19"/>
        <v>20</v>
      </c>
      <c r="B29" s="147" t="s">
        <v>168</v>
      </c>
      <c r="C29" s="153"/>
      <c r="D29" s="58" t="s">
        <v>23</v>
      </c>
      <c r="E29" s="148">
        <v>3</v>
      </c>
      <c r="F29" s="149">
        <v>0</v>
      </c>
      <c r="G29" s="150">
        <v>4.9740878076923076</v>
      </c>
      <c r="H29" s="150">
        <v>0</v>
      </c>
      <c r="I29" s="150">
        <v>0</v>
      </c>
      <c r="J29" s="151">
        <v>0</v>
      </c>
      <c r="K29" s="152">
        <f t="shared" si="1"/>
        <v>4.9740878076923076</v>
      </c>
      <c r="L29" s="149">
        <v>0</v>
      </c>
      <c r="M29" s="150">
        <v>2.7235093422115382</v>
      </c>
      <c r="N29" s="150">
        <v>0</v>
      </c>
      <c r="O29" s="150">
        <v>0</v>
      </c>
      <c r="P29" s="151">
        <v>0</v>
      </c>
      <c r="Q29" s="152">
        <f t="shared" si="2"/>
        <v>2.7235093422115382</v>
      </c>
      <c r="R29" s="149">
        <v>0</v>
      </c>
      <c r="S29" s="150">
        <v>5.9044576785576917</v>
      </c>
      <c r="T29" s="150">
        <v>0</v>
      </c>
      <c r="U29" s="150">
        <v>0</v>
      </c>
      <c r="V29" s="151">
        <v>0</v>
      </c>
      <c r="W29" s="152">
        <f t="shared" si="3"/>
        <v>5.9044576785576917</v>
      </c>
      <c r="X29" s="149">
        <v>0</v>
      </c>
      <c r="Y29" s="150">
        <v>13.083221322692307</v>
      </c>
      <c r="Z29" s="150">
        <v>0</v>
      </c>
      <c r="AA29" s="150">
        <v>0</v>
      </c>
      <c r="AB29" s="151">
        <v>0</v>
      </c>
      <c r="AC29" s="152">
        <f t="shared" si="4"/>
        <v>13.083221322692307</v>
      </c>
      <c r="AD29" s="149">
        <v>0</v>
      </c>
      <c r="AE29" s="150">
        <v>5.9316933046153846</v>
      </c>
      <c r="AF29" s="150">
        <v>0</v>
      </c>
      <c r="AG29" s="150">
        <v>0</v>
      </c>
      <c r="AH29" s="151">
        <v>0</v>
      </c>
      <c r="AI29" s="152">
        <f t="shared" si="5"/>
        <v>5.9316933046153846</v>
      </c>
      <c r="AK29" s="121">
        <f t="shared" si="6"/>
        <v>4.9740878076923076</v>
      </c>
      <c r="AL29" s="121">
        <f t="shared" si="7"/>
        <v>0</v>
      </c>
      <c r="AM29" s="121">
        <f t="shared" si="8"/>
        <v>2.7235093422115382</v>
      </c>
      <c r="AN29" s="121">
        <f t="shared" si="9"/>
        <v>0</v>
      </c>
      <c r="AO29" s="121">
        <f t="shared" si="10"/>
        <v>5.9044576785576917</v>
      </c>
      <c r="AP29" s="121">
        <f t="shared" si="11"/>
        <v>0</v>
      </c>
      <c r="AQ29" s="121">
        <f t="shared" si="12"/>
        <v>13.083221322692307</v>
      </c>
      <c r="AR29" s="121">
        <f t="shared" si="13"/>
        <v>0</v>
      </c>
      <c r="AS29" s="121">
        <f t="shared" si="14"/>
        <v>5.9316933046153846</v>
      </c>
      <c r="AT29" s="121">
        <f t="shared" si="15"/>
        <v>0</v>
      </c>
      <c r="AU29" s="121">
        <f t="shared" si="16"/>
        <v>32.61696945576923</v>
      </c>
      <c r="AV29" s="121">
        <f t="shared" si="17"/>
        <v>0</v>
      </c>
      <c r="AX29" s="122">
        <f t="shared" ref="AX29:BI29" si="37">IFERROR((AK78)/(AK29+AK78),0)</f>
        <v>0</v>
      </c>
      <c r="AY29" s="122">
        <f t="shared" si="37"/>
        <v>0</v>
      </c>
      <c r="AZ29" s="122">
        <f t="shared" si="37"/>
        <v>0</v>
      </c>
      <c r="BA29" s="122">
        <f t="shared" si="37"/>
        <v>0</v>
      </c>
      <c r="BB29" s="122">
        <f t="shared" si="37"/>
        <v>0</v>
      </c>
      <c r="BC29" s="122">
        <f t="shared" si="37"/>
        <v>0</v>
      </c>
      <c r="BD29" s="122">
        <f t="shared" si="37"/>
        <v>3.251378182165423E-3</v>
      </c>
      <c r="BE29" s="122">
        <f t="shared" si="37"/>
        <v>0</v>
      </c>
      <c r="BF29" s="122">
        <f t="shared" si="37"/>
        <v>4.8554495250715313E-2</v>
      </c>
      <c r="BG29" s="122">
        <f t="shared" si="37"/>
        <v>0</v>
      </c>
      <c r="BH29" s="122">
        <f t="shared" si="37"/>
        <v>1.047817973354203E-2</v>
      </c>
      <c r="BI29" s="122">
        <f t="shared" si="37"/>
        <v>0</v>
      </c>
    </row>
    <row r="30" spans="1:61" ht="14.4" thickBot="1" x14ac:dyDescent="0.3">
      <c r="A30" s="47">
        <f t="shared" si="19"/>
        <v>21</v>
      </c>
      <c r="B30" s="147" t="s">
        <v>169</v>
      </c>
      <c r="C30" s="153"/>
      <c r="D30" s="58" t="s">
        <v>23</v>
      </c>
      <c r="E30" s="148">
        <v>3</v>
      </c>
      <c r="F30" s="149">
        <v>0</v>
      </c>
      <c r="G30" s="150">
        <v>16.833606923076925</v>
      </c>
      <c r="H30" s="150">
        <v>0</v>
      </c>
      <c r="I30" s="150">
        <v>0</v>
      </c>
      <c r="J30" s="151">
        <v>0</v>
      </c>
      <c r="K30" s="152">
        <f t="shared" si="1"/>
        <v>16.833606923076925</v>
      </c>
      <c r="L30" s="149">
        <v>0</v>
      </c>
      <c r="M30" s="150">
        <v>0</v>
      </c>
      <c r="N30" s="150">
        <v>0</v>
      </c>
      <c r="O30" s="150">
        <v>0</v>
      </c>
      <c r="P30" s="151">
        <v>0</v>
      </c>
      <c r="Q30" s="152">
        <f t="shared" si="2"/>
        <v>0</v>
      </c>
      <c r="R30" s="149">
        <v>0</v>
      </c>
      <c r="S30" s="150">
        <v>0</v>
      </c>
      <c r="T30" s="150">
        <v>0</v>
      </c>
      <c r="U30" s="150">
        <v>0</v>
      </c>
      <c r="V30" s="151">
        <v>0</v>
      </c>
      <c r="W30" s="152">
        <f t="shared" si="3"/>
        <v>0</v>
      </c>
      <c r="X30" s="149">
        <v>0</v>
      </c>
      <c r="Y30" s="150">
        <v>0</v>
      </c>
      <c r="Z30" s="150">
        <v>0</v>
      </c>
      <c r="AA30" s="150">
        <v>0</v>
      </c>
      <c r="AB30" s="151">
        <v>0</v>
      </c>
      <c r="AC30" s="152">
        <f t="shared" si="4"/>
        <v>0</v>
      </c>
      <c r="AD30" s="149">
        <v>0</v>
      </c>
      <c r="AE30" s="150">
        <v>0</v>
      </c>
      <c r="AF30" s="150">
        <v>0</v>
      </c>
      <c r="AG30" s="150">
        <v>0</v>
      </c>
      <c r="AH30" s="151">
        <v>0</v>
      </c>
      <c r="AI30" s="152">
        <f t="shared" si="5"/>
        <v>0</v>
      </c>
      <c r="AK30" s="121">
        <f t="shared" si="6"/>
        <v>16.833606923076925</v>
      </c>
      <c r="AL30" s="121">
        <f t="shared" si="7"/>
        <v>0</v>
      </c>
      <c r="AM30" s="121">
        <f t="shared" si="8"/>
        <v>0</v>
      </c>
      <c r="AN30" s="121">
        <f t="shared" si="9"/>
        <v>0</v>
      </c>
      <c r="AO30" s="121">
        <f t="shared" si="10"/>
        <v>0</v>
      </c>
      <c r="AP30" s="121">
        <f t="shared" si="11"/>
        <v>0</v>
      </c>
      <c r="AQ30" s="121">
        <f t="shared" si="12"/>
        <v>0</v>
      </c>
      <c r="AR30" s="121">
        <f t="shared" si="13"/>
        <v>0</v>
      </c>
      <c r="AS30" s="121">
        <f t="shared" si="14"/>
        <v>0</v>
      </c>
      <c r="AT30" s="121">
        <f t="shared" si="15"/>
        <v>0</v>
      </c>
      <c r="AU30" s="121">
        <f t="shared" si="16"/>
        <v>16.833606923076925</v>
      </c>
      <c r="AV30" s="121">
        <f t="shared" si="17"/>
        <v>0</v>
      </c>
      <c r="AX30" s="122">
        <f t="shared" ref="AX30:BI30" si="38">IFERROR((AK79)/(AK30+AK79),0)</f>
        <v>2.6646398233084881E-3</v>
      </c>
      <c r="AY30" s="122">
        <f t="shared" si="38"/>
        <v>0</v>
      </c>
      <c r="AZ30" s="122">
        <f t="shared" si="38"/>
        <v>1</v>
      </c>
      <c r="BA30" s="122">
        <f t="shared" si="38"/>
        <v>0</v>
      </c>
      <c r="BB30" s="122">
        <f t="shared" si="38"/>
        <v>1</v>
      </c>
      <c r="BC30" s="122">
        <f t="shared" si="38"/>
        <v>0</v>
      </c>
      <c r="BD30" s="122">
        <f t="shared" si="38"/>
        <v>1</v>
      </c>
      <c r="BE30" s="122">
        <f t="shared" si="38"/>
        <v>0</v>
      </c>
      <c r="BF30" s="122">
        <f t="shared" si="38"/>
        <v>1</v>
      </c>
      <c r="BG30" s="122">
        <f t="shared" si="38"/>
        <v>0</v>
      </c>
      <c r="BH30" s="122">
        <f t="shared" si="38"/>
        <v>9.1015452888058318E-2</v>
      </c>
      <c r="BI30" s="122">
        <f t="shared" si="38"/>
        <v>0</v>
      </c>
    </row>
    <row r="31" spans="1:61" ht="14.4" thickBot="1" x14ac:dyDescent="0.3">
      <c r="A31" s="47">
        <f t="shared" si="19"/>
        <v>22</v>
      </c>
      <c r="B31" s="147" t="s">
        <v>170</v>
      </c>
      <c r="C31" s="153"/>
      <c r="D31" s="58" t="s">
        <v>23</v>
      </c>
      <c r="E31" s="148">
        <v>3</v>
      </c>
      <c r="F31" s="149">
        <v>0</v>
      </c>
      <c r="G31" s="150">
        <v>0</v>
      </c>
      <c r="H31" s="150">
        <v>0</v>
      </c>
      <c r="I31" s="150">
        <v>0</v>
      </c>
      <c r="J31" s="151">
        <v>0</v>
      </c>
      <c r="K31" s="152">
        <f t="shared" si="1"/>
        <v>0</v>
      </c>
      <c r="L31" s="149">
        <v>0</v>
      </c>
      <c r="M31" s="150">
        <v>0</v>
      </c>
      <c r="N31" s="150">
        <v>0</v>
      </c>
      <c r="O31" s="150">
        <v>0</v>
      </c>
      <c r="P31" s="151">
        <v>0</v>
      </c>
      <c r="Q31" s="152">
        <f t="shared" si="2"/>
        <v>0</v>
      </c>
      <c r="R31" s="149">
        <v>0</v>
      </c>
      <c r="S31" s="150">
        <v>0</v>
      </c>
      <c r="T31" s="150">
        <v>0</v>
      </c>
      <c r="U31" s="150">
        <v>0</v>
      </c>
      <c r="V31" s="151">
        <v>0</v>
      </c>
      <c r="W31" s="152">
        <f t="shared" si="3"/>
        <v>0</v>
      </c>
      <c r="X31" s="149">
        <v>0</v>
      </c>
      <c r="Y31" s="150">
        <v>0</v>
      </c>
      <c r="Z31" s="150">
        <v>0</v>
      </c>
      <c r="AA31" s="150">
        <v>0</v>
      </c>
      <c r="AB31" s="151">
        <v>0</v>
      </c>
      <c r="AC31" s="152">
        <f t="shared" si="4"/>
        <v>0</v>
      </c>
      <c r="AD31" s="149">
        <v>0</v>
      </c>
      <c r="AE31" s="150">
        <v>0</v>
      </c>
      <c r="AF31" s="150">
        <v>0</v>
      </c>
      <c r="AG31" s="150">
        <v>0</v>
      </c>
      <c r="AH31" s="151">
        <v>0</v>
      </c>
      <c r="AI31" s="152">
        <f t="shared" si="5"/>
        <v>0</v>
      </c>
      <c r="AK31" s="121">
        <f t="shared" si="6"/>
        <v>0</v>
      </c>
      <c r="AL31" s="121">
        <f t="shared" si="7"/>
        <v>0</v>
      </c>
      <c r="AM31" s="121">
        <f t="shared" si="8"/>
        <v>0</v>
      </c>
      <c r="AN31" s="121">
        <f t="shared" si="9"/>
        <v>0</v>
      </c>
      <c r="AO31" s="121">
        <f t="shared" si="10"/>
        <v>0</v>
      </c>
      <c r="AP31" s="121">
        <f t="shared" si="11"/>
        <v>0</v>
      </c>
      <c r="AQ31" s="121">
        <f t="shared" si="12"/>
        <v>0</v>
      </c>
      <c r="AR31" s="121">
        <f t="shared" si="13"/>
        <v>0</v>
      </c>
      <c r="AS31" s="121">
        <f t="shared" si="14"/>
        <v>0</v>
      </c>
      <c r="AT31" s="121">
        <f t="shared" si="15"/>
        <v>0</v>
      </c>
      <c r="AU31" s="121">
        <f t="shared" si="16"/>
        <v>0</v>
      </c>
      <c r="AV31" s="121">
        <f t="shared" si="17"/>
        <v>0</v>
      </c>
      <c r="AX31" s="122">
        <f t="shared" ref="AX31:BI31" si="39">IFERROR((AK80)/(AK31+AK80),0)</f>
        <v>0</v>
      </c>
      <c r="AY31" s="122">
        <f t="shared" si="39"/>
        <v>0</v>
      </c>
      <c r="AZ31" s="122">
        <f t="shared" si="39"/>
        <v>0</v>
      </c>
      <c r="BA31" s="122">
        <f t="shared" si="39"/>
        <v>0</v>
      </c>
      <c r="BB31" s="122">
        <f t="shared" si="39"/>
        <v>0</v>
      </c>
      <c r="BC31" s="122">
        <f t="shared" si="39"/>
        <v>0</v>
      </c>
      <c r="BD31" s="122">
        <f t="shared" si="39"/>
        <v>0</v>
      </c>
      <c r="BE31" s="122">
        <f t="shared" si="39"/>
        <v>0</v>
      </c>
      <c r="BF31" s="122">
        <f t="shared" si="39"/>
        <v>0</v>
      </c>
      <c r="BG31" s="122">
        <f t="shared" si="39"/>
        <v>0</v>
      </c>
      <c r="BH31" s="122">
        <f t="shared" si="39"/>
        <v>0</v>
      </c>
      <c r="BI31" s="122">
        <f t="shared" si="39"/>
        <v>0</v>
      </c>
    </row>
    <row r="32" spans="1:61" ht="14.4" thickBot="1" x14ac:dyDescent="0.3">
      <c r="A32" s="47">
        <f t="shared" si="19"/>
        <v>23</v>
      </c>
      <c r="B32" s="147" t="s">
        <v>171</v>
      </c>
      <c r="C32" s="153"/>
      <c r="D32" s="58" t="s">
        <v>23</v>
      </c>
      <c r="E32" s="148">
        <v>3</v>
      </c>
      <c r="F32" s="149">
        <v>0</v>
      </c>
      <c r="G32" s="150">
        <v>0</v>
      </c>
      <c r="H32" s="150">
        <v>0</v>
      </c>
      <c r="I32" s="150">
        <v>0</v>
      </c>
      <c r="J32" s="151">
        <v>0</v>
      </c>
      <c r="K32" s="152">
        <f t="shared" si="1"/>
        <v>0</v>
      </c>
      <c r="L32" s="149">
        <v>0</v>
      </c>
      <c r="M32" s="150">
        <v>0</v>
      </c>
      <c r="N32" s="150">
        <v>0</v>
      </c>
      <c r="O32" s="150">
        <v>0</v>
      </c>
      <c r="P32" s="151">
        <v>0</v>
      </c>
      <c r="Q32" s="152">
        <f t="shared" si="2"/>
        <v>0</v>
      </c>
      <c r="R32" s="149">
        <v>0</v>
      </c>
      <c r="S32" s="150">
        <v>0</v>
      </c>
      <c r="T32" s="150">
        <v>0</v>
      </c>
      <c r="U32" s="150">
        <v>0</v>
      </c>
      <c r="V32" s="151">
        <v>0</v>
      </c>
      <c r="W32" s="152">
        <f t="shared" si="3"/>
        <v>0</v>
      </c>
      <c r="X32" s="149">
        <v>0</v>
      </c>
      <c r="Y32" s="150">
        <v>0</v>
      </c>
      <c r="Z32" s="150">
        <v>0</v>
      </c>
      <c r="AA32" s="150">
        <v>0</v>
      </c>
      <c r="AB32" s="151">
        <v>0</v>
      </c>
      <c r="AC32" s="152">
        <f t="shared" si="4"/>
        <v>0</v>
      </c>
      <c r="AD32" s="149">
        <v>0</v>
      </c>
      <c r="AE32" s="150">
        <v>0</v>
      </c>
      <c r="AF32" s="150">
        <v>0</v>
      </c>
      <c r="AG32" s="150">
        <v>0</v>
      </c>
      <c r="AH32" s="151">
        <v>0</v>
      </c>
      <c r="AI32" s="152">
        <f t="shared" si="5"/>
        <v>0</v>
      </c>
      <c r="AK32" s="121">
        <f t="shared" si="6"/>
        <v>0</v>
      </c>
      <c r="AL32" s="121">
        <f t="shared" si="7"/>
        <v>0</v>
      </c>
      <c r="AM32" s="121">
        <f t="shared" si="8"/>
        <v>0</v>
      </c>
      <c r="AN32" s="121">
        <f t="shared" si="9"/>
        <v>0</v>
      </c>
      <c r="AO32" s="121">
        <f t="shared" si="10"/>
        <v>0</v>
      </c>
      <c r="AP32" s="121">
        <f t="shared" si="11"/>
        <v>0</v>
      </c>
      <c r="AQ32" s="121">
        <f t="shared" si="12"/>
        <v>0</v>
      </c>
      <c r="AR32" s="121">
        <f t="shared" si="13"/>
        <v>0</v>
      </c>
      <c r="AS32" s="121">
        <f t="shared" si="14"/>
        <v>0</v>
      </c>
      <c r="AT32" s="121">
        <f t="shared" si="15"/>
        <v>0</v>
      </c>
      <c r="AU32" s="121">
        <f t="shared" si="16"/>
        <v>0</v>
      </c>
      <c r="AV32" s="121">
        <f t="shared" si="17"/>
        <v>0</v>
      </c>
      <c r="AX32" s="122">
        <f t="shared" ref="AX32:BI32" si="40">IFERROR((AK81)/(AK32+AK81),0)</f>
        <v>0</v>
      </c>
      <c r="AY32" s="122">
        <f t="shared" si="40"/>
        <v>0</v>
      </c>
      <c r="AZ32" s="122">
        <f t="shared" si="40"/>
        <v>0</v>
      </c>
      <c r="BA32" s="122">
        <f t="shared" si="40"/>
        <v>0</v>
      </c>
      <c r="BB32" s="122">
        <f t="shared" si="40"/>
        <v>0</v>
      </c>
      <c r="BC32" s="122">
        <f t="shared" si="40"/>
        <v>0</v>
      </c>
      <c r="BD32" s="122">
        <f t="shared" si="40"/>
        <v>0</v>
      </c>
      <c r="BE32" s="122">
        <f t="shared" si="40"/>
        <v>0</v>
      </c>
      <c r="BF32" s="122">
        <f t="shared" si="40"/>
        <v>0</v>
      </c>
      <c r="BG32" s="122">
        <f t="shared" si="40"/>
        <v>0</v>
      </c>
      <c r="BH32" s="122">
        <f t="shared" si="40"/>
        <v>0</v>
      </c>
      <c r="BI32" s="122">
        <f t="shared" si="40"/>
        <v>0</v>
      </c>
    </row>
    <row r="33" spans="1:61" ht="14.4" thickBot="1" x14ac:dyDescent="0.3">
      <c r="A33" s="47">
        <f t="shared" si="19"/>
        <v>24</v>
      </c>
      <c r="B33" s="147" t="s">
        <v>172</v>
      </c>
      <c r="C33" s="153"/>
      <c r="D33" s="58" t="s">
        <v>23</v>
      </c>
      <c r="E33" s="148">
        <v>3</v>
      </c>
      <c r="F33" s="149">
        <v>0</v>
      </c>
      <c r="G33" s="150">
        <v>0</v>
      </c>
      <c r="H33" s="150">
        <v>0</v>
      </c>
      <c r="I33" s="150">
        <v>0</v>
      </c>
      <c r="J33" s="151">
        <v>0</v>
      </c>
      <c r="K33" s="152">
        <f t="shared" si="1"/>
        <v>0</v>
      </c>
      <c r="L33" s="149">
        <v>0</v>
      </c>
      <c r="M33" s="150">
        <v>0</v>
      </c>
      <c r="N33" s="150">
        <v>0</v>
      </c>
      <c r="O33" s="150">
        <v>0</v>
      </c>
      <c r="P33" s="151">
        <v>0</v>
      </c>
      <c r="Q33" s="152">
        <f t="shared" si="2"/>
        <v>0</v>
      </c>
      <c r="R33" s="149">
        <v>0</v>
      </c>
      <c r="S33" s="150">
        <v>0</v>
      </c>
      <c r="T33" s="150">
        <v>0</v>
      </c>
      <c r="U33" s="150">
        <v>0</v>
      </c>
      <c r="V33" s="151">
        <v>0</v>
      </c>
      <c r="W33" s="152">
        <f t="shared" si="3"/>
        <v>0</v>
      </c>
      <c r="X33" s="149">
        <v>0</v>
      </c>
      <c r="Y33" s="150">
        <v>0</v>
      </c>
      <c r="Z33" s="150">
        <v>0</v>
      </c>
      <c r="AA33" s="150">
        <v>0</v>
      </c>
      <c r="AB33" s="151">
        <v>0</v>
      </c>
      <c r="AC33" s="152">
        <f t="shared" si="4"/>
        <v>0</v>
      </c>
      <c r="AD33" s="149">
        <v>0</v>
      </c>
      <c r="AE33" s="150">
        <v>0</v>
      </c>
      <c r="AF33" s="150">
        <v>0</v>
      </c>
      <c r="AG33" s="150">
        <v>0</v>
      </c>
      <c r="AH33" s="151">
        <v>0</v>
      </c>
      <c r="AI33" s="152">
        <f t="shared" si="5"/>
        <v>0</v>
      </c>
      <c r="AK33" s="121">
        <f t="shared" si="6"/>
        <v>0</v>
      </c>
      <c r="AL33" s="121">
        <f t="shared" si="7"/>
        <v>0</v>
      </c>
      <c r="AM33" s="121">
        <f t="shared" si="8"/>
        <v>0</v>
      </c>
      <c r="AN33" s="121">
        <f t="shared" si="9"/>
        <v>0</v>
      </c>
      <c r="AO33" s="121">
        <f t="shared" si="10"/>
        <v>0</v>
      </c>
      <c r="AP33" s="121">
        <f t="shared" si="11"/>
        <v>0</v>
      </c>
      <c r="AQ33" s="121">
        <f t="shared" si="12"/>
        <v>0</v>
      </c>
      <c r="AR33" s="121">
        <f t="shared" si="13"/>
        <v>0</v>
      </c>
      <c r="AS33" s="121">
        <f t="shared" si="14"/>
        <v>0</v>
      </c>
      <c r="AT33" s="121">
        <f t="shared" si="15"/>
        <v>0</v>
      </c>
      <c r="AU33" s="121">
        <f t="shared" si="16"/>
        <v>0</v>
      </c>
      <c r="AV33" s="121">
        <f t="shared" si="17"/>
        <v>0</v>
      </c>
      <c r="AX33" s="122">
        <f t="shared" ref="AX33:BI33" si="41">IFERROR((AK82)/(AK33+AK82),0)</f>
        <v>0</v>
      </c>
      <c r="AY33" s="122">
        <f t="shared" si="41"/>
        <v>0</v>
      </c>
      <c r="AZ33" s="122">
        <f t="shared" si="41"/>
        <v>0</v>
      </c>
      <c r="BA33" s="122">
        <f t="shared" si="41"/>
        <v>0</v>
      </c>
      <c r="BB33" s="122">
        <f t="shared" si="41"/>
        <v>0</v>
      </c>
      <c r="BC33" s="122">
        <f t="shared" si="41"/>
        <v>0</v>
      </c>
      <c r="BD33" s="122">
        <f t="shared" si="41"/>
        <v>0</v>
      </c>
      <c r="BE33" s="122">
        <f t="shared" si="41"/>
        <v>0</v>
      </c>
      <c r="BF33" s="122">
        <f t="shared" si="41"/>
        <v>0</v>
      </c>
      <c r="BG33" s="122">
        <f t="shared" si="41"/>
        <v>0</v>
      </c>
      <c r="BH33" s="122">
        <f t="shared" si="41"/>
        <v>0</v>
      </c>
      <c r="BI33" s="122">
        <f t="shared" si="41"/>
        <v>0</v>
      </c>
    </row>
    <row r="34" spans="1:61" s="385" customFormat="1" ht="14.4" thickBot="1" x14ac:dyDescent="0.3">
      <c r="A34" s="367">
        <f t="shared" si="19"/>
        <v>25</v>
      </c>
      <c r="B34" s="381" t="s">
        <v>173</v>
      </c>
      <c r="C34" s="382"/>
      <c r="D34" s="370" t="s">
        <v>23</v>
      </c>
      <c r="E34" s="383">
        <v>3</v>
      </c>
      <c r="F34" s="149">
        <v>7.7678749038461543</v>
      </c>
      <c r="G34" s="150">
        <v>0</v>
      </c>
      <c r="H34" s="150">
        <v>0</v>
      </c>
      <c r="I34" s="150">
        <v>0</v>
      </c>
      <c r="J34" s="151">
        <v>0</v>
      </c>
      <c r="K34" s="152">
        <f t="shared" si="1"/>
        <v>7.7678749038461543</v>
      </c>
      <c r="L34" s="149">
        <v>7.7678749038461543</v>
      </c>
      <c r="M34" s="150">
        <v>0</v>
      </c>
      <c r="N34" s="150">
        <v>0</v>
      </c>
      <c r="O34" s="150">
        <v>0</v>
      </c>
      <c r="P34" s="151">
        <v>0</v>
      </c>
      <c r="Q34" s="152">
        <f t="shared" si="2"/>
        <v>7.7678749038461543</v>
      </c>
      <c r="R34" s="149">
        <v>7.7678749038461543</v>
      </c>
      <c r="S34" s="150">
        <v>0</v>
      </c>
      <c r="T34" s="150">
        <v>0</v>
      </c>
      <c r="U34" s="150">
        <v>0</v>
      </c>
      <c r="V34" s="151">
        <v>0</v>
      </c>
      <c r="W34" s="152">
        <f t="shared" si="3"/>
        <v>7.7678749038461543</v>
      </c>
      <c r="X34" s="149">
        <v>7.7678749038461543</v>
      </c>
      <c r="Y34" s="150">
        <v>0</v>
      </c>
      <c r="Z34" s="150">
        <v>0</v>
      </c>
      <c r="AA34" s="150">
        <v>0</v>
      </c>
      <c r="AB34" s="151">
        <v>0</v>
      </c>
      <c r="AC34" s="152">
        <f t="shared" si="4"/>
        <v>7.7678749038461543</v>
      </c>
      <c r="AD34" s="149">
        <v>7.7678749038461543</v>
      </c>
      <c r="AE34" s="150">
        <v>0</v>
      </c>
      <c r="AF34" s="150">
        <v>0</v>
      </c>
      <c r="AG34" s="150">
        <v>0</v>
      </c>
      <c r="AH34" s="151">
        <v>0</v>
      </c>
      <c r="AI34" s="152">
        <f t="shared" si="5"/>
        <v>7.7678749038461543</v>
      </c>
      <c r="AK34" s="377">
        <f t="shared" si="6"/>
        <v>7.7678749038461543</v>
      </c>
      <c r="AL34" s="377">
        <f t="shared" si="7"/>
        <v>0</v>
      </c>
      <c r="AM34" s="377">
        <f t="shared" si="8"/>
        <v>7.7678749038461543</v>
      </c>
      <c r="AN34" s="377">
        <f t="shared" si="9"/>
        <v>0</v>
      </c>
      <c r="AO34" s="377">
        <f t="shared" si="10"/>
        <v>7.7678749038461543</v>
      </c>
      <c r="AP34" s="377">
        <f t="shared" si="11"/>
        <v>0</v>
      </c>
      <c r="AQ34" s="377">
        <f t="shared" si="12"/>
        <v>7.7678749038461543</v>
      </c>
      <c r="AR34" s="377">
        <f t="shared" si="13"/>
        <v>0</v>
      </c>
      <c r="AS34" s="377">
        <f t="shared" si="14"/>
        <v>7.7678749038461543</v>
      </c>
      <c r="AT34" s="377">
        <f t="shared" si="15"/>
        <v>0</v>
      </c>
      <c r="AU34" s="377">
        <f t="shared" si="16"/>
        <v>38.839374519230773</v>
      </c>
      <c r="AV34" s="377">
        <f t="shared" si="17"/>
        <v>0</v>
      </c>
      <c r="AW34" s="376"/>
      <c r="AX34" s="378">
        <f t="shared" ref="AX34:BI34" si="42">IFERROR((AK83)/(AK34+AK83),0)</f>
        <v>9.4583730144713135E-2</v>
      </c>
      <c r="AY34" s="378">
        <f t="shared" si="42"/>
        <v>0</v>
      </c>
      <c r="AZ34" s="378">
        <f t="shared" si="42"/>
        <v>8.2665368578137152E-2</v>
      </c>
      <c r="BA34" s="378">
        <f t="shared" si="42"/>
        <v>0</v>
      </c>
      <c r="BB34" s="378">
        <f t="shared" si="42"/>
        <v>8.2665368578137152E-2</v>
      </c>
      <c r="BC34" s="378">
        <f t="shared" si="42"/>
        <v>0</v>
      </c>
      <c r="BD34" s="378">
        <f t="shared" si="42"/>
        <v>8.2665368578137152E-2</v>
      </c>
      <c r="BE34" s="378">
        <f t="shared" si="42"/>
        <v>0</v>
      </c>
      <c r="BF34" s="378">
        <f t="shared" si="42"/>
        <v>8.2665368578137152E-2</v>
      </c>
      <c r="BG34" s="378">
        <f t="shared" si="42"/>
        <v>0</v>
      </c>
      <c r="BH34" s="378">
        <f t="shared" si="42"/>
        <v>8.5074076776269408E-2</v>
      </c>
      <c r="BI34" s="378">
        <f t="shared" si="42"/>
        <v>0</v>
      </c>
    </row>
    <row r="35" spans="1:61" s="385" customFormat="1" ht="14.4" thickBot="1" x14ac:dyDescent="0.3">
      <c r="A35" s="386">
        <f t="shared" si="19"/>
        <v>26</v>
      </c>
      <c r="B35" s="387" t="s">
        <v>174</v>
      </c>
      <c r="C35" s="388"/>
      <c r="D35" s="370" t="s">
        <v>23</v>
      </c>
      <c r="E35" s="383">
        <v>3</v>
      </c>
      <c r="F35" s="149">
        <v>0</v>
      </c>
      <c r="G35" s="150">
        <v>5.9679625673076933</v>
      </c>
      <c r="H35" s="150">
        <v>0</v>
      </c>
      <c r="I35" s="150">
        <v>0</v>
      </c>
      <c r="J35" s="151">
        <v>0</v>
      </c>
      <c r="K35" s="152">
        <f t="shared" si="1"/>
        <v>5.9679625673076933</v>
      </c>
      <c r="L35" s="149">
        <v>0</v>
      </c>
      <c r="M35" s="395">
        <v>8.171065202019232</v>
      </c>
      <c r="N35" s="150">
        <v>0</v>
      </c>
      <c r="O35" s="150">
        <v>0</v>
      </c>
      <c r="P35" s="151">
        <v>0</v>
      </c>
      <c r="Q35" s="152">
        <f t="shared" si="2"/>
        <v>8.171065202019232</v>
      </c>
      <c r="R35" s="149">
        <v>0</v>
      </c>
      <c r="S35" s="395">
        <v>11.939365728173078</v>
      </c>
      <c r="T35" s="150">
        <v>0</v>
      </c>
      <c r="U35" s="150">
        <v>0</v>
      </c>
      <c r="V35" s="151">
        <v>0</v>
      </c>
      <c r="W35" s="152">
        <f t="shared" si="3"/>
        <v>11.939365728173078</v>
      </c>
      <c r="X35" s="149">
        <v>0</v>
      </c>
      <c r="Y35" s="395">
        <v>18.197558676346155</v>
      </c>
      <c r="Z35" s="150">
        <v>0</v>
      </c>
      <c r="AA35" s="150">
        <v>0</v>
      </c>
      <c r="AB35" s="151">
        <v>0</v>
      </c>
      <c r="AC35" s="152">
        <f t="shared" si="4"/>
        <v>18.197558676346155</v>
      </c>
      <c r="AD35" s="149">
        <v>0</v>
      </c>
      <c r="AE35" s="395">
        <v>13.422139293461541</v>
      </c>
      <c r="AF35" s="150">
        <v>0</v>
      </c>
      <c r="AG35" s="150">
        <v>0</v>
      </c>
      <c r="AH35" s="151">
        <v>0</v>
      </c>
      <c r="AI35" s="152">
        <f t="shared" si="5"/>
        <v>13.422139293461541</v>
      </c>
      <c r="AK35" s="377">
        <f t="shared" si="6"/>
        <v>5.9679625673076933</v>
      </c>
      <c r="AL35" s="377">
        <f t="shared" si="7"/>
        <v>0</v>
      </c>
      <c r="AM35" s="377">
        <f t="shared" si="8"/>
        <v>8.171065202019232</v>
      </c>
      <c r="AN35" s="377">
        <f t="shared" si="9"/>
        <v>0</v>
      </c>
      <c r="AO35" s="377">
        <f t="shared" si="10"/>
        <v>11.939365728173078</v>
      </c>
      <c r="AP35" s="377">
        <f t="shared" si="11"/>
        <v>0</v>
      </c>
      <c r="AQ35" s="377">
        <f t="shared" si="12"/>
        <v>18.197558676346155</v>
      </c>
      <c r="AR35" s="377">
        <f t="shared" si="13"/>
        <v>0</v>
      </c>
      <c r="AS35" s="377">
        <f t="shared" si="14"/>
        <v>13.422139293461541</v>
      </c>
      <c r="AT35" s="377">
        <f t="shared" si="15"/>
        <v>0</v>
      </c>
      <c r="AU35" s="377">
        <f t="shared" si="16"/>
        <v>57.698091467307698</v>
      </c>
      <c r="AV35" s="377">
        <f t="shared" si="17"/>
        <v>0</v>
      </c>
      <c r="AW35" s="376"/>
      <c r="AX35" s="378">
        <f t="shared" ref="AX35:BI35" si="43">IFERROR((AK84)/(AK35+AK84),0)</f>
        <v>5.817707621140638E-2</v>
      </c>
      <c r="AY35" s="378">
        <f t="shared" si="43"/>
        <v>0</v>
      </c>
      <c r="AZ35" s="378">
        <f t="shared" si="43"/>
        <v>7.6141200331062333E-3</v>
      </c>
      <c r="BA35" s="378">
        <f t="shared" si="43"/>
        <v>0</v>
      </c>
      <c r="BB35" s="378">
        <f t="shared" si="43"/>
        <v>1.3591324512775439E-2</v>
      </c>
      <c r="BC35" s="378">
        <f t="shared" si="43"/>
        <v>0</v>
      </c>
      <c r="BD35" s="378">
        <f t="shared" si="43"/>
        <v>1.7531392952320264E-2</v>
      </c>
      <c r="BE35" s="378">
        <f t="shared" si="43"/>
        <v>0</v>
      </c>
      <c r="BF35" s="378">
        <f t="shared" si="43"/>
        <v>3.6050847603446082E-2</v>
      </c>
      <c r="BG35" s="378">
        <f t="shared" si="43"/>
        <v>0</v>
      </c>
      <c r="BH35" s="378">
        <f t="shared" si="43"/>
        <v>2.4061706235679145E-2</v>
      </c>
      <c r="BI35" s="378">
        <f t="shared" si="43"/>
        <v>0</v>
      </c>
    </row>
    <row r="36" spans="1:61" ht="14.4" thickBot="1" x14ac:dyDescent="0.3">
      <c r="A36" s="154">
        <f t="shared" si="19"/>
        <v>27</v>
      </c>
      <c r="B36" s="157" t="s">
        <v>39</v>
      </c>
      <c r="C36" s="156"/>
      <c r="D36" s="58" t="s">
        <v>23</v>
      </c>
      <c r="E36" s="148">
        <v>3</v>
      </c>
      <c r="F36" s="149">
        <v>0</v>
      </c>
      <c r="G36" s="395">
        <v>0</v>
      </c>
      <c r="H36" s="150">
        <v>0</v>
      </c>
      <c r="I36" s="150">
        <v>0</v>
      </c>
      <c r="J36" s="151">
        <v>0</v>
      </c>
      <c r="K36" s="152">
        <f t="shared" si="1"/>
        <v>0</v>
      </c>
      <c r="L36" s="149">
        <v>0</v>
      </c>
      <c r="M36" s="395">
        <v>0</v>
      </c>
      <c r="N36" s="150">
        <v>0</v>
      </c>
      <c r="O36" s="150">
        <v>0</v>
      </c>
      <c r="P36" s="151">
        <v>0</v>
      </c>
      <c r="Q36" s="152">
        <f t="shared" si="2"/>
        <v>0</v>
      </c>
      <c r="R36" s="149">
        <v>0</v>
      </c>
      <c r="S36" s="395">
        <v>0.13197115384615385</v>
      </c>
      <c r="T36" s="150">
        <v>0</v>
      </c>
      <c r="U36" s="150">
        <v>0</v>
      </c>
      <c r="V36" s="151">
        <v>0</v>
      </c>
      <c r="W36" s="152">
        <f t="shared" si="3"/>
        <v>0.13197115384615385</v>
      </c>
      <c r="X36" s="149">
        <v>0</v>
      </c>
      <c r="Y36" s="395">
        <v>0.65985576923076927</v>
      </c>
      <c r="Z36" s="150">
        <v>0</v>
      </c>
      <c r="AA36" s="150">
        <v>0</v>
      </c>
      <c r="AB36" s="151">
        <v>0</v>
      </c>
      <c r="AC36" s="152">
        <f t="shared" si="4"/>
        <v>0.65985576923076927</v>
      </c>
      <c r="AD36" s="149">
        <v>0</v>
      </c>
      <c r="AE36" s="395">
        <v>1.8475961538461538</v>
      </c>
      <c r="AF36" s="150">
        <v>0</v>
      </c>
      <c r="AG36" s="150">
        <v>0</v>
      </c>
      <c r="AH36" s="151">
        <v>0</v>
      </c>
      <c r="AI36" s="152">
        <f t="shared" si="5"/>
        <v>1.8475961538461538</v>
      </c>
      <c r="AK36" s="121">
        <f t="shared" si="6"/>
        <v>0</v>
      </c>
      <c r="AL36" s="121">
        <f t="shared" si="7"/>
        <v>0</v>
      </c>
      <c r="AM36" s="121">
        <f t="shared" si="8"/>
        <v>0</v>
      </c>
      <c r="AN36" s="121">
        <f t="shared" si="9"/>
        <v>0</v>
      </c>
      <c r="AO36" s="121">
        <f t="shared" si="10"/>
        <v>0.13197115384615385</v>
      </c>
      <c r="AP36" s="121">
        <f t="shared" si="11"/>
        <v>0</v>
      </c>
      <c r="AQ36" s="121">
        <f t="shared" si="12"/>
        <v>0.65985576923076927</v>
      </c>
      <c r="AR36" s="121">
        <f t="shared" si="13"/>
        <v>0</v>
      </c>
      <c r="AS36" s="121">
        <f t="shared" si="14"/>
        <v>1.8475961538461538</v>
      </c>
      <c r="AT36" s="121">
        <f t="shared" si="15"/>
        <v>0</v>
      </c>
      <c r="AU36" s="121">
        <f t="shared" si="16"/>
        <v>2.6394230769230771</v>
      </c>
      <c r="AV36" s="121">
        <f t="shared" si="17"/>
        <v>0</v>
      </c>
      <c r="AX36" s="122">
        <f t="shared" ref="AX36:BI36" si="44">IFERROR((AK85)/(AK36+AK85),0)</f>
        <v>0</v>
      </c>
      <c r="AY36" s="122">
        <f t="shared" si="44"/>
        <v>0</v>
      </c>
      <c r="AZ36" s="122">
        <f t="shared" si="44"/>
        <v>0</v>
      </c>
      <c r="BA36" s="122">
        <f t="shared" si="44"/>
        <v>0</v>
      </c>
      <c r="BB36" s="122">
        <f t="shared" si="44"/>
        <v>0</v>
      </c>
      <c r="BC36" s="122">
        <f t="shared" si="44"/>
        <v>0</v>
      </c>
      <c r="BD36" s="122">
        <f t="shared" si="44"/>
        <v>0</v>
      </c>
      <c r="BE36" s="122">
        <f t="shared" si="44"/>
        <v>0</v>
      </c>
      <c r="BF36" s="122">
        <f t="shared" si="44"/>
        <v>0</v>
      </c>
      <c r="BG36" s="122">
        <f t="shared" si="44"/>
        <v>0</v>
      </c>
      <c r="BH36" s="122">
        <f t="shared" si="44"/>
        <v>0</v>
      </c>
      <c r="BI36" s="122">
        <f t="shared" si="44"/>
        <v>0</v>
      </c>
    </row>
    <row r="37" spans="1:61" ht="14.4" thickBot="1" x14ac:dyDescent="0.3">
      <c r="A37" s="154">
        <f t="shared" si="19"/>
        <v>28</v>
      </c>
      <c r="B37" s="155" t="s">
        <v>40</v>
      </c>
      <c r="C37" s="156"/>
      <c r="D37" s="58" t="s">
        <v>23</v>
      </c>
      <c r="E37" s="148">
        <v>3</v>
      </c>
      <c r="F37" s="149">
        <v>0</v>
      </c>
      <c r="G37" s="150">
        <v>0</v>
      </c>
      <c r="H37" s="150">
        <v>0</v>
      </c>
      <c r="I37" s="150">
        <v>0</v>
      </c>
      <c r="J37" s="151">
        <v>0</v>
      </c>
      <c r="K37" s="152">
        <f t="shared" si="1"/>
        <v>0</v>
      </c>
      <c r="L37" s="149">
        <v>0</v>
      </c>
      <c r="M37" s="150">
        <v>0</v>
      </c>
      <c r="N37" s="150">
        <v>0</v>
      </c>
      <c r="O37" s="150">
        <v>0</v>
      </c>
      <c r="P37" s="151">
        <v>0</v>
      </c>
      <c r="Q37" s="152">
        <f t="shared" si="2"/>
        <v>0</v>
      </c>
      <c r="R37" s="149">
        <v>0</v>
      </c>
      <c r="S37" s="150">
        <v>0</v>
      </c>
      <c r="T37" s="150">
        <v>0</v>
      </c>
      <c r="U37" s="150">
        <v>0</v>
      </c>
      <c r="V37" s="151">
        <v>0</v>
      </c>
      <c r="W37" s="152">
        <f t="shared" si="3"/>
        <v>0</v>
      </c>
      <c r="X37" s="149">
        <v>0</v>
      </c>
      <c r="Y37" s="150">
        <v>0</v>
      </c>
      <c r="Z37" s="150">
        <v>0</v>
      </c>
      <c r="AA37" s="150">
        <v>0</v>
      </c>
      <c r="AB37" s="151">
        <v>0</v>
      </c>
      <c r="AC37" s="152">
        <f t="shared" si="4"/>
        <v>0</v>
      </c>
      <c r="AD37" s="149">
        <v>0</v>
      </c>
      <c r="AE37" s="150">
        <v>0</v>
      </c>
      <c r="AF37" s="150">
        <v>0</v>
      </c>
      <c r="AG37" s="150">
        <v>0</v>
      </c>
      <c r="AH37" s="151">
        <v>0</v>
      </c>
      <c r="AI37" s="152">
        <f t="shared" si="5"/>
        <v>0</v>
      </c>
      <c r="AK37" s="121">
        <f t="shared" si="6"/>
        <v>0</v>
      </c>
      <c r="AL37" s="121">
        <f t="shared" si="7"/>
        <v>0</v>
      </c>
      <c r="AM37" s="121">
        <f t="shared" si="8"/>
        <v>0</v>
      </c>
      <c r="AN37" s="121">
        <f t="shared" si="9"/>
        <v>0</v>
      </c>
      <c r="AO37" s="121">
        <f t="shared" si="10"/>
        <v>0</v>
      </c>
      <c r="AP37" s="121">
        <f t="shared" si="11"/>
        <v>0</v>
      </c>
      <c r="AQ37" s="121">
        <f t="shared" si="12"/>
        <v>0</v>
      </c>
      <c r="AR37" s="121">
        <f t="shared" si="13"/>
        <v>0</v>
      </c>
      <c r="AS37" s="121">
        <f t="shared" si="14"/>
        <v>0</v>
      </c>
      <c r="AT37" s="121">
        <f t="shared" si="15"/>
        <v>0</v>
      </c>
      <c r="AU37" s="121">
        <f t="shared" si="16"/>
        <v>0</v>
      </c>
      <c r="AV37" s="121">
        <f t="shared" si="17"/>
        <v>0</v>
      </c>
      <c r="AX37" s="122">
        <f t="shared" ref="AX37:BI37" si="45">IFERROR((AK86)/(AK37+AK86),0)</f>
        <v>0</v>
      </c>
      <c r="AY37" s="122">
        <f t="shared" si="45"/>
        <v>0</v>
      </c>
      <c r="AZ37" s="122">
        <f t="shared" si="45"/>
        <v>0</v>
      </c>
      <c r="BA37" s="122">
        <f t="shared" si="45"/>
        <v>0</v>
      </c>
      <c r="BB37" s="122">
        <f t="shared" si="45"/>
        <v>0</v>
      </c>
      <c r="BC37" s="122">
        <f t="shared" si="45"/>
        <v>0</v>
      </c>
      <c r="BD37" s="122">
        <f t="shared" si="45"/>
        <v>0</v>
      </c>
      <c r="BE37" s="122">
        <f t="shared" si="45"/>
        <v>0</v>
      </c>
      <c r="BF37" s="122">
        <f t="shared" si="45"/>
        <v>0</v>
      </c>
      <c r="BG37" s="122">
        <f t="shared" si="45"/>
        <v>0</v>
      </c>
      <c r="BH37" s="122">
        <f t="shared" si="45"/>
        <v>0</v>
      </c>
      <c r="BI37" s="122">
        <f t="shared" si="45"/>
        <v>0</v>
      </c>
    </row>
    <row r="38" spans="1:61" ht="14.4" thickBot="1" x14ac:dyDescent="0.3">
      <c r="A38" s="154">
        <f t="shared" si="19"/>
        <v>29</v>
      </c>
      <c r="B38" s="158" t="s">
        <v>41</v>
      </c>
      <c r="C38" s="156"/>
      <c r="D38" s="58" t="s">
        <v>23</v>
      </c>
      <c r="E38" s="148">
        <v>3</v>
      </c>
      <c r="F38" s="149">
        <v>0</v>
      </c>
      <c r="G38" s="150">
        <v>0</v>
      </c>
      <c r="H38" s="150">
        <v>0</v>
      </c>
      <c r="I38" s="150">
        <v>0</v>
      </c>
      <c r="J38" s="151">
        <v>0</v>
      </c>
      <c r="K38" s="152">
        <f t="shared" si="1"/>
        <v>0</v>
      </c>
      <c r="L38" s="149">
        <v>0</v>
      </c>
      <c r="M38" s="150">
        <v>0</v>
      </c>
      <c r="N38" s="150">
        <v>0</v>
      </c>
      <c r="O38" s="150">
        <v>0</v>
      </c>
      <c r="P38" s="151">
        <v>0</v>
      </c>
      <c r="Q38" s="152">
        <f t="shared" si="2"/>
        <v>0</v>
      </c>
      <c r="R38" s="149">
        <v>0</v>
      </c>
      <c r="S38" s="150">
        <v>0</v>
      </c>
      <c r="T38" s="150">
        <v>0</v>
      </c>
      <c r="U38" s="150">
        <v>0</v>
      </c>
      <c r="V38" s="151">
        <v>0</v>
      </c>
      <c r="W38" s="152">
        <f t="shared" si="3"/>
        <v>0</v>
      </c>
      <c r="X38" s="149">
        <v>0</v>
      </c>
      <c r="Y38" s="150">
        <v>0</v>
      </c>
      <c r="Z38" s="150">
        <v>0</v>
      </c>
      <c r="AA38" s="150">
        <v>0</v>
      </c>
      <c r="AB38" s="151">
        <v>0</v>
      </c>
      <c r="AC38" s="152">
        <f t="shared" si="4"/>
        <v>0</v>
      </c>
      <c r="AD38" s="149">
        <v>0</v>
      </c>
      <c r="AE38" s="150">
        <v>0</v>
      </c>
      <c r="AF38" s="150">
        <v>0</v>
      </c>
      <c r="AG38" s="150">
        <v>0</v>
      </c>
      <c r="AH38" s="151">
        <v>0</v>
      </c>
      <c r="AI38" s="152">
        <f t="shared" si="5"/>
        <v>0</v>
      </c>
      <c r="AK38" s="121">
        <f t="shared" si="6"/>
        <v>0</v>
      </c>
      <c r="AL38" s="121">
        <f t="shared" si="7"/>
        <v>0</v>
      </c>
      <c r="AM38" s="121">
        <f t="shared" si="8"/>
        <v>0</v>
      </c>
      <c r="AN38" s="121">
        <f t="shared" si="9"/>
        <v>0</v>
      </c>
      <c r="AO38" s="121">
        <f t="shared" si="10"/>
        <v>0</v>
      </c>
      <c r="AP38" s="121">
        <f t="shared" si="11"/>
        <v>0</v>
      </c>
      <c r="AQ38" s="121">
        <f t="shared" si="12"/>
        <v>0</v>
      </c>
      <c r="AR38" s="121">
        <f t="shared" si="13"/>
        <v>0</v>
      </c>
      <c r="AS38" s="121">
        <f t="shared" si="14"/>
        <v>0</v>
      </c>
      <c r="AT38" s="121">
        <f t="shared" si="15"/>
        <v>0</v>
      </c>
      <c r="AU38" s="121">
        <f t="shared" si="16"/>
        <v>0</v>
      </c>
      <c r="AV38" s="121">
        <f t="shared" si="17"/>
        <v>0</v>
      </c>
      <c r="AX38" s="122">
        <f t="shared" ref="AX38:BI38" si="46">IFERROR((AK87)/(AK38+AK87),0)</f>
        <v>0</v>
      </c>
      <c r="AY38" s="122">
        <f t="shared" si="46"/>
        <v>0</v>
      </c>
      <c r="AZ38" s="122">
        <f t="shared" si="46"/>
        <v>0</v>
      </c>
      <c r="BA38" s="122">
        <f t="shared" si="46"/>
        <v>0</v>
      </c>
      <c r="BB38" s="122">
        <f t="shared" si="46"/>
        <v>0</v>
      </c>
      <c r="BC38" s="122">
        <f t="shared" si="46"/>
        <v>0</v>
      </c>
      <c r="BD38" s="122">
        <f t="shared" si="46"/>
        <v>0</v>
      </c>
      <c r="BE38" s="122">
        <f t="shared" si="46"/>
        <v>0</v>
      </c>
      <c r="BF38" s="122">
        <f t="shared" si="46"/>
        <v>0</v>
      </c>
      <c r="BG38" s="122">
        <f t="shared" si="46"/>
        <v>0</v>
      </c>
      <c r="BH38" s="122">
        <f t="shared" si="46"/>
        <v>0</v>
      </c>
      <c r="BI38" s="122">
        <f t="shared" si="46"/>
        <v>0</v>
      </c>
    </row>
    <row r="39" spans="1:61" s="385" customFormat="1" ht="14.4" thickBot="1" x14ac:dyDescent="0.3">
      <c r="A39" s="386">
        <f t="shared" si="19"/>
        <v>30</v>
      </c>
      <c r="B39" s="381" t="s">
        <v>175</v>
      </c>
      <c r="C39" s="388"/>
      <c r="D39" s="370" t="s">
        <v>23</v>
      </c>
      <c r="E39" s="383">
        <v>3</v>
      </c>
      <c r="F39" s="149">
        <v>15.714913846153847</v>
      </c>
      <c r="G39" s="150">
        <v>0</v>
      </c>
      <c r="H39" s="150">
        <v>0</v>
      </c>
      <c r="I39" s="150">
        <v>0</v>
      </c>
      <c r="J39" s="151">
        <v>0</v>
      </c>
      <c r="K39" s="152">
        <f t="shared" si="1"/>
        <v>15.714913846153847</v>
      </c>
      <c r="L39" s="149">
        <v>15.714913846153847</v>
      </c>
      <c r="M39" s="150">
        <v>0</v>
      </c>
      <c r="N39" s="150">
        <v>0</v>
      </c>
      <c r="O39" s="150">
        <v>0</v>
      </c>
      <c r="P39" s="151">
        <v>0</v>
      </c>
      <c r="Q39" s="152">
        <f t="shared" si="2"/>
        <v>15.714913846153847</v>
      </c>
      <c r="R39" s="149">
        <v>15.714913846153847</v>
      </c>
      <c r="S39" s="150">
        <v>0</v>
      </c>
      <c r="T39" s="150">
        <v>0</v>
      </c>
      <c r="U39" s="150">
        <v>0</v>
      </c>
      <c r="V39" s="151">
        <v>0</v>
      </c>
      <c r="W39" s="152">
        <f t="shared" si="3"/>
        <v>15.714913846153847</v>
      </c>
      <c r="X39" s="149">
        <v>15.714913846153847</v>
      </c>
      <c r="Y39" s="150">
        <v>0</v>
      </c>
      <c r="Z39" s="150">
        <v>0</v>
      </c>
      <c r="AA39" s="150">
        <v>0</v>
      </c>
      <c r="AB39" s="151">
        <v>0</v>
      </c>
      <c r="AC39" s="152">
        <f t="shared" si="4"/>
        <v>15.714913846153847</v>
      </c>
      <c r="AD39" s="149">
        <v>15.714913846153847</v>
      </c>
      <c r="AE39" s="150">
        <v>0</v>
      </c>
      <c r="AF39" s="150">
        <v>0</v>
      </c>
      <c r="AG39" s="150">
        <v>0</v>
      </c>
      <c r="AH39" s="151">
        <v>0</v>
      </c>
      <c r="AI39" s="152">
        <f t="shared" si="5"/>
        <v>15.714913846153847</v>
      </c>
      <c r="AK39" s="377">
        <f t="shared" si="6"/>
        <v>15.714913846153847</v>
      </c>
      <c r="AL39" s="377">
        <f t="shared" si="7"/>
        <v>0</v>
      </c>
      <c r="AM39" s="377">
        <f t="shared" si="8"/>
        <v>15.714913846153847</v>
      </c>
      <c r="AN39" s="377">
        <f t="shared" si="9"/>
        <v>0</v>
      </c>
      <c r="AO39" s="377">
        <f t="shared" si="10"/>
        <v>15.714913846153847</v>
      </c>
      <c r="AP39" s="377">
        <f t="shared" si="11"/>
        <v>0</v>
      </c>
      <c r="AQ39" s="377">
        <f t="shared" si="12"/>
        <v>15.714913846153847</v>
      </c>
      <c r="AR39" s="377">
        <f t="shared" si="13"/>
        <v>0</v>
      </c>
      <c r="AS39" s="377">
        <f t="shared" si="14"/>
        <v>15.714913846153847</v>
      </c>
      <c r="AT39" s="377">
        <f t="shared" si="15"/>
        <v>0</v>
      </c>
      <c r="AU39" s="377">
        <f t="shared" si="16"/>
        <v>78.574569230769228</v>
      </c>
      <c r="AV39" s="377">
        <f t="shared" si="17"/>
        <v>0</v>
      </c>
      <c r="AW39" s="376"/>
      <c r="AX39" s="378">
        <f t="shared" ref="AX39:BI39" si="47">IFERROR((AK88)/(AK39+AK88),0)</f>
        <v>8.0639239941088375E-2</v>
      </c>
      <c r="AY39" s="378">
        <f t="shared" si="47"/>
        <v>0</v>
      </c>
      <c r="AZ39" s="378">
        <f t="shared" si="47"/>
        <v>7.1272746316483726E-2</v>
      </c>
      <c r="BA39" s="378">
        <f t="shared" si="47"/>
        <v>0</v>
      </c>
      <c r="BB39" s="378">
        <f t="shared" si="47"/>
        <v>7.1272746316483726E-2</v>
      </c>
      <c r="BC39" s="378">
        <f t="shared" si="47"/>
        <v>0</v>
      </c>
      <c r="BD39" s="378">
        <f t="shared" si="47"/>
        <v>7.1272746316483726E-2</v>
      </c>
      <c r="BE39" s="378">
        <f t="shared" si="47"/>
        <v>0</v>
      </c>
      <c r="BF39" s="378">
        <f t="shared" si="47"/>
        <v>7.1272746316483726E-2</v>
      </c>
      <c r="BG39" s="378">
        <f t="shared" si="47"/>
        <v>0</v>
      </c>
      <c r="BH39" s="378">
        <f t="shared" si="47"/>
        <v>7.316128220325005E-2</v>
      </c>
      <c r="BI39" s="378">
        <f t="shared" si="47"/>
        <v>0</v>
      </c>
    </row>
    <row r="40" spans="1:61" s="385" customFormat="1" ht="14.4" thickBot="1" x14ac:dyDescent="0.3">
      <c r="A40" s="386">
        <f t="shared" si="19"/>
        <v>31</v>
      </c>
      <c r="B40" s="381" t="s">
        <v>176</v>
      </c>
      <c r="C40" s="388"/>
      <c r="D40" s="370" t="s">
        <v>23</v>
      </c>
      <c r="E40" s="383">
        <v>3</v>
      </c>
      <c r="F40" s="149">
        <v>0</v>
      </c>
      <c r="G40" s="150">
        <v>0</v>
      </c>
      <c r="H40" s="150">
        <v>0</v>
      </c>
      <c r="I40" s="150">
        <v>0</v>
      </c>
      <c r="J40" s="151">
        <v>0</v>
      </c>
      <c r="K40" s="152">
        <f>SUM(F40:J40)</f>
        <v>0</v>
      </c>
      <c r="L40" s="149">
        <v>0</v>
      </c>
      <c r="M40" s="150">
        <v>0</v>
      </c>
      <c r="N40" s="150">
        <v>0</v>
      </c>
      <c r="O40" s="150">
        <v>0</v>
      </c>
      <c r="P40" s="151">
        <v>0</v>
      </c>
      <c r="Q40" s="152">
        <f>SUM(L40:P40)</f>
        <v>0</v>
      </c>
      <c r="R40" s="149">
        <v>0</v>
      </c>
      <c r="S40" s="150">
        <v>0</v>
      </c>
      <c r="T40" s="150">
        <v>0</v>
      </c>
      <c r="U40" s="150">
        <v>0</v>
      </c>
      <c r="V40" s="151">
        <v>0</v>
      </c>
      <c r="W40" s="152">
        <f>SUM(R40:V40)</f>
        <v>0</v>
      </c>
      <c r="X40" s="149">
        <v>0</v>
      </c>
      <c r="Y40" s="150">
        <v>0</v>
      </c>
      <c r="Z40" s="150">
        <v>0</v>
      </c>
      <c r="AA40" s="150">
        <v>0</v>
      </c>
      <c r="AB40" s="151">
        <v>0</v>
      </c>
      <c r="AC40" s="152">
        <f>SUM(X40:AB40)</f>
        <v>0</v>
      </c>
      <c r="AD40" s="149">
        <v>0</v>
      </c>
      <c r="AE40" s="150">
        <v>0</v>
      </c>
      <c r="AF40" s="150">
        <v>0</v>
      </c>
      <c r="AG40" s="150">
        <v>0</v>
      </c>
      <c r="AH40" s="151">
        <v>0</v>
      </c>
      <c r="AI40" s="152">
        <f>SUM(AD40:AH40)</f>
        <v>0</v>
      </c>
      <c r="AK40" s="377">
        <f t="shared" si="6"/>
        <v>0</v>
      </c>
      <c r="AL40" s="377">
        <f t="shared" si="7"/>
        <v>0</v>
      </c>
      <c r="AM40" s="377">
        <f t="shared" si="8"/>
        <v>0</v>
      </c>
      <c r="AN40" s="377">
        <f t="shared" si="9"/>
        <v>0</v>
      </c>
      <c r="AO40" s="377">
        <f t="shared" si="10"/>
        <v>0</v>
      </c>
      <c r="AP40" s="377">
        <f t="shared" si="11"/>
        <v>0</v>
      </c>
      <c r="AQ40" s="377">
        <f t="shared" si="12"/>
        <v>0</v>
      </c>
      <c r="AR40" s="377">
        <f t="shared" si="13"/>
        <v>0</v>
      </c>
      <c r="AS40" s="377">
        <f t="shared" si="14"/>
        <v>0</v>
      </c>
      <c r="AT40" s="377">
        <f t="shared" si="15"/>
        <v>0</v>
      </c>
      <c r="AU40" s="377">
        <f t="shared" si="16"/>
        <v>0</v>
      </c>
      <c r="AV40" s="377">
        <f t="shared" si="17"/>
        <v>0</v>
      </c>
      <c r="AW40" s="376"/>
      <c r="AX40" s="378">
        <f t="shared" ref="AX40:BI40" si="48">IFERROR((AK89)/(AK40+AK89),0)</f>
        <v>0</v>
      </c>
      <c r="AY40" s="378">
        <f t="shared" si="48"/>
        <v>0</v>
      </c>
      <c r="AZ40" s="378">
        <f t="shared" si="48"/>
        <v>0</v>
      </c>
      <c r="BA40" s="378">
        <f t="shared" si="48"/>
        <v>0</v>
      </c>
      <c r="BB40" s="378">
        <f t="shared" si="48"/>
        <v>0</v>
      </c>
      <c r="BC40" s="378">
        <f t="shared" si="48"/>
        <v>0</v>
      </c>
      <c r="BD40" s="378">
        <f t="shared" si="48"/>
        <v>0</v>
      </c>
      <c r="BE40" s="378">
        <f t="shared" si="48"/>
        <v>0</v>
      </c>
      <c r="BF40" s="378">
        <f t="shared" si="48"/>
        <v>0</v>
      </c>
      <c r="BG40" s="378">
        <f t="shared" si="48"/>
        <v>0</v>
      </c>
      <c r="BH40" s="378">
        <f t="shared" si="48"/>
        <v>0</v>
      </c>
      <c r="BI40" s="378">
        <f t="shared" si="48"/>
        <v>0</v>
      </c>
    </row>
    <row r="41" spans="1:61" ht="14.4" thickBot="1" x14ac:dyDescent="0.3">
      <c r="A41" s="154">
        <f t="shared" si="19"/>
        <v>32</v>
      </c>
      <c r="B41" s="159" t="s">
        <v>177</v>
      </c>
      <c r="C41" s="156"/>
      <c r="D41" s="58" t="s">
        <v>23</v>
      </c>
      <c r="E41" s="148">
        <v>3</v>
      </c>
      <c r="F41" s="149">
        <v>11.798221153846155</v>
      </c>
      <c r="G41" s="150">
        <v>0</v>
      </c>
      <c r="H41" s="150">
        <v>0</v>
      </c>
      <c r="I41" s="150">
        <v>0</v>
      </c>
      <c r="J41" s="151">
        <v>0</v>
      </c>
      <c r="K41" s="152">
        <f t="shared" si="1"/>
        <v>11.798221153846155</v>
      </c>
      <c r="L41" s="149">
        <v>28.315730769230768</v>
      </c>
      <c r="M41" s="150">
        <v>0</v>
      </c>
      <c r="N41" s="150">
        <v>0</v>
      </c>
      <c r="O41" s="150">
        <v>0</v>
      </c>
      <c r="P41" s="151">
        <v>0</v>
      </c>
      <c r="Q41" s="152">
        <f t="shared" si="2"/>
        <v>28.315730769230768</v>
      </c>
      <c r="R41" s="149">
        <v>7.0789326923076921</v>
      </c>
      <c r="S41" s="150">
        <v>0</v>
      </c>
      <c r="T41" s="150">
        <v>0</v>
      </c>
      <c r="U41" s="150">
        <v>0</v>
      </c>
      <c r="V41" s="151">
        <v>0</v>
      </c>
      <c r="W41" s="152">
        <f t="shared" si="3"/>
        <v>7.0789326923076921</v>
      </c>
      <c r="X41" s="149">
        <v>0</v>
      </c>
      <c r="Y41" s="150">
        <v>0</v>
      </c>
      <c r="Z41" s="150">
        <v>0</v>
      </c>
      <c r="AA41" s="150">
        <v>0</v>
      </c>
      <c r="AB41" s="151">
        <v>0</v>
      </c>
      <c r="AC41" s="152">
        <f t="shared" si="4"/>
        <v>0</v>
      </c>
      <c r="AD41" s="149">
        <v>0</v>
      </c>
      <c r="AE41" s="150">
        <v>0</v>
      </c>
      <c r="AF41" s="150">
        <v>0</v>
      </c>
      <c r="AG41" s="150">
        <v>0</v>
      </c>
      <c r="AH41" s="151">
        <v>0</v>
      </c>
      <c r="AI41" s="152">
        <f t="shared" si="5"/>
        <v>0</v>
      </c>
      <c r="AK41" s="121">
        <f t="shared" si="6"/>
        <v>11.798221153846155</v>
      </c>
      <c r="AL41" s="121">
        <f t="shared" si="7"/>
        <v>0</v>
      </c>
      <c r="AM41" s="121">
        <f t="shared" si="8"/>
        <v>28.315730769230768</v>
      </c>
      <c r="AN41" s="121">
        <f t="shared" si="9"/>
        <v>0</v>
      </c>
      <c r="AO41" s="121">
        <f t="shared" si="10"/>
        <v>7.0789326923076921</v>
      </c>
      <c r="AP41" s="121">
        <f t="shared" si="11"/>
        <v>0</v>
      </c>
      <c r="AQ41" s="121">
        <f t="shared" si="12"/>
        <v>0</v>
      </c>
      <c r="AR41" s="121">
        <f t="shared" si="13"/>
        <v>0</v>
      </c>
      <c r="AS41" s="121">
        <f t="shared" si="14"/>
        <v>0</v>
      </c>
      <c r="AT41" s="121">
        <f t="shared" si="15"/>
        <v>0</v>
      </c>
      <c r="AU41" s="121">
        <f t="shared" si="16"/>
        <v>47.192884615384614</v>
      </c>
      <c r="AV41" s="121">
        <f t="shared" si="17"/>
        <v>0</v>
      </c>
      <c r="AX41" s="122">
        <f t="shared" ref="AX41:BI41" si="49">IFERROR((AK90)/(AK41+AK90),0)</f>
        <v>0</v>
      </c>
      <c r="AY41" s="122">
        <f t="shared" si="49"/>
        <v>0</v>
      </c>
      <c r="AZ41" s="122">
        <f t="shared" si="49"/>
        <v>0</v>
      </c>
      <c r="BA41" s="122">
        <f t="shared" si="49"/>
        <v>0</v>
      </c>
      <c r="BB41" s="122">
        <f t="shared" si="49"/>
        <v>0</v>
      </c>
      <c r="BC41" s="122">
        <f t="shared" si="49"/>
        <v>0</v>
      </c>
      <c r="BD41" s="122">
        <f t="shared" si="49"/>
        <v>0</v>
      </c>
      <c r="BE41" s="122">
        <f t="shared" si="49"/>
        <v>0</v>
      </c>
      <c r="BF41" s="122">
        <f t="shared" si="49"/>
        <v>0</v>
      </c>
      <c r="BG41" s="122">
        <f t="shared" si="49"/>
        <v>0</v>
      </c>
      <c r="BH41" s="122">
        <f t="shared" si="49"/>
        <v>0</v>
      </c>
      <c r="BI41" s="122">
        <f t="shared" si="49"/>
        <v>0</v>
      </c>
    </row>
    <row r="42" spans="1:61" ht="14.4" thickBot="1" x14ac:dyDescent="0.3">
      <c r="A42" s="154">
        <f t="shared" si="19"/>
        <v>33</v>
      </c>
      <c r="B42" s="159" t="s">
        <v>178</v>
      </c>
      <c r="C42" s="156"/>
      <c r="D42" s="58" t="s">
        <v>23</v>
      </c>
      <c r="E42" s="148">
        <v>3</v>
      </c>
      <c r="F42" s="149">
        <v>0</v>
      </c>
      <c r="G42" s="395">
        <v>0.55955769230769237</v>
      </c>
      <c r="H42" s="150">
        <v>0</v>
      </c>
      <c r="I42" s="150">
        <v>0</v>
      </c>
      <c r="J42" s="151">
        <v>0</v>
      </c>
      <c r="K42" s="152">
        <f t="shared" si="1"/>
        <v>0.55955769230769237</v>
      </c>
      <c r="L42" s="149">
        <v>0</v>
      </c>
      <c r="M42" s="395">
        <v>0.55955769230769237</v>
      </c>
      <c r="N42" s="150">
        <v>0</v>
      </c>
      <c r="O42" s="150">
        <v>0</v>
      </c>
      <c r="P42" s="151">
        <v>0</v>
      </c>
      <c r="Q42" s="152">
        <f t="shared" si="2"/>
        <v>0.55955769230769237</v>
      </c>
      <c r="R42" s="149">
        <v>0</v>
      </c>
      <c r="S42" s="395">
        <v>0.40119230769230774</v>
      </c>
      <c r="T42" s="150">
        <v>0</v>
      </c>
      <c r="U42" s="150">
        <v>0</v>
      </c>
      <c r="V42" s="151">
        <v>0</v>
      </c>
      <c r="W42" s="152">
        <f t="shared" si="3"/>
        <v>0.40119230769230774</v>
      </c>
      <c r="X42" s="149">
        <v>0</v>
      </c>
      <c r="Y42" s="395">
        <v>0.40119230769230774</v>
      </c>
      <c r="Z42" s="150">
        <v>0</v>
      </c>
      <c r="AA42" s="150">
        <v>0</v>
      </c>
      <c r="AB42" s="151">
        <v>0</v>
      </c>
      <c r="AC42" s="152">
        <f t="shared" si="4"/>
        <v>0.40119230769230774</v>
      </c>
      <c r="AD42" s="149">
        <v>0</v>
      </c>
      <c r="AE42" s="395">
        <v>0.40119230769230774</v>
      </c>
      <c r="AF42" s="150">
        <v>0</v>
      </c>
      <c r="AG42" s="150">
        <v>0</v>
      </c>
      <c r="AH42" s="151">
        <v>0</v>
      </c>
      <c r="AI42" s="152">
        <f t="shared" si="5"/>
        <v>0.40119230769230774</v>
      </c>
      <c r="AK42" s="121">
        <f t="shared" si="6"/>
        <v>0.55955769230769237</v>
      </c>
      <c r="AL42" s="121">
        <f t="shared" si="7"/>
        <v>0</v>
      </c>
      <c r="AM42" s="121">
        <f t="shared" si="8"/>
        <v>0.55955769230769237</v>
      </c>
      <c r="AN42" s="121">
        <f t="shared" si="9"/>
        <v>0</v>
      </c>
      <c r="AO42" s="121">
        <f t="shared" si="10"/>
        <v>0.40119230769230774</v>
      </c>
      <c r="AP42" s="121">
        <f t="shared" si="11"/>
        <v>0</v>
      </c>
      <c r="AQ42" s="121">
        <f t="shared" si="12"/>
        <v>0.40119230769230774</v>
      </c>
      <c r="AR42" s="121">
        <f t="shared" si="13"/>
        <v>0</v>
      </c>
      <c r="AS42" s="121">
        <f t="shared" si="14"/>
        <v>0.40119230769230774</v>
      </c>
      <c r="AT42" s="121">
        <f t="shared" si="15"/>
        <v>0</v>
      </c>
      <c r="AU42" s="121">
        <f t="shared" si="16"/>
        <v>2.3226923076923076</v>
      </c>
      <c r="AV42" s="121">
        <f t="shared" si="17"/>
        <v>0</v>
      </c>
      <c r="AX42" s="122">
        <f t="shared" ref="AX42:BI42" si="50">IFERROR((AK91)/(AK42+AK91),0)</f>
        <v>0</v>
      </c>
      <c r="AY42" s="122">
        <f t="shared" si="50"/>
        <v>0</v>
      </c>
      <c r="AZ42" s="122">
        <f t="shared" si="50"/>
        <v>0</v>
      </c>
      <c r="BA42" s="122">
        <f t="shared" si="50"/>
        <v>0</v>
      </c>
      <c r="BB42" s="122">
        <f t="shared" si="50"/>
        <v>0</v>
      </c>
      <c r="BC42" s="122">
        <f t="shared" si="50"/>
        <v>0</v>
      </c>
      <c r="BD42" s="122">
        <f t="shared" si="50"/>
        <v>0</v>
      </c>
      <c r="BE42" s="122">
        <f t="shared" si="50"/>
        <v>0</v>
      </c>
      <c r="BF42" s="122">
        <f t="shared" si="50"/>
        <v>0</v>
      </c>
      <c r="BG42" s="122">
        <f t="shared" si="50"/>
        <v>0</v>
      </c>
      <c r="BH42" s="122">
        <f t="shared" si="50"/>
        <v>0</v>
      </c>
      <c r="BI42" s="122">
        <f t="shared" si="50"/>
        <v>0</v>
      </c>
    </row>
    <row r="43" spans="1:61" ht="14.4" thickBot="1" x14ac:dyDescent="0.3">
      <c r="A43" s="154">
        <f t="shared" si="19"/>
        <v>34</v>
      </c>
      <c r="B43" s="159" t="s">
        <v>179</v>
      </c>
      <c r="C43" s="156"/>
      <c r="D43" s="58" t="s">
        <v>23</v>
      </c>
      <c r="E43" s="148">
        <v>3</v>
      </c>
      <c r="F43" s="149">
        <v>2.6677176923076922</v>
      </c>
      <c r="G43" s="150">
        <v>0</v>
      </c>
      <c r="H43" s="150">
        <v>0</v>
      </c>
      <c r="I43" s="150">
        <v>0</v>
      </c>
      <c r="J43" s="151">
        <v>0</v>
      </c>
      <c r="K43" s="152">
        <f t="shared" si="1"/>
        <v>2.6677176923076922</v>
      </c>
      <c r="L43" s="149">
        <v>2.6677176923076922</v>
      </c>
      <c r="M43" s="150">
        <v>0</v>
      </c>
      <c r="N43" s="150">
        <v>0</v>
      </c>
      <c r="O43" s="150">
        <v>0</v>
      </c>
      <c r="P43" s="151">
        <v>0</v>
      </c>
      <c r="Q43" s="152">
        <f t="shared" si="2"/>
        <v>2.6677176923076922</v>
      </c>
      <c r="R43" s="149">
        <v>2.6677176923076922</v>
      </c>
      <c r="S43" s="150">
        <v>0</v>
      </c>
      <c r="T43" s="150">
        <v>0</v>
      </c>
      <c r="U43" s="150">
        <v>0</v>
      </c>
      <c r="V43" s="151">
        <v>0</v>
      </c>
      <c r="W43" s="152">
        <f t="shared" si="3"/>
        <v>2.6677176923076922</v>
      </c>
      <c r="X43" s="149">
        <v>2.6677176923076922</v>
      </c>
      <c r="Y43" s="150">
        <v>0</v>
      </c>
      <c r="Z43" s="150">
        <v>0</v>
      </c>
      <c r="AA43" s="150">
        <v>0</v>
      </c>
      <c r="AB43" s="151">
        <v>0</v>
      </c>
      <c r="AC43" s="152">
        <f t="shared" si="4"/>
        <v>2.6677176923076922</v>
      </c>
      <c r="AD43" s="149">
        <v>2.6677176923076922</v>
      </c>
      <c r="AE43" s="150">
        <v>0</v>
      </c>
      <c r="AF43" s="150">
        <v>0</v>
      </c>
      <c r="AG43" s="150">
        <v>0</v>
      </c>
      <c r="AH43" s="151">
        <v>0</v>
      </c>
      <c r="AI43" s="152">
        <f t="shared" si="5"/>
        <v>2.6677176923076922</v>
      </c>
      <c r="AK43" s="121">
        <f t="shared" si="6"/>
        <v>2.6677176923076922</v>
      </c>
      <c r="AL43" s="121">
        <f t="shared" si="7"/>
        <v>0</v>
      </c>
      <c r="AM43" s="121">
        <f t="shared" si="8"/>
        <v>2.6677176923076922</v>
      </c>
      <c r="AN43" s="121">
        <f t="shared" si="9"/>
        <v>0</v>
      </c>
      <c r="AO43" s="121">
        <f t="shared" si="10"/>
        <v>2.6677176923076922</v>
      </c>
      <c r="AP43" s="121">
        <f t="shared" si="11"/>
        <v>0</v>
      </c>
      <c r="AQ43" s="121">
        <f t="shared" si="12"/>
        <v>2.6677176923076922</v>
      </c>
      <c r="AR43" s="121">
        <f t="shared" si="13"/>
        <v>0</v>
      </c>
      <c r="AS43" s="121">
        <f t="shared" si="14"/>
        <v>2.6677176923076922</v>
      </c>
      <c r="AT43" s="121">
        <f t="shared" si="15"/>
        <v>0</v>
      </c>
      <c r="AU43" s="121">
        <f t="shared" si="16"/>
        <v>13.33858846153846</v>
      </c>
      <c r="AV43" s="121">
        <f t="shared" si="17"/>
        <v>0</v>
      </c>
      <c r="AX43" s="122">
        <f t="shared" ref="AX43:BI43" si="51">IFERROR((AK92)/(AK43+AK92),0)</f>
        <v>0.14652634853337068</v>
      </c>
      <c r="AY43" s="122">
        <f t="shared" si="51"/>
        <v>0</v>
      </c>
      <c r="AZ43" s="122">
        <f t="shared" si="51"/>
        <v>0.14652634853337068</v>
      </c>
      <c r="BA43" s="122">
        <f t="shared" si="51"/>
        <v>0</v>
      </c>
      <c r="BB43" s="122">
        <f t="shared" si="51"/>
        <v>0.14652634853337068</v>
      </c>
      <c r="BC43" s="122">
        <f t="shared" si="51"/>
        <v>0</v>
      </c>
      <c r="BD43" s="122">
        <f t="shared" si="51"/>
        <v>0.14652634853337068</v>
      </c>
      <c r="BE43" s="122">
        <f t="shared" si="51"/>
        <v>0</v>
      </c>
      <c r="BF43" s="122">
        <f t="shared" si="51"/>
        <v>0.14652634853337068</v>
      </c>
      <c r="BG43" s="122">
        <f t="shared" si="51"/>
        <v>0</v>
      </c>
      <c r="BH43" s="122">
        <f t="shared" si="51"/>
        <v>0.14652634853337068</v>
      </c>
      <c r="BI43" s="122">
        <f t="shared" si="51"/>
        <v>0</v>
      </c>
    </row>
    <row r="44" spans="1:61" ht="14.4" thickBot="1" x14ac:dyDescent="0.3">
      <c r="A44" s="154">
        <f t="shared" si="19"/>
        <v>35</v>
      </c>
      <c r="B44" s="159" t="s">
        <v>180</v>
      </c>
      <c r="C44" s="156"/>
      <c r="D44" s="58" t="s">
        <v>23</v>
      </c>
      <c r="E44" s="148">
        <v>3</v>
      </c>
      <c r="F44" s="149">
        <v>0</v>
      </c>
      <c r="G44" s="150">
        <v>8.0130667280006413</v>
      </c>
      <c r="H44" s="150">
        <v>0</v>
      </c>
      <c r="I44" s="150">
        <v>0</v>
      </c>
      <c r="J44" s="151">
        <v>0</v>
      </c>
      <c r="K44" s="152">
        <f t="shared" si="1"/>
        <v>8.0130667280006413</v>
      </c>
      <c r="L44" s="149">
        <v>0</v>
      </c>
      <c r="M44" s="150">
        <v>5.723619091429029</v>
      </c>
      <c r="N44" s="150">
        <v>0</v>
      </c>
      <c r="O44" s="150">
        <v>0</v>
      </c>
      <c r="P44" s="151">
        <v>0</v>
      </c>
      <c r="Q44" s="152">
        <f t="shared" si="2"/>
        <v>5.723619091429029</v>
      </c>
      <c r="R44" s="149">
        <v>0</v>
      </c>
      <c r="S44" s="150">
        <v>3.4341714548574176</v>
      </c>
      <c r="T44" s="150">
        <v>0</v>
      </c>
      <c r="U44" s="150">
        <v>0</v>
      </c>
      <c r="V44" s="151">
        <v>0</v>
      </c>
      <c r="W44" s="152">
        <f t="shared" si="3"/>
        <v>3.4341714548574176</v>
      </c>
      <c r="X44" s="149">
        <v>0</v>
      </c>
      <c r="Y44" s="150">
        <v>3.4341714548574176</v>
      </c>
      <c r="Z44" s="150">
        <v>0</v>
      </c>
      <c r="AA44" s="150">
        <v>0</v>
      </c>
      <c r="AB44" s="151">
        <v>0</v>
      </c>
      <c r="AC44" s="152">
        <f t="shared" si="4"/>
        <v>3.4341714548574176</v>
      </c>
      <c r="AD44" s="149">
        <v>0</v>
      </c>
      <c r="AE44" s="150">
        <v>2.2894476365716119</v>
      </c>
      <c r="AF44" s="150">
        <v>0</v>
      </c>
      <c r="AG44" s="150">
        <v>0</v>
      </c>
      <c r="AH44" s="151">
        <v>0</v>
      </c>
      <c r="AI44" s="152">
        <f t="shared" si="5"/>
        <v>2.2894476365716119</v>
      </c>
      <c r="AK44" s="121">
        <f t="shared" si="6"/>
        <v>8.0130667280006413</v>
      </c>
      <c r="AL44" s="121">
        <f t="shared" si="7"/>
        <v>0</v>
      </c>
      <c r="AM44" s="121">
        <f t="shared" si="8"/>
        <v>5.723619091429029</v>
      </c>
      <c r="AN44" s="121">
        <f t="shared" si="9"/>
        <v>0</v>
      </c>
      <c r="AO44" s="121">
        <f t="shared" si="10"/>
        <v>3.4341714548574176</v>
      </c>
      <c r="AP44" s="121">
        <f t="shared" si="11"/>
        <v>0</v>
      </c>
      <c r="AQ44" s="121">
        <f t="shared" si="12"/>
        <v>3.4341714548574176</v>
      </c>
      <c r="AR44" s="121">
        <f t="shared" si="13"/>
        <v>0</v>
      </c>
      <c r="AS44" s="121">
        <f t="shared" si="14"/>
        <v>2.2894476365716119</v>
      </c>
      <c r="AT44" s="121">
        <f t="shared" si="15"/>
        <v>0</v>
      </c>
      <c r="AU44" s="121">
        <f t="shared" si="16"/>
        <v>22.894476365716116</v>
      </c>
      <c r="AV44" s="121">
        <f t="shared" si="17"/>
        <v>0</v>
      </c>
      <c r="AX44" s="122">
        <f t="shared" ref="AX44:BI44" si="52">IFERROR((AK93)/(AK44+AK93),0)</f>
        <v>0</v>
      </c>
      <c r="AY44" s="122">
        <f t="shared" si="52"/>
        <v>0</v>
      </c>
      <c r="AZ44" s="122">
        <f t="shared" si="52"/>
        <v>0</v>
      </c>
      <c r="BA44" s="122">
        <f t="shared" si="52"/>
        <v>0</v>
      </c>
      <c r="BB44" s="122">
        <f t="shared" si="52"/>
        <v>0</v>
      </c>
      <c r="BC44" s="122">
        <f t="shared" si="52"/>
        <v>0</v>
      </c>
      <c r="BD44" s="122">
        <f t="shared" si="52"/>
        <v>0</v>
      </c>
      <c r="BE44" s="122">
        <f t="shared" si="52"/>
        <v>0</v>
      </c>
      <c r="BF44" s="122">
        <f t="shared" si="52"/>
        <v>0</v>
      </c>
      <c r="BG44" s="122">
        <f t="shared" si="52"/>
        <v>0</v>
      </c>
      <c r="BH44" s="122">
        <f t="shared" si="52"/>
        <v>0</v>
      </c>
      <c r="BI44" s="122">
        <f t="shared" si="52"/>
        <v>0</v>
      </c>
    </row>
    <row r="45" spans="1:61" ht="14.4" thickBot="1" x14ac:dyDescent="0.3">
      <c r="A45" s="154">
        <f t="shared" si="19"/>
        <v>36</v>
      </c>
      <c r="B45" s="180" t="s">
        <v>403</v>
      </c>
      <c r="C45" s="156"/>
      <c r="D45" s="58" t="s">
        <v>23</v>
      </c>
      <c r="E45" s="148">
        <v>3</v>
      </c>
      <c r="F45" s="149">
        <v>0</v>
      </c>
      <c r="G45" s="150">
        <v>0</v>
      </c>
      <c r="H45" s="150">
        <v>0</v>
      </c>
      <c r="I45" s="150">
        <v>0</v>
      </c>
      <c r="J45" s="151">
        <v>0</v>
      </c>
      <c r="K45" s="152">
        <f t="shared" si="1"/>
        <v>0</v>
      </c>
      <c r="L45" s="149">
        <v>0</v>
      </c>
      <c r="M45" s="395">
        <v>1.8005798761538456</v>
      </c>
      <c r="N45" s="150">
        <v>0</v>
      </c>
      <c r="O45" s="150">
        <v>0</v>
      </c>
      <c r="P45" s="151">
        <v>0</v>
      </c>
      <c r="Q45" s="152">
        <f t="shared" si="2"/>
        <v>1.8005798761538456</v>
      </c>
      <c r="R45" s="149">
        <v>0</v>
      </c>
      <c r="S45" s="395">
        <v>3.9015512153846141</v>
      </c>
      <c r="T45" s="150">
        <v>0</v>
      </c>
      <c r="U45" s="150">
        <v>0</v>
      </c>
      <c r="V45" s="151">
        <v>0</v>
      </c>
      <c r="W45" s="152">
        <f t="shared" si="3"/>
        <v>3.9015512153846141</v>
      </c>
      <c r="X45" s="149">
        <v>0</v>
      </c>
      <c r="Y45" s="395">
        <v>10.905378646923076</v>
      </c>
      <c r="Z45" s="150">
        <v>0</v>
      </c>
      <c r="AA45" s="150">
        <v>0</v>
      </c>
      <c r="AB45" s="151">
        <v>0</v>
      </c>
      <c r="AC45" s="152">
        <f t="shared" si="4"/>
        <v>10.905378646923076</v>
      </c>
      <c r="AD45" s="149">
        <v>0</v>
      </c>
      <c r="AE45" s="395">
        <v>27.414526799999997</v>
      </c>
      <c r="AF45" s="150">
        <v>0</v>
      </c>
      <c r="AG45" s="150">
        <v>0</v>
      </c>
      <c r="AH45" s="151">
        <v>0</v>
      </c>
      <c r="AI45" s="152">
        <f t="shared" si="5"/>
        <v>27.414526799999997</v>
      </c>
      <c r="AK45" s="121">
        <f t="shared" si="6"/>
        <v>0</v>
      </c>
      <c r="AL45" s="121">
        <f t="shared" si="7"/>
        <v>0</v>
      </c>
      <c r="AM45" s="121">
        <f t="shared" si="8"/>
        <v>1.8005798761538456</v>
      </c>
      <c r="AN45" s="121">
        <f t="shared" si="9"/>
        <v>0</v>
      </c>
      <c r="AO45" s="121">
        <f t="shared" si="10"/>
        <v>3.9015512153846141</v>
      </c>
      <c r="AP45" s="121">
        <f t="shared" si="11"/>
        <v>0</v>
      </c>
      <c r="AQ45" s="121">
        <f t="shared" si="12"/>
        <v>10.905378646923076</v>
      </c>
      <c r="AR45" s="121">
        <f t="shared" si="13"/>
        <v>0</v>
      </c>
      <c r="AS45" s="121">
        <f t="shared" si="14"/>
        <v>27.414526799999997</v>
      </c>
      <c r="AT45" s="121">
        <f t="shared" si="15"/>
        <v>0</v>
      </c>
      <c r="AU45" s="121">
        <f t="shared" si="16"/>
        <v>44.022036538461535</v>
      </c>
      <c r="AV45" s="121">
        <f t="shared" si="17"/>
        <v>0</v>
      </c>
      <c r="AX45" s="122">
        <f t="shared" ref="AX45:BI45" si="53">IFERROR((AK94)/(AK45+AK94),0)</f>
        <v>0</v>
      </c>
      <c r="AY45" s="122">
        <f t="shared" si="53"/>
        <v>0</v>
      </c>
      <c r="AZ45" s="122">
        <f t="shared" si="53"/>
        <v>0</v>
      </c>
      <c r="BA45" s="122">
        <f t="shared" si="53"/>
        <v>0</v>
      </c>
      <c r="BB45" s="122">
        <f t="shared" si="53"/>
        <v>0</v>
      </c>
      <c r="BC45" s="122">
        <f t="shared" si="53"/>
        <v>0</v>
      </c>
      <c r="BD45" s="122">
        <f t="shared" si="53"/>
        <v>0</v>
      </c>
      <c r="BE45" s="122">
        <f t="shared" si="53"/>
        <v>0</v>
      </c>
      <c r="BF45" s="122">
        <f t="shared" si="53"/>
        <v>4.6433982166248482E-3</v>
      </c>
      <c r="BG45" s="122">
        <f t="shared" si="53"/>
        <v>0</v>
      </c>
      <c r="BH45" s="122">
        <f t="shared" si="53"/>
        <v>2.8967298429603164E-3</v>
      </c>
      <c r="BI45" s="122">
        <f t="shared" si="53"/>
        <v>0</v>
      </c>
    </row>
    <row r="46" spans="1:61" ht="14.4" thickBot="1" x14ac:dyDescent="0.3">
      <c r="A46" s="154">
        <f t="shared" si="19"/>
        <v>37</v>
      </c>
      <c r="B46" s="159" t="s">
        <v>181</v>
      </c>
      <c r="C46" s="156"/>
      <c r="D46" s="58" t="s">
        <v>23</v>
      </c>
      <c r="E46" s="148">
        <v>3</v>
      </c>
      <c r="F46" s="149">
        <v>0</v>
      </c>
      <c r="G46" s="150">
        <v>0</v>
      </c>
      <c r="H46" s="150">
        <v>0</v>
      </c>
      <c r="I46" s="150">
        <v>0</v>
      </c>
      <c r="J46" s="151">
        <v>0</v>
      </c>
      <c r="K46" s="152">
        <f t="shared" si="1"/>
        <v>0</v>
      </c>
      <c r="L46" s="149">
        <v>0</v>
      </c>
      <c r="M46" s="150">
        <v>0</v>
      </c>
      <c r="N46" s="150">
        <v>0</v>
      </c>
      <c r="O46" s="150">
        <v>0</v>
      </c>
      <c r="P46" s="151">
        <v>0</v>
      </c>
      <c r="Q46" s="152">
        <f t="shared" si="2"/>
        <v>0</v>
      </c>
      <c r="R46" s="149">
        <v>0</v>
      </c>
      <c r="S46" s="150">
        <v>0</v>
      </c>
      <c r="T46" s="150">
        <v>0</v>
      </c>
      <c r="U46" s="150">
        <v>0</v>
      </c>
      <c r="V46" s="151">
        <v>0</v>
      </c>
      <c r="W46" s="152">
        <f t="shared" si="3"/>
        <v>0</v>
      </c>
      <c r="X46" s="149">
        <v>0</v>
      </c>
      <c r="Y46" s="150">
        <v>0</v>
      </c>
      <c r="Z46" s="150">
        <v>0</v>
      </c>
      <c r="AA46" s="150">
        <v>0</v>
      </c>
      <c r="AB46" s="151">
        <v>0</v>
      </c>
      <c r="AC46" s="152">
        <f t="shared" si="4"/>
        <v>0</v>
      </c>
      <c r="AD46" s="149">
        <v>0</v>
      </c>
      <c r="AE46" s="150">
        <v>0</v>
      </c>
      <c r="AF46" s="150">
        <v>0</v>
      </c>
      <c r="AG46" s="150">
        <v>0</v>
      </c>
      <c r="AH46" s="151">
        <v>0</v>
      </c>
      <c r="AI46" s="152">
        <f t="shared" si="5"/>
        <v>0</v>
      </c>
      <c r="AK46" s="121">
        <f t="shared" si="6"/>
        <v>0</v>
      </c>
      <c r="AL46" s="121">
        <f t="shared" si="7"/>
        <v>0</v>
      </c>
      <c r="AM46" s="121">
        <f t="shared" si="8"/>
        <v>0</v>
      </c>
      <c r="AN46" s="121">
        <f t="shared" si="9"/>
        <v>0</v>
      </c>
      <c r="AO46" s="121">
        <f t="shared" si="10"/>
        <v>0</v>
      </c>
      <c r="AP46" s="121">
        <f t="shared" si="11"/>
        <v>0</v>
      </c>
      <c r="AQ46" s="121">
        <f t="shared" si="12"/>
        <v>0</v>
      </c>
      <c r="AR46" s="121">
        <f t="shared" si="13"/>
        <v>0</v>
      </c>
      <c r="AS46" s="121">
        <f t="shared" si="14"/>
        <v>0</v>
      </c>
      <c r="AT46" s="121">
        <f t="shared" si="15"/>
        <v>0</v>
      </c>
      <c r="AU46" s="121">
        <f t="shared" si="16"/>
        <v>0</v>
      </c>
      <c r="AV46" s="121">
        <f t="shared" si="17"/>
        <v>0</v>
      </c>
      <c r="AX46" s="122">
        <f t="shared" ref="AX46:BI46" si="54">IFERROR((AK95)/(AK46+AK95),0)</f>
        <v>0</v>
      </c>
      <c r="AY46" s="122">
        <f t="shared" si="54"/>
        <v>0</v>
      </c>
      <c r="AZ46" s="122">
        <f t="shared" si="54"/>
        <v>0</v>
      </c>
      <c r="BA46" s="122">
        <f t="shared" si="54"/>
        <v>0</v>
      </c>
      <c r="BB46" s="122">
        <f t="shared" si="54"/>
        <v>0</v>
      </c>
      <c r="BC46" s="122">
        <f t="shared" si="54"/>
        <v>0</v>
      </c>
      <c r="BD46" s="122">
        <f t="shared" si="54"/>
        <v>0</v>
      </c>
      <c r="BE46" s="122">
        <f t="shared" si="54"/>
        <v>0</v>
      </c>
      <c r="BF46" s="122">
        <f t="shared" si="54"/>
        <v>0</v>
      </c>
      <c r="BG46" s="122">
        <f t="shared" si="54"/>
        <v>0</v>
      </c>
      <c r="BH46" s="122">
        <f t="shared" si="54"/>
        <v>0</v>
      </c>
      <c r="BI46" s="122">
        <f t="shared" si="54"/>
        <v>0</v>
      </c>
    </row>
    <row r="47" spans="1:61" ht="14.4" thickBot="1" x14ac:dyDescent="0.3">
      <c r="A47" s="154">
        <f t="shared" si="19"/>
        <v>38</v>
      </c>
      <c r="B47" s="159" t="s">
        <v>182</v>
      </c>
      <c r="C47" s="156"/>
      <c r="D47" s="58" t="s">
        <v>23</v>
      </c>
      <c r="E47" s="148">
        <v>3</v>
      </c>
      <c r="F47" s="149">
        <v>0</v>
      </c>
      <c r="G47" s="150">
        <v>0</v>
      </c>
      <c r="H47" s="150">
        <v>0</v>
      </c>
      <c r="I47" s="150">
        <v>0</v>
      </c>
      <c r="J47" s="151">
        <v>0</v>
      </c>
      <c r="K47" s="152">
        <f t="shared" si="1"/>
        <v>0</v>
      </c>
      <c r="L47" s="149">
        <v>0</v>
      </c>
      <c r="M47" s="150">
        <v>0</v>
      </c>
      <c r="N47" s="150">
        <v>0</v>
      </c>
      <c r="O47" s="150">
        <v>0</v>
      </c>
      <c r="P47" s="151">
        <v>0</v>
      </c>
      <c r="Q47" s="152">
        <f t="shared" si="2"/>
        <v>0</v>
      </c>
      <c r="R47" s="149">
        <v>0</v>
      </c>
      <c r="S47" s="150">
        <v>0</v>
      </c>
      <c r="T47" s="150">
        <v>0</v>
      </c>
      <c r="U47" s="150">
        <v>0</v>
      </c>
      <c r="V47" s="151">
        <v>0</v>
      </c>
      <c r="W47" s="152">
        <f t="shared" si="3"/>
        <v>0</v>
      </c>
      <c r="X47" s="149">
        <v>0</v>
      </c>
      <c r="Y47" s="150">
        <v>0</v>
      </c>
      <c r="Z47" s="150">
        <v>0</v>
      </c>
      <c r="AA47" s="150">
        <v>0</v>
      </c>
      <c r="AB47" s="151">
        <v>0</v>
      </c>
      <c r="AC47" s="152">
        <f t="shared" si="4"/>
        <v>0</v>
      </c>
      <c r="AD47" s="149">
        <v>0</v>
      </c>
      <c r="AE47" s="150">
        <v>0</v>
      </c>
      <c r="AF47" s="150">
        <v>0</v>
      </c>
      <c r="AG47" s="150">
        <v>0</v>
      </c>
      <c r="AH47" s="151">
        <v>0</v>
      </c>
      <c r="AI47" s="152">
        <f t="shared" si="5"/>
        <v>0</v>
      </c>
      <c r="AK47" s="121">
        <f t="shared" si="6"/>
        <v>0</v>
      </c>
      <c r="AL47" s="121">
        <f t="shared" si="7"/>
        <v>0</v>
      </c>
      <c r="AM47" s="121">
        <f t="shared" si="8"/>
        <v>0</v>
      </c>
      <c r="AN47" s="121">
        <f t="shared" si="9"/>
        <v>0</v>
      </c>
      <c r="AO47" s="121">
        <f t="shared" si="10"/>
        <v>0</v>
      </c>
      <c r="AP47" s="121">
        <f t="shared" si="11"/>
        <v>0</v>
      </c>
      <c r="AQ47" s="121">
        <f t="shared" si="12"/>
        <v>0</v>
      </c>
      <c r="AR47" s="121">
        <f t="shared" si="13"/>
        <v>0</v>
      </c>
      <c r="AS47" s="121">
        <f t="shared" si="14"/>
        <v>0</v>
      </c>
      <c r="AT47" s="121">
        <f t="shared" si="15"/>
        <v>0</v>
      </c>
      <c r="AU47" s="121">
        <f t="shared" si="16"/>
        <v>0</v>
      </c>
      <c r="AV47" s="121">
        <f t="shared" si="17"/>
        <v>0</v>
      </c>
      <c r="AX47" s="122">
        <f t="shared" ref="AX47:BI47" si="55">IFERROR((AK96)/(AK47+AK96),0)</f>
        <v>0</v>
      </c>
      <c r="AY47" s="122">
        <f t="shared" si="55"/>
        <v>0</v>
      </c>
      <c r="AZ47" s="122">
        <f t="shared" si="55"/>
        <v>0</v>
      </c>
      <c r="BA47" s="122">
        <f t="shared" si="55"/>
        <v>0</v>
      </c>
      <c r="BB47" s="122">
        <f t="shared" si="55"/>
        <v>0</v>
      </c>
      <c r="BC47" s="122">
        <f t="shared" si="55"/>
        <v>0</v>
      </c>
      <c r="BD47" s="122">
        <f t="shared" si="55"/>
        <v>0</v>
      </c>
      <c r="BE47" s="122">
        <f t="shared" si="55"/>
        <v>0</v>
      </c>
      <c r="BF47" s="122">
        <f t="shared" si="55"/>
        <v>0</v>
      </c>
      <c r="BG47" s="122">
        <f t="shared" si="55"/>
        <v>0</v>
      </c>
      <c r="BH47" s="122">
        <f t="shared" si="55"/>
        <v>0</v>
      </c>
      <c r="BI47" s="122">
        <f t="shared" si="55"/>
        <v>0</v>
      </c>
    </row>
    <row r="48" spans="1:61" ht="14.4" thickBot="1" x14ac:dyDescent="0.3">
      <c r="A48" s="154">
        <f t="shared" si="19"/>
        <v>39</v>
      </c>
      <c r="B48" s="159" t="s">
        <v>183</v>
      </c>
      <c r="C48" s="156"/>
      <c r="D48" s="58" t="s">
        <v>23</v>
      </c>
      <c r="E48" s="148">
        <v>3</v>
      </c>
      <c r="F48" s="149">
        <v>0</v>
      </c>
      <c r="G48" s="150">
        <v>0</v>
      </c>
      <c r="H48" s="150">
        <v>0</v>
      </c>
      <c r="I48" s="150">
        <v>0</v>
      </c>
      <c r="J48" s="151">
        <v>0</v>
      </c>
      <c r="K48" s="152">
        <f t="shared" si="1"/>
        <v>0</v>
      </c>
      <c r="L48" s="149">
        <v>0</v>
      </c>
      <c r="M48" s="150">
        <v>0</v>
      </c>
      <c r="N48" s="150">
        <v>0</v>
      </c>
      <c r="O48" s="150">
        <v>0</v>
      </c>
      <c r="P48" s="151">
        <v>0</v>
      </c>
      <c r="Q48" s="152">
        <f t="shared" si="2"/>
        <v>0</v>
      </c>
      <c r="R48" s="149">
        <v>0</v>
      </c>
      <c r="S48" s="150">
        <v>0</v>
      </c>
      <c r="T48" s="150">
        <v>0</v>
      </c>
      <c r="U48" s="150">
        <v>0</v>
      </c>
      <c r="V48" s="151">
        <v>0</v>
      </c>
      <c r="W48" s="152">
        <f t="shared" si="3"/>
        <v>0</v>
      </c>
      <c r="X48" s="149">
        <v>0</v>
      </c>
      <c r="Y48" s="150">
        <v>0</v>
      </c>
      <c r="Z48" s="150">
        <v>0</v>
      </c>
      <c r="AA48" s="150">
        <v>0</v>
      </c>
      <c r="AB48" s="151">
        <v>0</v>
      </c>
      <c r="AC48" s="152">
        <f t="shared" si="4"/>
        <v>0</v>
      </c>
      <c r="AD48" s="149">
        <v>0</v>
      </c>
      <c r="AE48" s="150">
        <v>0</v>
      </c>
      <c r="AF48" s="150">
        <v>0</v>
      </c>
      <c r="AG48" s="150">
        <v>0</v>
      </c>
      <c r="AH48" s="151">
        <v>0</v>
      </c>
      <c r="AI48" s="152">
        <f t="shared" si="5"/>
        <v>0</v>
      </c>
      <c r="AK48" s="121">
        <f t="shared" si="6"/>
        <v>0</v>
      </c>
      <c r="AL48" s="121">
        <f t="shared" si="7"/>
        <v>0</v>
      </c>
      <c r="AM48" s="121">
        <f t="shared" si="8"/>
        <v>0</v>
      </c>
      <c r="AN48" s="121">
        <f t="shared" si="9"/>
        <v>0</v>
      </c>
      <c r="AO48" s="121">
        <f t="shared" si="10"/>
        <v>0</v>
      </c>
      <c r="AP48" s="121">
        <f t="shared" si="11"/>
        <v>0</v>
      </c>
      <c r="AQ48" s="121">
        <f t="shared" si="12"/>
        <v>0</v>
      </c>
      <c r="AR48" s="121">
        <f t="shared" si="13"/>
        <v>0</v>
      </c>
      <c r="AS48" s="121">
        <f t="shared" si="14"/>
        <v>0</v>
      </c>
      <c r="AT48" s="121">
        <f t="shared" si="15"/>
        <v>0</v>
      </c>
      <c r="AU48" s="121">
        <f t="shared" si="16"/>
        <v>0</v>
      </c>
      <c r="AV48" s="121">
        <f t="shared" si="17"/>
        <v>0</v>
      </c>
      <c r="AX48" s="122">
        <f t="shared" ref="AX48:BI48" si="56">IFERROR((AK97)/(AK48+AK97),0)</f>
        <v>0</v>
      </c>
      <c r="AY48" s="122">
        <f t="shared" si="56"/>
        <v>0</v>
      </c>
      <c r="AZ48" s="122">
        <f t="shared" si="56"/>
        <v>0</v>
      </c>
      <c r="BA48" s="122">
        <f t="shared" si="56"/>
        <v>0</v>
      </c>
      <c r="BB48" s="122">
        <f t="shared" si="56"/>
        <v>0</v>
      </c>
      <c r="BC48" s="122">
        <f t="shared" si="56"/>
        <v>0</v>
      </c>
      <c r="BD48" s="122">
        <f t="shared" si="56"/>
        <v>0</v>
      </c>
      <c r="BE48" s="122">
        <f t="shared" si="56"/>
        <v>0</v>
      </c>
      <c r="BF48" s="122">
        <f t="shared" si="56"/>
        <v>0</v>
      </c>
      <c r="BG48" s="122">
        <f t="shared" si="56"/>
        <v>0</v>
      </c>
      <c r="BH48" s="122">
        <f t="shared" si="56"/>
        <v>0</v>
      </c>
      <c r="BI48" s="122">
        <f t="shared" si="56"/>
        <v>0</v>
      </c>
    </row>
    <row r="49" spans="1:61" ht="14.4" thickBot="1" x14ac:dyDescent="0.3">
      <c r="A49" s="154">
        <f t="shared" si="19"/>
        <v>40</v>
      </c>
      <c r="B49" s="159" t="s">
        <v>184</v>
      </c>
      <c r="C49" s="156"/>
      <c r="D49" s="58" t="s">
        <v>23</v>
      </c>
      <c r="E49" s="148">
        <v>3</v>
      </c>
      <c r="F49" s="149">
        <v>0</v>
      </c>
      <c r="G49" s="150">
        <v>0</v>
      </c>
      <c r="H49" s="150">
        <v>0</v>
      </c>
      <c r="I49" s="150">
        <v>0</v>
      </c>
      <c r="J49" s="151">
        <v>0</v>
      </c>
      <c r="K49" s="152">
        <f t="shared" si="1"/>
        <v>0</v>
      </c>
      <c r="L49" s="149">
        <v>0</v>
      </c>
      <c r="M49" s="150">
        <v>0</v>
      </c>
      <c r="N49" s="150">
        <v>0</v>
      </c>
      <c r="O49" s="150">
        <v>0</v>
      </c>
      <c r="P49" s="151">
        <v>0</v>
      </c>
      <c r="Q49" s="152">
        <f t="shared" si="2"/>
        <v>0</v>
      </c>
      <c r="R49" s="149">
        <v>0</v>
      </c>
      <c r="S49" s="150">
        <v>0</v>
      </c>
      <c r="T49" s="150">
        <v>0</v>
      </c>
      <c r="U49" s="150">
        <v>0</v>
      </c>
      <c r="V49" s="151">
        <v>0</v>
      </c>
      <c r="W49" s="152">
        <f t="shared" si="3"/>
        <v>0</v>
      </c>
      <c r="X49" s="149">
        <v>0</v>
      </c>
      <c r="Y49" s="150">
        <v>0</v>
      </c>
      <c r="Z49" s="150">
        <v>0</v>
      </c>
      <c r="AA49" s="150">
        <v>0</v>
      </c>
      <c r="AB49" s="151">
        <v>0</v>
      </c>
      <c r="AC49" s="152">
        <f t="shared" si="4"/>
        <v>0</v>
      </c>
      <c r="AD49" s="149">
        <v>0</v>
      </c>
      <c r="AE49" s="150">
        <v>0</v>
      </c>
      <c r="AF49" s="150">
        <v>0</v>
      </c>
      <c r="AG49" s="150">
        <v>0</v>
      </c>
      <c r="AH49" s="151">
        <v>0</v>
      </c>
      <c r="AI49" s="152">
        <f t="shared" si="5"/>
        <v>0</v>
      </c>
      <c r="AK49" s="121">
        <f>SUM(F49:G49)</f>
        <v>0</v>
      </c>
      <c r="AL49" s="121">
        <f>SUM(H49:J49)</f>
        <v>0</v>
      </c>
      <c r="AM49" s="121">
        <f>SUM(L49:M49)</f>
        <v>0</v>
      </c>
      <c r="AN49" s="121">
        <f>SUM(N49:P49)</f>
        <v>0</v>
      </c>
      <c r="AO49" s="121">
        <f>SUM(R49:S49)</f>
        <v>0</v>
      </c>
      <c r="AP49" s="121">
        <f>SUM(T49:V49)</f>
        <v>0</v>
      </c>
      <c r="AQ49" s="121">
        <f>SUM(X49:Y49)</f>
        <v>0</v>
      </c>
      <c r="AR49" s="121">
        <f>SUM(Z49:AB49)</f>
        <v>0</v>
      </c>
      <c r="AS49" s="121">
        <f>SUM(AD49:AE49)</f>
        <v>0</v>
      </c>
      <c r="AT49" s="121">
        <f>SUM(AF49:AH49)</f>
        <v>0</v>
      </c>
      <c r="AU49" s="121">
        <f>+AK49+AM49+AO49+AQ49+AS49</f>
        <v>0</v>
      </c>
      <c r="AV49" s="121">
        <f>+AL49+AN49+AP49+AR49+AT49</f>
        <v>0</v>
      </c>
      <c r="AX49" s="122">
        <f t="shared" ref="AX49:BI49" si="57">IFERROR((AK98)/(AK49+AK98),0)</f>
        <v>0</v>
      </c>
      <c r="AY49" s="122">
        <f t="shared" si="57"/>
        <v>0</v>
      </c>
      <c r="AZ49" s="122">
        <f t="shared" si="57"/>
        <v>0</v>
      </c>
      <c r="BA49" s="122">
        <f t="shared" si="57"/>
        <v>0</v>
      </c>
      <c r="BB49" s="122">
        <f t="shared" si="57"/>
        <v>0</v>
      </c>
      <c r="BC49" s="122">
        <f t="shared" si="57"/>
        <v>0</v>
      </c>
      <c r="BD49" s="122">
        <f t="shared" si="57"/>
        <v>0</v>
      </c>
      <c r="BE49" s="122">
        <f t="shared" si="57"/>
        <v>0</v>
      </c>
      <c r="BF49" s="122">
        <f t="shared" si="57"/>
        <v>0</v>
      </c>
      <c r="BG49" s="122">
        <f t="shared" si="57"/>
        <v>0</v>
      </c>
      <c r="BH49" s="122">
        <f t="shared" si="57"/>
        <v>0</v>
      </c>
      <c r="BI49" s="122">
        <f t="shared" si="57"/>
        <v>0</v>
      </c>
    </row>
    <row r="50" spans="1:61" ht="14.4" thickBot="1" x14ac:dyDescent="0.3">
      <c r="A50" s="154">
        <f t="shared" si="19"/>
        <v>41</v>
      </c>
      <c r="B50" s="159" t="s">
        <v>185</v>
      </c>
      <c r="C50" s="160"/>
      <c r="D50" s="161" t="s">
        <v>23</v>
      </c>
      <c r="E50" s="162">
        <v>3</v>
      </c>
      <c r="F50" s="149">
        <v>0</v>
      </c>
      <c r="G50" s="150">
        <v>0</v>
      </c>
      <c r="H50" s="150">
        <v>0</v>
      </c>
      <c r="I50" s="150">
        <v>0</v>
      </c>
      <c r="J50" s="151">
        <v>0</v>
      </c>
      <c r="K50" s="152">
        <f t="shared" si="1"/>
        <v>0</v>
      </c>
      <c r="L50" s="149">
        <v>0</v>
      </c>
      <c r="M50" s="150">
        <v>0</v>
      </c>
      <c r="N50" s="150">
        <v>0</v>
      </c>
      <c r="O50" s="150">
        <v>0</v>
      </c>
      <c r="P50" s="151">
        <v>0</v>
      </c>
      <c r="Q50" s="152">
        <f t="shared" si="2"/>
        <v>0</v>
      </c>
      <c r="R50" s="149">
        <v>0</v>
      </c>
      <c r="S50" s="150">
        <v>0</v>
      </c>
      <c r="T50" s="150">
        <v>0</v>
      </c>
      <c r="U50" s="150">
        <v>0</v>
      </c>
      <c r="V50" s="151">
        <v>0</v>
      </c>
      <c r="W50" s="152">
        <f t="shared" si="3"/>
        <v>0</v>
      </c>
      <c r="X50" s="149">
        <v>0</v>
      </c>
      <c r="Y50" s="150">
        <v>0</v>
      </c>
      <c r="Z50" s="150">
        <v>0</v>
      </c>
      <c r="AA50" s="150">
        <v>0</v>
      </c>
      <c r="AB50" s="151">
        <v>0</v>
      </c>
      <c r="AC50" s="152">
        <f t="shared" si="4"/>
        <v>0</v>
      </c>
      <c r="AD50" s="149">
        <v>0</v>
      </c>
      <c r="AE50" s="150">
        <v>0</v>
      </c>
      <c r="AF50" s="150">
        <v>0</v>
      </c>
      <c r="AG50" s="150">
        <v>0</v>
      </c>
      <c r="AH50" s="151">
        <v>0</v>
      </c>
      <c r="AI50" s="152">
        <f t="shared" si="5"/>
        <v>0</v>
      </c>
      <c r="AK50" s="121">
        <f>SUM(F50:G50)</f>
        <v>0</v>
      </c>
      <c r="AL50" s="121">
        <f>SUM(H50:J50)</f>
        <v>0</v>
      </c>
      <c r="AM50" s="121">
        <f>SUM(L50:M50)</f>
        <v>0</v>
      </c>
      <c r="AN50" s="121">
        <f>SUM(N50:P50)</f>
        <v>0</v>
      </c>
      <c r="AO50" s="121">
        <f>SUM(R50:S50)</f>
        <v>0</v>
      </c>
      <c r="AP50" s="121">
        <f>SUM(T50:V50)</f>
        <v>0</v>
      </c>
      <c r="AQ50" s="121">
        <f>SUM(X50:Y50)</f>
        <v>0</v>
      </c>
      <c r="AR50" s="121">
        <f>SUM(Z50:AB50)</f>
        <v>0</v>
      </c>
      <c r="AS50" s="121">
        <f>SUM(AD50:AE50)</f>
        <v>0</v>
      </c>
      <c r="AT50" s="121">
        <f>SUM(AF50:AH50)</f>
        <v>0</v>
      </c>
      <c r="AU50" s="121">
        <f>+AK50+AM50+AO50+AQ50+AS50</f>
        <v>0</v>
      </c>
      <c r="AV50" s="121">
        <f>+AL50+AN50+AP50+AR50+AT50</f>
        <v>0</v>
      </c>
      <c r="AX50" s="122">
        <f t="shared" ref="AX50:BI50" si="58">IFERROR((AK99)/(AK50+AK99),0)</f>
        <v>0</v>
      </c>
      <c r="AY50" s="122">
        <f t="shared" si="58"/>
        <v>0</v>
      </c>
      <c r="AZ50" s="122">
        <f t="shared" si="58"/>
        <v>0</v>
      </c>
      <c r="BA50" s="122">
        <f t="shared" si="58"/>
        <v>0</v>
      </c>
      <c r="BB50" s="122">
        <f t="shared" si="58"/>
        <v>0</v>
      </c>
      <c r="BC50" s="122">
        <f t="shared" si="58"/>
        <v>0</v>
      </c>
      <c r="BD50" s="122">
        <f t="shared" si="58"/>
        <v>0</v>
      </c>
      <c r="BE50" s="122">
        <f t="shared" si="58"/>
        <v>0</v>
      </c>
      <c r="BF50" s="122">
        <f t="shared" si="58"/>
        <v>0</v>
      </c>
      <c r="BG50" s="122">
        <f t="shared" si="58"/>
        <v>0</v>
      </c>
      <c r="BH50" s="122">
        <f t="shared" si="58"/>
        <v>0</v>
      </c>
      <c r="BI50" s="122">
        <f t="shared" si="58"/>
        <v>0</v>
      </c>
    </row>
    <row r="51" spans="1:61" ht="14.4" thickBot="1" x14ac:dyDescent="0.3">
      <c r="A51" s="154">
        <f t="shared" si="19"/>
        <v>42</v>
      </c>
      <c r="B51" s="159" t="s">
        <v>186</v>
      </c>
      <c r="C51" s="160"/>
      <c r="D51" s="161" t="s">
        <v>23</v>
      </c>
      <c r="E51" s="162">
        <v>3</v>
      </c>
      <c r="F51" s="149">
        <v>0</v>
      </c>
      <c r="G51" s="150">
        <v>0</v>
      </c>
      <c r="H51" s="150">
        <v>0</v>
      </c>
      <c r="I51" s="150">
        <v>0</v>
      </c>
      <c r="J51" s="151">
        <v>0</v>
      </c>
      <c r="K51" s="152">
        <f>SUM(F51:J51)</f>
        <v>0</v>
      </c>
      <c r="L51" s="149">
        <v>0</v>
      </c>
      <c r="M51" s="150">
        <v>0</v>
      </c>
      <c r="N51" s="150">
        <v>0</v>
      </c>
      <c r="O51" s="150">
        <v>0</v>
      </c>
      <c r="P51" s="151">
        <v>0</v>
      </c>
      <c r="Q51" s="152">
        <f>SUM(L51:P51)</f>
        <v>0</v>
      </c>
      <c r="R51" s="149">
        <v>0</v>
      </c>
      <c r="S51" s="150">
        <v>0</v>
      </c>
      <c r="T51" s="150">
        <v>0</v>
      </c>
      <c r="U51" s="150">
        <v>0</v>
      </c>
      <c r="V51" s="151">
        <v>0</v>
      </c>
      <c r="W51" s="152">
        <f>SUM(R51:V51)</f>
        <v>0</v>
      </c>
      <c r="X51" s="149">
        <v>0</v>
      </c>
      <c r="Y51" s="150">
        <v>0</v>
      </c>
      <c r="Z51" s="150">
        <v>0</v>
      </c>
      <c r="AA51" s="150">
        <v>0</v>
      </c>
      <c r="AB51" s="151">
        <v>0</v>
      </c>
      <c r="AC51" s="152">
        <f>SUM(X51:AB51)</f>
        <v>0</v>
      </c>
      <c r="AD51" s="149">
        <v>0</v>
      </c>
      <c r="AE51" s="150">
        <v>0</v>
      </c>
      <c r="AF51" s="150">
        <v>0</v>
      </c>
      <c r="AG51" s="150">
        <v>0</v>
      </c>
      <c r="AH51" s="151">
        <v>0</v>
      </c>
      <c r="AI51" s="152">
        <f>SUM(AD51:AH51)</f>
        <v>0</v>
      </c>
      <c r="AK51" s="121">
        <f t="shared" si="6"/>
        <v>0</v>
      </c>
      <c r="AL51" s="121">
        <f t="shared" si="7"/>
        <v>0</v>
      </c>
      <c r="AM51" s="121">
        <f t="shared" si="8"/>
        <v>0</v>
      </c>
      <c r="AN51" s="121">
        <f t="shared" si="9"/>
        <v>0</v>
      </c>
      <c r="AO51" s="121">
        <f t="shared" si="10"/>
        <v>0</v>
      </c>
      <c r="AP51" s="121">
        <f t="shared" si="11"/>
        <v>0</v>
      </c>
      <c r="AQ51" s="121">
        <f t="shared" si="12"/>
        <v>0</v>
      </c>
      <c r="AR51" s="121">
        <f t="shared" si="13"/>
        <v>0</v>
      </c>
      <c r="AS51" s="121">
        <f t="shared" si="14"/>
        <v>0</v>
      </c>
      <c r="AT51" s="121">
        <f t="shared" si="15"/>
        <v>0</v>
      </c>
      <c r="AU51" s="121">
        <f t="shared" si="16"/>
        <v>0</v>
      </c>
      <c r="AV51" s="121">
        <f t="shared" si="17"/>
        <v>0</v>
      </c>
      <c r="AX51" s="122">
        <f t="shared" ref="AX51:BI51" si="59">IFERROR((AK100)/(AK51+AK100),0)</f>
        <v>0</v>
      </c>
      <c r="AY51" s="122">
        <f t="shared" si="59"/>
        <v>0</v>
      </c>
      <c r="AZ51" s="122">
        <f t="shared" si="59"/>
        <v>0</v>
      </c>
      <c r="BA51" s="122">
        <f t="shared" si="59"/>
        <v>0</v>
      </c>
      <c r="BB51" s="122">
        <f t="shared" si="59"/>
        <v>0</v>
      </c>
      <c r="BC51" s="122">
        <f t="shared" si="59"/>
        <v>0</v>
      </c>
      <c r="BD51" s="122">
        <f t="shared" si="59"/>
        <v>0</v>
      </c>
      <c r="BE51" s="122">
        <f t="shared" si="59"/>
        <v>0</v>
      </c>
      <c r="BF51" s="122">
        <f t="shared" si="59"/>
        <v>0</v>
      </c>
      <c r="BG51" s="122">
        <f t="shared" si="59"/>
        <v>0</v>
      </c>
      <c r="BH51" s="122">
        <f t="shared" si="59"/>
        <v>0</v>
      </c>
      <c r="BI51" s="122">
        <f t="shared" si="59"/>
        <v>0</v>
      </c>
    </row>
    <row r="52" spans="1:61" ht="14.4" thickBot="1" x14ac:dyDescent="0.3">
      <c r="A52" s="154">
        <f t="shared" si="19"/>
        <v>43</v>
      </c>
      <c r="B52" s="159" t="s">
        <v>187</v>
      </c>
      <c r="C52" s="160"/>
      <c r="D52" s="161" t="s">
        <v>23</v>
      </c>
      <c r="E52" s="162">
        <v>3</v>
      </c>
      <c r="F52" s="149">
        <v>0</v>
      </c>
      <c r="G52" s="150">
        <v>0</v>
      </c>
      <c r="H52" s="150">
        <v>0</v>
      </c>
      <c r="I52" s="150">
        <v>0</v>
      </c>
      <c r="J52" s="151">
        <v>0</v>
      </c>
      <c r="K52" s="152">
        <f>SUM(F52:J52)</f>
        <v>0</v>
      </c>
      <c r="L52" s="149">
        <v>0</v>
      </c>
      <c r="M52" s="150">
        <v>0</v>
      </c>
      <c r="N52" s="150">
        <v>0</v>
      </c>
      <c r="O52" s="150">
        <v>0</v>
      </c>
      <c r="P52" s="151">
        <v>0</v>
      </c>
      <c r="Q52" s="152">
        <f>SUM(L52:P52)</f>
        <v>0</v>
      </c>
      <c r="R52" s="149">
        <v>0</v>
      </c>
      <c r="S52" s="150">
        <v>0</v>
      </c>
      <c r="T52" s="150">
        <v>0</v>
      </c>
      <c r="U52" s="150">
        <v>0</v>
      </c>
      <c r="V52" s="151">
        <v>0</v>
      </c>
      <c r="W52" s="152">
        <f>SUM(R52:V52)</f>
        <v>0</v>
      </c>
      <c r="X52" s="149">
        <v>0</v>
      </c>
      <c r="Y52" s="150">
        <v>0</v>
      </c>
      <c r="Z52" s="150">
        <v>0</v>
      </c>
      <c r="AA52" s="150">
        <v>0</v>
      </c>
      <c r="AB52" s="151">
        <v>0</v>
      </c>
      <c r="AC52" s="152">
        <f>SUM(X52:AB52)</f>
        <v>0</v>
      </c>
      <c r="AD52" s="149">
        <v>0</v>
      </c>
      <c r="AE52" s="150">
        <v>0</v>
      </c>
      <c r="AF52" s="150">
        <v>0</v>
      </c>
      <c r="AG52" s="150">
        <v>0</v>
      </c>
      <c r="AH52" s="151">
        <v>0</v>
      </c>
      <c r="AI52" s="152">
        <f>SUM(AD52:AH52)</f>
        <v>0</v>
      </c>
      <c r="AK52" s="121">
        <f t="shared" si="6"/>
        <v>0</v>
      </c>
      <c r="AL52" s="121">
        <f t="shared" si="7"/>
        <v>0</v>
      </c>
      <c r="AM52" s="121">
        <f t="shared" si="8"/>
        <v>0</v>
      </c>
      <c r="AN52" s="121">
        <f t="shared" si="9"/>
        <v>0</v>
      </c>
      <c r="AO52" s="121">
        <f t="shared" si="10"/>
        <v>0</v>
      </c>
      <c r="AP52" s="121">
        <f t="shared" si="11"/>
        <v>0</v>
      </c>
      <c r="AQ52" s="121">
        <f t="shared" si="12"/>
        <v>0</v>
      </c>
      <c r="AR52" s="121">
        <f t="shared" si="13"/>
        <v>0</v>
      </c>
      <c r="AS52" s="121">
        <f t="shared" si="14"/>
        <v>0</v>
      </c>
      <c r="AT52" s="121">
        <f t="shared" si="15"/>
        <v>0</v>
      </c>
      <c r="AU52" s="121">
        <f t="shared" si="16"/>
        <v>0</v>
      </c>
      <c r="AV52" s="121">
        <f t="shared" si="17"/>
        <v>0</v>
      </c>
      <c r="AX52" s="122">
        <f t="shared" ref="AX52:BI52" si="60">IFERROR((AK101)/(AK52+AK101),0)</f>
        <v>0</v>
      </c>
      <c r="AY52" s="122">
        <f t="shared" si="60"/>
        <v>0</v>
      </c>
      <c r="AZ52" s="122">
        <f t="shared" si="60"/>
        <v>0</v>
      </c>
      <c r="BA52" s="122">
        <f t="shared" si="60"/>
        <v>0</v>
      </c>
      <c r="BB52" s="122">
        <f t="shared" si="60"/>
        <v>0</v>
      </c>
      <c r="BC52" s="122">
        <f t="shared" si="60"/>
        <v>0</v>
      </c>
      <c r="BD52" s="122">
        <f t="shared" si="60"/>
        <v>0</v>
      </c>
      <c r="BE52" s="122">
        <f t="shared" si="60"/>
        <v>0</v>
      </c>
      <c r="BF52" s="122">
        <f t="shared" si="60"/>
        <v>0</v>
      </c>
      <c r="BG52" s="122">
        <f t="shared" si="60"/>
        <v>0</v>
      </c>
      <c r="BH52" s="122">
        <f t="shared" si="60"/>
        <v>0</v>
      </c>
      <c r="BI52" s="122">
        <f t="shared" si="60"/>
        <v>0</v>
      </c>
    </row>
    <row r="53" spans="1:61" ht="14.4" thickBot="1" x14ac:dyDescent="0.3">
      <c r="A53" s="154">
        <f t="shared" si="19"/>
        <v>44</v>
      </c>
      <c r="B53" s="159" t="s">
        <v>188</v>
      </c>
      <c r="C53" s="160"/>
      <c r="D53" s="161" t="s">
        <v>23</v>
      </c>
      <c r="E53" s="162">
        <v>3</v>
      </c>
      <c r="F53" s="149">
        <v>0</v>
      </c>
      <c r="G53" s="150">
        <v>0</v>
      </c>
      <c r="H53" s="150">
        <v>0</v>
      </c>
      <c r="I53" s="150">
        <v>0</v>
      </c>
      <c r="J53" s="151">
        <v>0</v>
      </c>
      <c r="K53" s="152">
        <f>SUM(F53:J53)</f>
        <v>0</v>
      </c>
      <c r="L53" s="149">
        <v>0</v>
      </c>
      <c r="M53" s="150">
        <v>0</v>
      </c>
      <c r="N53" s="150">
        <v>0</v>
      </c>
      <c r="O53" s="150">
        <v>0</v>
      </c>
      <c r="P53" s="151">
        <v>0</v>
      </c>
      <c r="Q53" s="152">
        <f>SUM(L53:P53)</f>
        <v>0</v>
      </c>
      <c r="R53" s="149">
        <v>0</v>
      </c>
      <c r="S53" s="150">
        <v>0</v>
      </c>
      <c r="T53" s="150">
        <v>0</v>
      </c>
      <c r="U53" s="150">
        <v>0</v>
      </c>
      <c r="V53" s="151">
        <v>0</v>
      </c>
      <c r="W53" s="152">
        <f>SUM(R53:V53)</f>
        <v>0</v>
      </c>
      <c r="X53" s="149">
        <v>0</v>
      </c>
      <c r="Y53" s="150">
        <v>0</v>
      </c>
      <c r="Z53" s="150">
        <v>0</v>
      </c>
      <c r="AA53" s="150">
        <v>0</v>
      </c>
      <c r="AB53" s="151">
        <v>0</v>
      </c>
      <c r="AC53" s="152">
        <f>SUM(X53:AB53)</f>
        <v>0</v>
      </c>
      <c r="AD53" s="149">
        <v>0</v>
      </c>
      <c r="AE53" s="150">
        <v>0</v>
      </c>
      <c r="AF53" s="150">
        <v>0</v>
      </c>
      <c r="AG53" s="150">
        <v>0</v>
      </c>
      <c r="AH53" s="151">
        <v>0</v>
      </c>
      <c r="AI53" s="152">
        <f>SUM(AD53:AH53)</f>
        <v>0</v>
      </c>
      <c r="AK53" s="121">
        <f t="shared" si="6"/>
        <v>0</v>
      </c>
      <c r="AL53" s="121">
        <f t="shared" si="7"/>
        <v>0</v>
      </c>
      <c r="AM53" s="121">
        <f t="shared" si="8"/>
        <v>0</v>
      </c>
      <c r="AN53" s="121">
        <f t="shared" si="9"/>
        <v>0</v>
      </c>
      <c r="AO53" s="121">
        <f t="shared" si="10"/>
        <v>0</v>
      </c>
      <c r="AP53" s="121">
        <f t="shared" si="11"/>
        <v>0</v>
      </c>
      <c r="AQ53" s="121">
        <f t="shared" si="12"/>
        <v>0</v>
      </c>
      <c r="AR53" s="121">
        <f t="shared" si="13"/>
        <v>0</v>
      </c>
      <c r="AS53" s="121">
        <f t="shared" si="14"/>
        <v>0</v>
      </c>
      <c r="AT53" s="121">
        <f t="shared" si="15"/>
        <v>0</v>
      </c>
      <c r="AU53" s="121">
        <f t="shared" si="16"/>
        <v>0</v>
      </c>
      <c r="AV53" s="121">
        <f t="shared" si="17"/>
        <v>0</v>
      </c>
      <c r="AX53" s="122">
        <f t="shared" ref="AX53:BI53" si="61">IFERROR((AK102)/(AK53+AK102),0)</f>
        <v>0</v>
      </c>
      <c r="AY53" s="122">
        <f t="shared" si="61"/>
        <v>0</v>
      </c>
      <c r="AZ53" s="122">
        <f t="shared" si="61"/>
        <v>0</v>
      </c>
      <c r="BA53" s="122">
        <f t="shared" si="61"/>
        <v>0</v>
      </c>
      <c r="BB53" s="122">
        <f t="shared" si="61"/>
        <v>0</v>
      </c>
      <c r="BC53" s="122">
        <f t="shared" si="61"/>
        <v>0</v>
      </c>
      <c r="BD53" s="122">
        <f t="shared" si="61"/>
        <v>0</v>
      </c>
      <c r="BE53" s="122">
        <f t="shared" si="61"/>
        <v>0</v>
      </c>
      <c r="BF53" s="122">
        <f t="shared" si="61"/>
        <v>0</v>
      </c>
      <c r="BG53" s="122">
        <f t="shared" si="61"/>
        <v>0</v>
      </c>
      <c r="BH53" s="122">
        <f t="shared" si="61"/>
        <v>0</v>
      </c>
      <c r="BI53" s="122">
        <f t="shared" si="61"/>
        <v>0</v>
      </c>
    </row>
    <row r="54" spans="1:61" ht="14.4" thickBot="1" x14ac:dyDescent="0.3">
      <c r="A54" s="154">
        <f t="shared" si="19"/>
        <v>45</v>
      </c>
      <c r="B54" s="159" t="s">
        <v>189</v>
      </c>
      <c r="C54" s="160"/>
      <c r="D54" s="161" t="s">
        <v>23</v>
      </c>
      <c r="E54" s="162">
        <v>3</v>
      </c>
      <c r="F54" s="149">
        <v>0</v>
      </c>
      <c r="G54" s="150">
        <v>0</v>
      </c>
      <c r="H54" s="150">
        <v>0</v>
      </c>
      <c r="I54" s="150">
        <v>0</v>
      </c>
      <c r="J54" s="151">
        <v>0</v>
      </c>
      <c r="K54" s="152">
        <f>SUM(F54:J54)</f>
        <v>0</v>
      </c>
      <c r="L54" s="149">
        <v>0</v>
      </c>
      <c r="M54" s="150">
        <v>0</v>
      </c>
      <c r="N54" s="150">
        <v>0</v>
      </c>
      <c r="O54" s="150">
        <v>0</v>
      </c>
      <c r="P54" s="151">
        <v>0</v>
      </c>
      <c r="Q54" s="152">
        <f>SUM(L54:P54)</f>
        <v>0</v>
      </c>
      <c r="R54" s="149">
        <v>0</v>
      </c>
      <c r="S54" s="150">
        <v>0</v>
      </c>
      <c r="T54" s="150">
        <v>0</v>
      </c>
      <c r="U54" s="150">
        <v>0</v>
      </c>
      <c r="V54" s="151">
        <v>0</v>
      </c>
      <c r="W54" s="152">
        <f>SUM(R54:V54)</f>
        <v>0</v>
      </c>
      <c r="X54" s="149">
        <v>0</v>
      </c>
      <c r="Y54" s="150">
        <v>0</v>
      </c>
      <c r="Z54" s="150">
        <v>0</v>
      </c>
      <c r="AA54" s="150">
        <v>0</v>
      </c>
      <c r="AB54" s="151">
        <v>0</v>
      </c>
      <c r="AC54" s="152">
        <f>SUM(X54:AB54)</f>
        <v>0</v>
      </c>
      <c r="AD54" s="149">
        <v>0</v>
      </c>
      <c r="AE54" s="150">
        <v>0</v>
      </c>
      <c r="AF54" s="150">
        <v>0</v>
      </c>
      <c r="AG54" s="150">
        <v>0</v>
      </c>
      <c r="AH54" s="151">
        <v>0</v>
      </c>
      <c r="AI54" s="152">
        <f>SUM(AD54:AH54)</f>
        <v>0</v>
      </c>
      <c r="AK54" s="121">
        <f t="shared" si="6"/>
        <v>0</v>
      </c>
      <c r="AL54" s="121">
        <f t="shared" si="7"/>
        <v>0</v>
      </c>
      <c r="AM54" s="121">
        <f t="shared" si="8"/>
        <v>0</v>
      </c>
      <c r="AN54" s="121">
        <f t="shared" si="9"/>
        <v>0</v>
      </c>
      <c r="AO54" s="121">
        <f t="shared" si="10"/>
        <v>0</v>
      </c>
      <c r="AP54" s="121">
        <f t="shared" si="11"/>
        <v>0</v>
      </c>
      <c r="AQ54" s="121">
        <f t="shared" si="12"/>
        <v>0</v>
      </c>
      <c r="AR54" s="121">
        <f t="shared" si="13"/>
        <v>0</v>
      </c>
      <c r="AS54" s="121">
        <f t="shared" si="14"/>
        <v>0</v>
      </c>
      <c r="AT54" s="121">
        <f t="shared" si="15"/>
        <v>0</v>
      </c>
      <c r="AU54" s="121">
        <f t="shared" si="16"/>
        <v>0</v>
      </c>
      <c r="AV54" s="121">
        <f t="shared" si="17"/>
        <v>0</v>
      </c>
      <c r="AX54" s="122">
        <f t="shared" ref="AX54:BI54" si="62">IFERROR((AK103)/(AK54+AK103),0)</f>
        <v>0</v>
      </c>
      <c r="AY54" s="122">
        <f t="shared" si="62"/>
        <v>0</v>
      </c>
      <c r="AZ54" s="122">
        <f t="shared" si="62"/>
        <v>0</v>
      </c>
      <c r="BA54" s="122">
        <f t="shared" si="62"/>
        <v>0</v>
      </c>
      <c r="BB54" s="122">
        <f t="shared" si="62"/>
        <v>0</v>
      </c>
      <c r="BC54" s="122">
        <f t="shared" si="62"/>
        <v>0</v>
      </c>
      <c r="BD54" s="122">
        <f t="shared" si="62"/>
        <v>0</v>
      </c>
      <c r="BE54" s="122">
        <f t="shared" si="62"/>
        <v>0</v>
      </c>
      <c r="BF54" s="122">
        <f t="shared" si="62"/>
        <v>0</v>
      </c>
      <c r="BG54" s="122">
        <f t="shared" si="62"/>
        <v>0</v>
      </c>
      <c r="BH54" s="122">
        <f t="shared" si="62"/>
        <v>0</v>
      </c>
      <c r="BI54" s="122">
        <f t="shared" si="62"/>
        <v>0</v>
      </c>
    </row>
    <row r="55" spans="1:61" ht="14.4" thickBot="1" x14ac:dyDescent="0.3">
      <c r="A55" s="154">
        <f t="shared" si="19"/>
        <v>46</v>
      </c>
      <c r="B55" s="159" t="s">
        <v>190</v>
      </c>
      <c r="C55" s="160"/>
      <c r="D55" s="161" t="s">
        <v>23</v>
      </c>
      <c r="E55" s="162">
        <v>3</v>
      </c>
      <c r="F55" s="164">
        <v>0</v>
      </c>
      <c r="G55" s="164">
        <v>0</v>
      </c>
      <c r="H55" s="164">
        <v>0</v>
      </c>
      <c r="I55" s="164">
        <v>0</v>
      </c>
      <c r="J55" s="165">
        <v>0</v>
      </c>
      <c r="K55" s="152">
        <f>SUM(F55:J55)</f>
        <v>0</v>
      </c>
      <c r="L55" s="163">
        <v>0</v>
      </c>
      <c r="M55" s="164">
        <v>0</v>
      </c>
      <c r="N55" s="164">
        <v>0</v>
      </c>
      <c r="O55" s="164">
        <v>0</v>
      </c>
      <c r="P55" s="165">
        <v>0</v>
      </c>
      <c r="Q55" s="152">
        <f>SUM(L55:P55)</f>
        <v>0</v>
      </c>
      <c r="R55" s="163">
        <v>0</v>
      </c>
      <c r="S55" s="164">
        <v>0</v>
      </c>
      <c r="T55" s="164">
        <v>0</v>
      </c>
      <c r="U55" s="164">
        <v>0</v>
      </c>
      <c r="V55" s="165">
        <v>0</v>
      </c>
      <c r="W55" s="152">
        <f>SUM(R55:V55)</f>
        <v>0</v>
      </c>
      <c r="X55" s="163">
        <v>0</v>
      </c>
      <c r="Y55" s="164">
        <v>0</v>
      </c>
      <c r="Z55" s="164">
        <v>0</v>
      </c>
      <c r="AA55" s="164">
        <v>0</v>
      </c>
      <c r="AB55" s="165">
        <v>0</v>
      </c>
      <c r="AC55" s="152">
        <f>SUM(X55:AB55)</f>
        <v>0</v>
      </c>
      <c r="AD55" s="163">
        <v>0</v>
      </c>
      <c r="AE55" s="164">
        <v>0</v>
      </c>
      <c r="AF55" s="164">
        <v>0</v>
      </c>
      <c r="AG55" s="164">
        <v>0</v>
      </c>
      <c r="AH55" s="165">
        <v>0</v>
      </c>
      <c r="AI55" s="152">
        <f>SUM(AD55:AH55)</f>
        <v>0</v>
      </c>
      <c r="AK55" s="121">
        <f t="shared" si="6"/>
        <v>0</v>
      </c>
      <c r="AL55" s="121">
        <f t="shared" si="7"/>
        <v>0</v>
      </c>
      <c r="AM55" s="121">
        <f t="shared" si="8"/>
        <v>0</v>
      </c>
      <c r="AN55" s="121">
        <f t="shared" si="9"/>
        <v>0</v>
      </c>
      <c r="AO55" s="121">
        <f t="shared" si="10"/>
        <v>0</v>
      </c>
      <c r="AP55" s="121">
        <f t="shared" si="11"/>
        <v>0</v>
      </c>
      <c r="AQ55" s="121">
        <f t="shared" si="12"/>
        <v>0</v>
      </c>
      <c r="AR55" s="121">
        <f t="shared" si="13"/>
        <v>0</v>
      </c>
      <c r="AS55" s="121">
        <f t="shared" si="14"/>
        <v>0</v>
      </c>
      <c r="AT55" s="121">
        <f t="shared" si="15"/>
        <v>0</v>
      </c>
      <c r="AU55" s="121">
        <f t="shared" si="16"/>
        <v>0</v>
      </c>
      <c r="AV55" s="121">
        <f t="shared" si="17"/>
        <v>0</v>
      </c>
      <c r="AX55" s="122">
        <f t="shared" ref="AX55:BI55" si="63">IFERROR((AK104)/(AK55+AK104),0)</f>
        <v>0</v>
      </c>
      <c r="AY55" s="122">
        <f t="shared" si="63"/>
        <v>0</v>
      </c>
      <c r="AZ55" s="122">
        <f t="shared" si="63"/>
        <v>0</v>
      </c>
      <c r="BA55" s="122">
        <f t="shared" si="63"/>
        <v>0</v>
      </c>
      <c r="BB55" s="122">
        <f t="shared" si="63"/>
        <v>0</v>
      </c>
      <c r="BC55" s="122">
        <f t="shared" si="63"/>
        <v>0</v>
      </c>
      <c r="BD55" s="122">
        <f t="shared" si="63"/>
        <v>0</v>
      </c>
      <c r="BE55" s="122">
        <f t="shared" si="63"/>
        <v>0</v>
      </c>
      <c r="BF55" s="122">
        <f t="shared" si="63"/>
        <v>0</v>
      </c>
      <c r="BG55" s="122">
        <f t="shared" si="63"/>
        <v>0</v>
      </c>
      <c r="BH55" s="122">
        <f t="shared" si="63"/>
        <v>0</v>
      </c>
      <c r="BI55" s="122">
        <f t="shared" si="63"/>
        <v>0</v>
      </c>
    </row>
    <row r="56" spans="1:61" ht="14.4" thickBot="1" x14ac:dyDescent="0.3">
      <c r="A56" s="166">
        <f>A55+1</f>
        <v>47</v>
      </c>
      <c r="B56" s="167" t="s">
        <v>191</v>
      </c>
      <c r="C56" s="168"/>
      <c r="D56" s="169" t="s">
        <v>23</v>
      </c>
      <c r="E56" s="170">
        <v>3</v>
      </c>
      <c r="F56" s="171">
        <f>SUM(F10:F55)</f>
        <v>57.770222536153852</v>
      </c>
      <c r="G56" s="84">
        <f>SUM(G10:G55)</f>
        <v>107.92307458098159</v>
      </c>
      <c r="H56" s="84">
        <f>SUM(H10:H55)</f>
        <v>0</v>
      </c>
      <c r="I56" s="84">
        <f>SUM(I10:I55)</f>
        <v>0</v>
      </c>
      <c r="J56" s="172">
        <f>SUM(J10:J55)</f>
        <v>0</v>
      </c>
      <c r="K56" s="173">
        <f t="shared" si="1"/>
        <v>165.69329711713544</v>
      </c>
      <c r="L56" s="171">
        <f>SUM(L10:L55)</f>
        <v>62.382595500000001</v>
      </c>
      <c r="M56" s="84">
        <f>SUM(M10:M55)</f>
        <v>75.183146802191061</v>
      </c>
      <c r="N56" s="84">
        <f>SUM(N10:N55)</f>
        <v>0</v>
      </c>
      <c r="O56" s="84">
        <f>SUM(O10:O55)</f>
        <v>0</v>
      </c>
      <c r="P56" s="172">
        <f>SUM(P10:P55)</f>
        <v>0</v>
      </c>
      <c r="Q56" s="173">
        <f t="shared" si="2"/>
        <v>137.56574230219107</v>
      </c>
      <c r="R56" s="171">
        <f>SUM(R10:R55)</f>
        <v>39.524558192307694</v>
      </c>
      <c r="S56" s="84">
        <f>SUM(S10:S55)</f>
        <v>94.499137419598682</v>
      </c>
      <c r="T56" s="84">
        <f>SUM(T10:T55)</f>
        <v>0</v>
      </c>
      <c r="U56" s="84">
        <f>SUM(U10:U55)</f>
        <v>0.62522653846153842</v>
      </c>
      <c r="V56" s="172">
        <f>SUM(V10:V55)</f>
        <v>0</v>
      </c>
      <c r="W56" s="173">
        <f t="shared" si="3"/>
        <v>134.64892215036789</v>
      </c>
      <c r="X56" s="171">
        <f>SUM(X10:X55)</f>
        <v>33.905564307692309</v>
      </c>
      <c r="Y56" s="84">
        <f>SUM(Y10:Y55)</f>
        <v>93.67835774031451</v>
      </c>
      <c r="Z56" s="84">
        <f>SUM(Z10:Z55)</f>
        <v>0</v>
      </c>
      <c r="AA56" s="84">
        <f>SUM(AA10:AA55)</f>
        <v>1.0420442307692308</v>
      </c>
      <c r="AB56" s="172">
        <f>SUM(AB10:AB55)</f>
        <v>0</v>
      </c>
      <c r="AC56" s="173">
        <f t="shared" si="4"/>
        <v>128.62596627877605</v>
      </c>
      <c r="AD56" s="171">
        <f>SUM(AD10:AD55)</f>
        <v>30.133438096153849</v>
      </c>
      <c r="AE56" s="84">
        <f>SUM(AE10:AE55)</f>
        <v>82.415633853823437</v>
      </c>
      <c r="AF56" s="84">
        <f>SUM(AF10:AF55)</f>
        <v>0</v>
      </c>
      <c r="AG56" s="84">
        <f>SUM(AG10:AG55)</f>
        <v>2.5009061538461537</v>
      </c>
      <c r="AH56" s="172">
        <f>SUM(AH10:AH55)</f>
        <v>0</v>
      </c>
      <c r="AI56" s="173">
        <f t="shared" si="5"/>
        <v>115.04997810382345</v>
      </c>
      <c r="AK56" s="121"/>
      <c r="AL56" s="121"/>
      <c r="AM56" s="121"/>
      <c r="AN56" s="121"/>
      <c r="AO56" s="121"/>
      <c r="AP56" s="121"/>
      <c r="AQ56" s="121"/>
      <c r="AR56" s="121"/>
      <c r="AS56" s="121"/>
      <c r="AT56" s="121"/>
      <c r="AU56" s="121"/>
      <c r="AV56" s="121"/>
      <c r="AX56" s="122">
        <f t="shared" ref="AX56:BI56" si="64">IFERROR((AK105)/(AK56+AK105),0)</f>
        <v>1</v>
      </c>
      <c r="AY56" s="122">
        <f t="shared" si="64"/>
        <v>0</v>
      </c>
      <c r="AZ56" s="122">
        <f t="shared" si="64"/>
        <v>1</v>
      </c>
      <c r="BA56" s="122">
        <f t="shared" si="64"/>
        <v>0</v>
      </c>
      <c r="BB56" s="122">
        <f t="shared" si="64"/>
        <v>1</v>
      </c>
      <c r="BC56" s="122">
        <f t="shared" si="64"/>
        <v>0</v>
      </c>
      <c r="BD56" s="122">
        <f t="shared" si="64"/>
        <v>1</v>
      </c>
      <c r="BE56" s="122">
        <f t="shared" si="64"/>
        <v>0</v>
      </c>
      <c r="BF56" s="122">
        <f t="shared" si="64"/>
        <v>1</v>
      </c>
      <c r="BG56" s="122">
        <f t="shared" si="64"/>
        <v>1</v>
      </c>
      <c r="BH56" s="122">
        <f t="shared" si="64"/>
        <v>1</v>
      </c>
      <c r="BI56" s="122">
        <f t="shared" si="64"/>
        <v>1</v>
      </c>
    </row>
    <row r="57" spans="1:61" ht="17.399999999999999" thickBot="1" x14ac:dyDescent="0.5">
      <c r="A57" s="129"/>
      <c r="B57" s="174"/>
      <c r="C57" s="175"/>
      <c r="D57" s="174"/>
      <c r="E57" s="174"/>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row>
    <row r="58" spans="1:61" ht="17.399999999999999" thickBot="1" x14ac:dyDescent="0.5">
      <c r="A58" s="25" t="s">
        <v>63</v>
      </c>
      <c r="B58" s="177" t="s">
        <v>192</v>
      </c>
      <c r="C58" s="178"/>
      <c r="D58" s="6"/>
      <c r="E58" s="6"/>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row>
    <row r="59" spans="1:61" ht="14.4" thickBot="1" x14ac:dyDescent="0.3">
      <c r="A59" s="140">
        <v>48</v>
      </c>
      <c r="B59" s="141" t="s">
        <v>149</v>
      </c>
      <c r="C59" s="32" t="s">
        <v>22</v>
      </c>
      <c r="D59" s="32" t="s">
        <v>23</v>
      </c>
      <c r="E59" s="142">
        <v>3</v>
      </c>
      <c r="F59" s="143">
        <v>1.0045386737508941E-2</v>
      </c>
      <c r="G59" s="144">
        <v>0</v>
      </c>
      <c r="H59" s="144">
        <v>0</v>
      </c>
      <c r="I59" s="144">
        <v>0</v>
      </c>
      <c r="J59" s="145">
        <v>0</v>
      </c>
      <c r="K59" s="146">
        <f t="shared" ref="K59:K105" si="65">SUM(F59:J59)</f>
        <v>1.0045386737508941E-2</v>
      </c>
      <c r="L59" s="143">
        <v>0</v>
      </c>
      <c r="M59" s="144">
        <v>0</v>
      </c>
      <c r="N59" s="144">
        <v>0</v>
      </c>
      <c r="O59" s="144">
        <v>0</v>
      </c>
      <c r="P59" s="145">
        <v>0</v>
      </c>
      <c r="Q59" s="146">
        <f t="shared" ref="Q59:Q105" si="66">SUM(L59:P59)</f>
        <v>0</v>
      </c>
      <c r="R59" s="143">
        <v>0</v>
      </c>
      <c r="S59" s="144">
        <v>0</v>
      </c>
      <c r="T59" s="144">
        <v>0</v>
      </c>
      <c r="U59" s="144">
        <v>0</v>
      </c>
      <c r="V59" s="145">
        <v>0</v>
      </c>
      <c r="W59" s="146">
        <f t="shared" ref="W59:W105" si="67">SUM(R59:V59)</f>
        <v>0</v>
      </c>
      <c r="X59" s="143">
        <v>0</v>
      </c>
      <c r="Y59" s="144">
        <v>0</v>
      </c>
      <c r="Z59" s="144">
        <v>0</v>
      </c>
      <c r="AA59" s="144">
        <v>0</v>
      </c>
      <c r="AB59" s="145">
        <v>0</v>
      </c>
      <c r="AC59" s="146">
        <f t="shared" ref="AC59:AC105" si="68">SUM(X59:AB59)</f>
        <v>0</v>
      </c>
      <c r="AD59" s="143">
        <v>0</v>
      </c>
      <c r="AE59" s="144">
        <v>0</v>
      </c>
      <c r="AF59" s="144">
        <v>0</v>
      </c>
      <c r="AG59" s="144">
        <v>0</v>
      </c>
      <c r="AH59" s="145">
        <v>0</v>
      </c>
      <c r="AI59" s="146">
        <f t="shared" ref="AI59:AI105" si="69">SUM(AD59:AH59)</f>
        <v>0</v>
      </c>
      <c r="AK59" s="121">
        <f t="shared" ref="AK59:AK104" si="70">SUM(F59:G59)</f>
        <v>1.0045386737508941E-2</v>
      </c>
      <c r="AL59" s="121">
        <f t="shared" ref="AL59:AL104" si="71">SUM(H59:J59)</f>
        <v>0</v>
      </c>
      <c r="AM59" s="121">
        <f t="shared" ref="AM59:AM104" si="72">SUM(L59:M59)</f>
        <v>0</v>
      </c>
      <c r="AN59" s="121">
        <f t="shared" ref="AN59:AN104" si="73">SUM(N59:P59)</f>
        <v>0</v>
      </c>
      <c r="AO59" s="121">
        <f t="shared" ref="AO59:AO104" si="74">SUM(R59:S59)</f>
        <v>0</v>
      </c>
      <c r="AP59" s="121">
        <f t="shared" ref="AP59:AP104" si="75">SUM(T59:V59)</f>
        <v>0</v>
      </c>
      <c r="AQ59" s="121">
        <f t="shared" ref="AQ59:AQ104" si="76">SUM(X59:Y59)</f>
        <v>0</v>
      </c>
      <c r="AR59" s="121">
        <f t="shared" ref="AR59:AR104" si="77">SUM(Z59:AB59)</f>
        <v>0</v>
      </c>
      <c r="AS59" s="121">
        <f t="shared" ref="AS59:AS104" si="78">SUM(AD59:AE59)</f>
        <v>0</v>
      </c>
      <c r="AT59" s="121">
        <f t="shared" ref="AT59:AT104" si="79">SUM(AF59:AH59)</f>
        <v>0</v>
      </c>
      <c r="AU59" s="121">
        <f t="shared" ref="AU59:AU104" si="80">+AK59+AM59+AO59+AQ59+AS59</f>
        <v>1.0045386737508941E-2</v>
      </c>
      <c r="AV59" s="121">
        <f t="shared" ref="AV59:AV104" si="81">+AL59+AN59+AP59+AR59+AT59</f>
        <v>0</v>
      </c>
    </row>
    <row r="60" spans="1:61" ht="14.4" thickBot="1" x14ac:dyDescent="0.3">
      <c r="A60" s="47">
        <f t="shared" ref="A60:A105" si="82">A59+1</f>
        <v>49</v>
      </c>
      <c r="B60" s="147" t="s">
        <v>150</v>
      </c>
      <c r="C60" s="39" t="s">
        <v>25</v>
      </c>
      <c r="D60" s="58" t="s">
        <v>23</v>
      </c>
      <c r="E60" s="148">
        <v>3</v>
      </c>
      <c r="F60" s="149">
        <v>0</v>
      </c>
      <c r="G60" s="150">
        <v>0</v>
      </c>
      <c r="H60" s="150">
        <v>0</v>
      </c>
      <c r="I60" s="150">
        <v>0</v>
      </c>
      <c r="J60" s="151">
        <v>0</v>
      </c>
      <c r="K60" s="152">
        <f t="shared" si="65"/>
        <v>0</v>
      </c>
      <c r="L60" s="149">
        <v>0</v>
      </c>
      <c r="M60" s="150">
        <v>0</v>
      </c>
      <c r="N60" s="150">
        <v>0</v>
      </c>
      <c r="O60" s="150">
        <v>0</v>
      </c>
      <c r="P60" s="151">
        <v>0</v>
      </c>
      <c r="Q60" s="152">
        <f t="shared" si="66"/>
        <v>0</v>
      </c>
      <c r="R60" s="149">
        <v>0</v>
      </c>
      <c r="S60" s="150">
        <v>0</v>
      </c>
      <c r="T60" s="150">
        <v>0</v>
      </c>
      <c r="U60" s="150">
        <v>0</v>
      </c>
      <c r="V60" s="151">
        <v>0</v>
      </c>
      <c r="W60" s="152">
        <f t="shared" si="67"/>
        <v>0</v>
      </c>
      <c r="X60" s="149">
        <v>0</v>
      </c>
      <c r="Y60" s="150">
        <v>0</v>
      </c>
      <c r="Z60" s="150">
        <v>0</v>
      </c>
      <c r="AA60" s="150">
        <v>0</v>
      </c>
      <c r="AB60" s="151">
        <v>0</v>
      </c>
      <c r="AC60" s="152">
        <f t="shared" si="68"/>
        <v>0</v>
      </c>
      <c r="AD60" s="149">
        <v>0</v>
      </c>
      <c r="AE60" s="150">
        <v>0</v>
      </c>
      <c r="AF60" s="150">
        <v>0</v>
      </c>
      <c r="AG60" s="150">
        <v>0</v>
      </c>
      <c r="AH60" s="151">
        <v>0</v>
      </c>
      <c r="AI60" s="152">
        <f t="shared" si="69"/>
        <v>0</v>
      </c>
      <c r="AK60" s="121">
        <f t="shared" si="70"/>
        <v>0</v>
      </c>
      <c r="AL60" s="121">
        <f t="shared" si="71"/>
        <v>0</v>
      </c>
      <c r="AM60" s="121">
        <f t="shared" si="72"/>
        <v>0</v>
      </c>
      <c r="AN60" s="121">
        <f t="shared" si="73"/>
        <v>0</v>
      </c>
      <c r="AO60" s="121">
        <f t="shared" si="74"/>
        <v>0</v>
      </c>
      <c r="AP60" s="121">
        <f t="shared" si="75"/>
        <v>0</v>
      </c>
      <c r="AQ60" s="121">
        <f t="shared" si="76"/>
        <v>0</v>
      </c>
      <c r="AR60" s="121">
        <f t="shared" si="77"/>
        <v>0</v>
      </c>
      <c r="AS60" s="121">
        <f t="shared" si="78"/>
        <v>0</v>
      </c>
      <c r="AT60" s="121">
        <f t="shared" si="79"/>
        <v>0</v>
      </c>
      <c r="AU60" s="121">
        <f t="shared" si="80"/>
        <v>0</v>
      </c>
      <c r="AV60" s="121">
        <f t="shared" si="81"/>
        <v>0</v>
      </c>
    </row>
    <row r="61" spans="1:61" ht="14.4" thickBot="1" x14ac:dyDescent="0.3">
      <c r="A61" s="47">
        <f t="shared" si="82"/>
        <v>50</v>
      </c>
      <c r="B61" s="147" t="s">
        <v>151</v>
      </c>
      <c r="C61" s="39" t="s">
        <v>27</v>
      </c>
      <c r="D61" s="58" t="s">
        <v>23</v>
      </c>
      <c r="E61" s="148">
        <v>3</v>
      </c>
      <c r="F61" s="149">
        <v>0</v>
      </c>
      <c r="G61" s="150">
        <v>0</v>
      </c>
      <c r="H61" s="150">
        <v>0</v>
      </c>
      <c r="I61" s="150">
        <v>0</v>
      </c>
      <c r="J61" s="151">
        <v>0</v>
      </c>
      <c r="K61" s="152">
        <f t="shared" si="65"/>
        <v>0</v>
      </c>
      <c r="L61" s="149">
        <v>0</v>
      </c>
      <c r="M61" s="150">
        <v>0</v>
      </c>
      <c r="N61" s="150">
        <v>0</v>
      </c>
      <c r="O61" s="150">
        <v>0</v>
      </c>
      <c r="P61" s="151">
        <v>0</v>
      </c>
      <c r="Q61" s="152">
        <f t="shared" si="66"/>
        <v>0</v>
      </c>
      <c r="R61" s="149">
        <v>0</v>
      </c>
      <c r="S61" s="150">
        <v>0</v>
      </c>
      <c r="T61" s="150">
        <v>0</v>
      </c>
      <c r="U61" s="150">
        <v>0</v>
      </c>
      <c r="V61" s="151">
        <v>0</v>
      </c>
      <c r="W61" s="152">
        <f t="shared" si="67"/>
        <v>0</v>
      </c>
      <c r="X61" s="149">
        <v>0</v>
      </c>
      <c r="Y61" s="150">
        <v>0</v>
      </c>
      <c r="Z61" s="150">
        <v>0</v>
      </c>
      <c r="AA61" s="150">
        <v>0</v>
      </c>
      <c r="AB61" s="151">
        <v>0</v>
      </c>
      <c r="AC61" s="152">
        <f t="shared" si="68"/>
        <v>0</v>
      </c>
      <c r="AD61" s="149">
        <v>0</v>
      </c>
      <c r="AE61" s="150">
        <v>0</v>
      </c>
      <c r="AF61" s="150">
        <v>0</v>
      </c>
      <c r="AG61" s="150">
        <v>0</v>
      </c>
      <c r="AH61" s="151">
        <v>0</v>
      </c>
      <c r="AI61" s="152">
        <f t="shared" si="69"/>
        <v>0</v>
      </c>
      <c r="AK61" s="121">
        <f t="shared" si="70"/>
        <v>0</v>
      </c>
      <c r="AL61" s="121">
        <f t="shared" si="71"/>
        <v>0</v>
      </c>
      <c r="AM61" s="121">
        <f t="shared" si="72"/>
        <v>0</v>
      </c>
      <c r="AN61" s="121">
        <f t="shared" si="73"/>
        <v>0</v>
      </c>
      <c r="AO61" s="121">
        <f t="shared" si="74"/>
        <v>0</v>
      </c>
      <c r="AP61" s="121">
        <f t="shared" si="75"/>
        <v>0</v>
      </c>
      <c r="AQ61" s="121">
        <f t="shared" si="76"/>
        <v>0</v>
      </c>
      <c r="AR61" s="121">
        <f t="shared" si="77"/>
        <v>0</v>
      </c>
      <c r="AS61" s="121">
        <f t="shared" si="78"/>
        <v>0</v>
      </c>
      <c r="AT61" s="121">
        <f t="shared" si="79"/>
        <v>0</v>
      </c>
      <c r="AU61" s="121">
        <f t="shared" si="80"/>
        <v>0</v>
      </c>
      <c r="AV61" s="121">
        <f t="shared" si="81"/>
        <v>0</v>
      </c>
    </row>
    <row r="62" spans="1:61" ht="14.4" thickBot="1" x14ac:dyDescent="0.3">
      <c r="A62" s="47">
        <f t="shared" si="82"/>
        <v>51</v>
      </c>
      <c r="B62" s="147" t="s">
        <v>152</v>
      </c>
      <c r="C62" s="39" t="s">
        <v>153</v>
      </c>
      <c r="D62" s="58" t="s">
        <v>23</v>
      </c>
      <c r="E62" s="148">
        <v>3</v>
      </c>
      <c r="F62" s="149">
        <v>0</v>
      </c>
      <c r="G62" s="150">
        <v>0</v>
      </c>
      <c r="H62" s="150">
        <v>0</v>
      </c>
      <c r="I62" s="150">
        <v>0</v>
      </c>
      <c r="J62" s="151">
        <v>0</v>
      </c>
      <c r="K62" s="152">
        <f t="shared" si="65"/>
        <v>0</v>
      </c>
      <c r="L62" s="149">
        <v>0</v>
      </c>
      <c r="M62" s="150">
        <v>0</v>
      </c>
      <c r="N62" s="150">
        <v>0</v>
      </c>
      <c r="O62" s="150">
        <v>0</v>
      </c>
      <c r="P62" s="151">
        <v>0</v>
      </c>
      <c r="Q62" s="152">
        <f t="shared" si="66"/>
        <v>0</v>
      </c>
      <c r="R62" s="149">
        <v>0</v>
      </c>
      <c r="S62" s="150">
        <v>0</v>
      </c>
      <c r="T62" s="150">
        <v>0</v>
      </c>
      <c r="U62" s="150">
        <v>0</v>
      </c>
      <c r="V62" s="151">
        <v>0</v>
      </c>
      <c r="W62" s="152">
        <f t="shared" si="67"/>
        <v>0</v>
      </c>
      <c r="X62" s="149">
        <v>0</v>
      </c>
      <c r="Y62" s="150">
        <v>0</v>
      </c>
      <c r="Z62" s="150">
        <v>0</v>
      </c>
      <c r="AA62" s="150">
        <v>0</v>
      </c>
      <c r="AB62" s="151">
        <v>0</v>
      </c>
      <c r="AC62" s="152">
        <f t="shared" si="68"/>
        <v>0</v>
      </c>
      <c r="AD62" s="149">
        <v>9.8630136986301367E-4</v>
      </c>
      <c r="AE62" s="150">
        <v>2.1780821917808221E-2</v>
      </c>
      <c r="AF62" s="150">
        <v>0</v>
      </c>
      <c r="AG62" s="150">
        <v>0</v>
      </c>
      <c r="AH62" s="151">
        <v>0</v>
      </c>
      <c r="AI62" s="152">
        <f t="shared" si="69"/>
        <v>2.2767123287671234E-2</v>
      </c>
      <c r="AK62" s="121">
        <f t="shared" si="70"/>
        <v>0</v>
      </c>
      <c r="AL62" s="121">
        <f t="shared" si="71"/>
        <v>0</v>
      </c>
      <c r="AM62" s="121">
        <f t="shared" si="72"/>
        <v>0</v>
      </c>
      <c r="AN62" s="121">
        <f t="shared" si="73"/>
        <v>0</v>
      </c>
      <c r="AO62" s="121">
        <f t="shared" si="74"/>
        <v>0</v>
      </c>
      <c r="AP62" s="121">
        <f t="shared" si="75"/>
        <v>0</v>
      </c>
      <c r="AQ62" s="121">
        <f t="shared" si="76"/>
        <v>0</v>
      </c>
      <c r="AR62" s="121">
        <f t="shared" si="77"/>
        <v>0</v>
      </c>
      <c r="AS62" s="121">
        <f t="shared" si="78"/>
        <v>2.2767123287671234E-2</v>
      </c>
      <c r="AT62" s="121">
        <f t="shared" si="79"/>
        <v>0</v>
      </c>
      <c r="AU62" s="121">
        <f t="shared" si="80"/>
        <v>2.2767123287671234E-2</v>
      </c>
      <c r="AV62" s="121">
        <f t="shared" si="81"/>
        <v>0</v>
      </c>
    </row>
    <row r="63" spans="1:61" ht="14.4" thickBot="1" x14ac:dyDescent="0.3">
      <c r="A63" s="47">
        <f t="shared" si="82"/>
        <v>52</v>
      </c>
      <c r="B63" s="147" t="s">
        <v>154</v>
      </c>
      <c r="C63" s="153"/>
      <c r="D63" s="58" t="s">
        <v>23</v>
      </c>
      <c r="E63" s="148">
        <v>3</v>
      </c>
      <c r="F63" s="149">
        <v>0</v>
      </c>
      <c r="G63" s="150">
        <v>0</v>
      </c>
      <c r="H63" s="150">
        <v>0</v>
      </c>
      <c r="I63" s="150">
        <v>0</v>
      </c>
      <c r="J63" s="151">
        <v>0</v>
      </c>
      <c r="K63" s="152">
        <f t="shared" si="65"/>
        <v>0</v>
      </c>
      <c r="L63" s="149">
        <v>0</v>
      </c>
      <c r="M63" s="150">
        <v>0</v>
      </c>
      <c r="N63" s="150">
        <v>0</v>
      </c>
      <c r="O63" s="150">
        <v>0</v>
      </c>
      <c r="P63" s="151">
        <v>0</v>
      </c>
      <c r="Q63" s="152">
        <f t="shared" si="66"/>
        <v>0</v>
      </c>
      <c r="R63" s="149">
        <v>0</v>
      </c>
      <c r="S63" s="150">
        <v>0</v>
      </c>
      <c r="T63" s="150">
        <v>0</v>
      </c>
      <c r="U63" s="150">
        <v>0</v>
      </c>
      <c r="V63" s="151">
        <v>0</v>
      </c>
      <c r="W63" s="152">
        <f t="shared" si="67"/>
        <v>0</v>
      </c>
      <c r="X63" s="149">
        <v>0</v>
      </c>
      <c r="Y63" s="150">
        <v>0</v>
      </c>
      <c r="Z63" s="150">
        <v>0</v>
      </c>
      <c r="AA63" s="150">
        <v>0</v>
      </c>
      <c r="AB63" s="151">
        <v>0</v>
      </c>
      <c r="AC63" s="152">
        <f t="shared" si="68"/>
        <v>0</v>
      </c>
      <c r="AD63" s="149">
        <v>0</v>
      </c>
      <c r="AE63" s="150">
        <v>0</v>
      </c>
      <c r="AF63" s="150">
        <v>0</v>
      </c>
      <c r="AG63" s="150">
        <v>0</v>
      </c>
      <c r="AH63" s="151">
        <v>0</v>
      </c>
      <c r="AI63" s="152">
        <f t="shared" si="69"/>
        <v>0</v>
      </c>
      <c r="AK63" s="121">
        <f t="shared" si="70"/>
        <v>0</v>
      </c>
      <c r="AL63" s="121">
        <f t="shared" si="71"/>
        <v>0</v>
      </c>
      <c r="AM63" s="121">
        <f t="shared" si="72"/>
        <v>0</v>
      </c>
      <c r="AN63" s="121">
        <f t="shared" si="73"/>
        <v>0</v>
      </c>
      <c r="AO63" s="121">
        <f t="shared" si="74"/>
        <v>0</v>
      </c>
      <c r="AP63" s="121">
        <f t="shared" si="75"/>
        <v>0</v>
      </c>
      <c r="AQ63" s="121">
        <f t="shared" si="76"/>
        <v>0</v>
      </c>
      <c r="AR63" s="121">
        <f t="shared" si="77"/>
        <v>0</v>
      </c>
      <c r="AS63" s="121">
        <f t="shared" si="78"/>
        <v>0</v>
      </c>
      <c r="AT63" s="121">
        <f t="shared" si="79"/>
        <v>0</v>
      </c>
      <c r="AU63" s="121">
        <f t="shared" si="80"/>
        <v>0</v>
      </c>
      <c r="AV63" s="121">
        <f t="shared" si="81"/>
        <v>0</v>
      </c>
    </row>
    <row r="64" spans="1:61" ht="14.4" thickBot="1" x14ac:dyDescent="0.3">
      <c r="A64" s="47">
        <f t="shared" si="82"/>
        <v>53</v>
      </c>
      <c r="B64" s="147" t="s">
        <v>155</v>
      </c>
      <c r="C64" s="153"/>
      <c r="D64" s="58" t="s">
        <v>23</v>
      </c>
      <c r="E64" s="148">
        <v>3</v>
      </c>
      <c r="F64" s="149">
        <v>8.6219178082191789E-2</v>
      </c>
      <c r="G64" s="150">
        <v>1.938082191780822E-3</v>
      </c>
      <c r="H64" s="150">
        <v>0</v>
      </c>
      <c r="I64" s="150">
        <v>0</v>
      </c>
      <c r="J64" s="151">
        <v>0</v>
      </c>
      <c r="K64" s="152">
        <f t="shared" si="65"/>
        <v>8.815726027397261E-2</v>
      </c>
      <c r="L64" s="149">
        <v>0.10821917808219178</v>
      </c>
      <c r="M64" s="150">
        <v>1.4065068493150683E-2</v>
      </c>
      <c r="N64" s="150">
        <v>0</v>
      </c>
      <c r="O64" s="150">
        <v>0</v>
      </c>
      <c r="P64" s="151">
        <v>0</v>
      </c>
      <c r="Q64" s="152">
        <f t="shared" si="66"/>
        <v>0.12228424657534247</v>
      </c>
      <c r="R64" s="149">
        <v>0.1582191780821918</v>
      </c>
      <c r="S64" s="150">
        <v>2.6463424657534249E-2</v>
      </c>
      <c r="T64" s="150">
        <v>0</v>
      </c>
      <c r="U64" s="150">
        <v>0</v>
      </c>
      <c r="V64" s="151">
        <v>0</v>
      </c>
      <c r="W64" s="152">
        <f t="shared" si="67"/>
        <v>0.18468260273972603</v>
      </c>
      <c r="X64" s="149">
        <v>0.20821917808219179</v>
      </c>
      <c r="Y64" s="150">
        <v>3.338109589041096E-2</v>
      </c>
      <c r="Z64" s="150">
        <v>0</v>
      </c>
      <c r="AA64" s="150">
        <v>0</v>
      </c>
      <c r="AB64" s="151">
        <v>0</v>
      </c>
      <c r="AC64" s="152">
        <f t="shared" si="68"/>
        <v>0.24160027397260275</v>
      </c>
      <c r="AD64" s="149">
        <v>0.26002739726027396</v>
      </c>
      <c r="AE64" s="150">
        <v>4.9691095890410965E-2</v>
      </c>
      <c r="AF64" s="150">
        <v>0</v>
      </c>
      <c r="AG64" s="150">
        <v>0</v>
      </c>
      <c r="AH64" s="151">
        <v>0</v>
      </c>
      <c r="AI64" s="152">
        <f t="shared" si="69"/>
        <v>0.30971849315068495</v>
      </c>
      <c r="AK64" s="121">
        <f t="shared" si="70"/>
        <v>8.815726027397261E-2</v>
      </c>
      <c r="AL64" s="121">
        <f t="shared" si="71"/>
        <v>0</v>
      </c>
      <c r="AM64" s="121">
        <f t="shared" si="72"/>
        <v>0.12228424657534247</v>
      </c>
      <c r="AN64" s="121">
        <f t="shared" si="73"/>
        <v>0</v>
      </c>
      <c r="AO64" s="121">
        <f t="shared" si="74"/>
        <v>0.18468260273972603</v>
      </c>
      <c r="AP64" s="121">
        <f t="shared" si="75"/>
        <v>0</v>
      </c>
      <c r="AQ64" s="121">
        <f t="shared" si="76"/>
        <v>0.24160027397260275</v>
      </c>
      <c r="AR64" s="121">
        <f t="shared" si="77"/>
        <v>0</v>
      </c>
      <c r="AS64" s="121">
        <f t="shared" si="78"/>
        <v>0.30971849315068495</v>
      </c>
      <c r="AT64" s="121">
        <f t="shared" si="79"/>
        <v>0</v>
      </c>
      <c r="AU64" s="121">
        <f t="shared" si="80"/>
        <v>0.94644287671232874</v>
      </c>
      <c r="AV64" s="121">
        <f t="shared" si="81"/>
        <v>0</v>
      </c>
    </row>
    <row r="65" spans="1:48" ht="14.4" thickBot="1" x14ac:dyDescent="0.3">
      <c r="A65" s="47">
        <f t="shared" si="82"/>
        <v>54</v>
      </c>
      <c r="B65" s="147" t="s">
        <v>156</v>
      </c>
      <c r="C65" s="153"/>
      <c r="D65" s="58" t="s">
        <v>23</v>
      </c>
      <c r="E65" s="148">
        <v>3</v>
      </c>
      <c r="F65" s="149">
        <v>0</v>
      </c>
      <c r="G65" s="150">
        <v>1.7852054794520546E-2</v>
      </c>
      <c r="H65" s="150">
        <v>0</v>
      </c>
      <c r="I65" s="150">
        <v>0</v>
      </c>
      <c r="J65" s="151">
        <v>0</v>
      </c>
      <c r="K65" s="152">
        <f t="shared" si="65"/>
        <v>1.7852054794520546E-2</v>
      </c>
      <c r="L65" s="149">
        <v>0</v>
      </c>
      <c r="M65" s="150">
        <v>0.12315287671232877</v>
      </c>
      <c r="N65" s="150">
        <v>0</v>
      </c>
      <c r="O65" s="150">
        <v>0</v>
      </c>
      <c r="P65" s="151">
        <v>0</v>
      </c>
      <c r="Q65" s="152">
        <f t="shared" si="66"/>
        <v>0.12315287671232877</v>
      </c>
      <c r="R65" s="149">
        <v>0</v>
      </c>
      <c r="S65" s="150">
        <v>0.22459356164383562</v>
      </c>
      <c r="T65" s="150">
        <v>0</v>
      </c>
      <c r="U65" s="150">
        <v>0</v>
      </c>
      <c r="V65" s="151">
        <v>0</v>
      </c>
      <c r="W65" s="152">
        <f t="shared" si="67"/>
        <v>0.22459356164383562</v>
      </c>
      <c r="X65" s="149">
        <v>0</v>
      </c>
      <c r="Y65" s="150">
        <v>0.36536876712328764</v>
      </c>
      <c r="Z65" s="150">
        <v>0</v>
      </c>
      <c r="AA65" s="150">
        <v>0</v>
      </c>
      <c r="AB65" s="151">
        <v>0</v>
      </c>
      <c r="AC65" s="152">
        <f t="shared" si="68"/>
        <v>0.36536876712328764</v>
      </c>
      <c r="AD65" s="149">
        <v>0</v>
      </c>
      <c r="AE65" s="150">
        <v>0.37684808219178079</v>
      </c>
      <c r="AF65" s="150">
        <v>0</v>
      </c>
      <c r="AG65" s="150">
        <v>0</v>
      </c>
      <c r="AH65" s="151">
        <v>0</v>
      </c>
      <c r="AI65" s="152">
        <f t="shared" si="69"/>
        <v>0.37684808219178079</v>
      </c>
      <c r="AK65" s="121">
        <f t="shared" si="70"/>
        <v>1.7852054794520546E-2</v>
      </c>
      <c r="AL65" s="121">
        <f t="shared" si="71"/>
        <v>0</v>
      </c>
      <c r="AM65" s="121">
        <f t="shared" si="72"/>
        <v>0.12315287671232877</v>
      </c>
      <c r="AN65" s="121">
        <f t="shared" si="73"/>
        <v>0</v>
      </c>
      <c r="AO65" s="121">
        <f t="shared" si="74"/>
        <v>0.22459356164383562</v>
      </c>
      <c r="AP65" s="121">
        <f t="shared" si="75"/>
        <v>0</v>
      </c>
      <c r="AQ65" s="121">
        <f t="shared" si="76"/>
        <v>0.36536876712328764</v>
      </c>
      <c r="AR65" s="121">
        <f t="shared" si="77"/>
        <v>0</v>
      </c>
      <c r="AS65" s="121">
        <f t="shared" si="78"/>
        <v>0.37684808219178079</v>
      </c>
      <c r="AT65" s="121">
        <f t="shared" si="79"/>
        <v>0</v>
      </c>
      <c r="AU65" s="121">
        <f t="shared" si="80"/>
        <v>1.1078153424657533</v>
      </c>
      <c r="AV65" s="121">
        <f t="shared" si="81"/>
        <v>0</v>
      </c>
    </row>
    <row r="66" spans="1:48" ht="14.4" thickBot="1" x14ac:dyDescent="0.3">
      <c r="A66" s="47">
        <f t="shared" si="82"/>
        <v>55</v>
      </c>
      <c r="B66" s="147" t="s">
        <v>157</v>
      </c>
      <c r="C66" s="153"/>
      <c r="D66" s="58" t="s">
        <v>23</v>
      </c>
      <c r="E66" s="148">
        <v>3</v>
      </c>
      <c r="F66" s="149">
        <v>0</v>
      </c>
      <c r="G66" s="150">
        <v>0</v>
      </c>
      <c r="H66" s="150">
        <v>0</v>
      </c>
      <c r="I66" s="150">
        <v>0</v>
      </c>
      <c r="J66" s="151">
        <v>0</v>
      </c>
      <c r="K66" s="152">
        <f t="shared" si="65"/>
        <v>0</v>
      </c>
      <c r="L66" s="149">
        <v>0</v>
      </c>
      <c r="M66" s="150">
        <v>0</v>
      </c>
      <c r="N66" s="150">
        <v>0</v>
      </c>
      <c r="O66" s="150">
        <v>0</v>
      </c>
      <c r="P66" s="151">
        <v>0</v>
      </c>
      <c r="Q66" s="152">
        <f t="shared" si="66"/>
        <v>0</v>
      </c>
      <c r="R66" s="149">
        <v>0</v>
      </c>
      <c r="S66" s="150">
        <v>0</v>
      </c>
      <c r="T66" s="150">
        <v>0</v>
      </c>
      <c r="U66" s="150">
        <v>0</v>
      </c>
      <c r="V66" s="151">
        <v>0</v>
      </c>
      <c r="W66" s="152">
        <f t="shared" si="67"/>
        <v>0</v>
      </c>
      <c r="X66" s="149">
        <v>0</v>
      </c>
      <c r="Y66" s="150">
        <v>0</v>
      </c>
      <c r="Z66" s="150">
        <v>0</v>
      </c>
      <c r="AA66" s="150">
        <v>0</v>
      </c>
      <c r="AB66" s="151">
        <v>0</v>
      </c>
      <c r="AC66" s="152">
        <f t="shared" si="68"/>
        <v>0</v>
      </c>
      <c r="AD66" s="149">
        <v>0</v>
      </c>
      <c r="AE66" s="150">
        <v>0</v>
      </c>
      <c r="AF66" s="150">
        <v>0</v>
      </c>
      <c r="AG66" s="150">
        <v>0</v>
      </c>
      <c r="AH66" s="151">
        <v>0</v>
      </c>
      <c r="AI66" s="152">
        <f t="shared" si="69"/>
        <v>0</v>
      </c>
      <c r="AK66" s="121">
        <f t="shared" si="70"/>
        <v>0</v>
      </c>
      <c r="AL66" s="121">
        <f t="shared" si="71"/>
        <v>0</v>
      </c>
      <c r="AM66" s="121">
        <f t="shared" si="72"/>
        <v>0</v>
      </c>
      <c r="AN66" s="121">
        <f t="shared" si="73"/>
        <v>0</v>
      </c>
      <c r="AO66" s="121">
        <f t="shared" si="74"/>
        <v>0</v>
      </c>
      <c r="AP66" s="121">
        <f t="shared" si="75"/>
        <v>0</v>
      </c>
      <c r="AQ66" s="121">
        <f t="shared" si="76"/>
        <v>0</v>
      </c>
      <c r="AR66" s="121">
        <f t="shared" si="77"/>
        <v>0</v>
      </c>
      <c r="AS66" s="121">
        <f t="shared" si="78"/>
        <v>0</v>
      </c>
      <c r="AT66" s="121">
        <f t="shared" si="79"/>
        <v>0</v>
      </c>
      <c r="AU66" s="121">
        <f t="shared" si="80"/>
        <v>0</v>
      </c>
      <c r="AV66" s="121">
        <f t="shared" si="81"/>
        <v>0</v>
      </c>
    </row>
    <row r="67" spans="1:48" ht="14.4" thickBot="1" x14ac:dyDescent="0.3">
      <c r="A67" s="47">
        <f t="shared" si="82"/>
        <v>56</v>
      </c>
      <c r="B67" s="147" t="s">
        <v>158</v>
      </c>
      <c r="C67" s="153"/>
      <c r="D67" s="58" t="s">
        <v>23</v>
      </c>
      <c r="E67" s="148">
        <v>3</v>
      </c>
      <c r="F67" s="149">
        <v>0</v>
      </c>
      <c r="G67" s="150">
        <v>0</v>
      </c>
      <c r="H67" s="150">
        <v>0</v>
      </c>
      <c r="I67" s="150">
        <v>0</v>
      </c>
      <c r="J67" s="151">
        <v>0</v>
      </c>
      <c r="K67" s="152">
        <f t="shared" si="65"/>
        <v>0</v>
      </c>
      <c r="L67" s="149">
        <v>0</v>
      </c>
      <c r="M67" s="150">
        <v>3.5856164383561644E-2</v>
      </c>
      <c r="N67" s="150">
        <v>0</v>
      </c>
      <c r="O67" s="150">
        <v>0</v>
      </c>
      <c r="P67" s="151">
        <v>0</v>
      </c>
      <c r="Q67" s="152">
        <f t="shared" si="66"/>
        <v>3.5856164383561644E-2</v>
      </c>
      <c r="R67" s="149">
        <v>0</v>
      </c>
      <c r="S67" s="150">
        <v>0.20869863013698628</v>
      </c>
      <c r="T67" s="150">
        <v>0</v>
      </c>
      <c r="U67" s="150">
        <v>0</v>
      </c>
      <c r="V67" s="151">
        <v>0</v>
      </c>
      <c r="W67" s="152">
        <f t="shared" si="67"/>
        <v>0.20869863013698628</v>
      </c>
      <c r="X67" s="149">
        <v>0</v>
      </c>
      <c r="Y67" s="150">
        <v>0.68499999999999994</v>
      </c>
      <c r="Z67" s="150">
        <v>0</v>
      </c>
      <c r="AA67" s="150">
        <v>0</v>
      </c>
      <c r="AB67" s="151">
        <v>0</v>
      </c>
      <c r="AC67" s="152">
        <f t="shared" si="68"/>
        <v>0.68499999999999994</v>
      </c>
      <c r="AD67" s="149">
        <v>0</v>
      </c>
      <c r="AE67" s="395">
        <v>0.70714246575342454</v>
      </c>
      <c r="AF67" s="150">
        <v>0</v>
      </c>
      <c r="AG67" s="150">
        <v>0</v>
      </c>
      <c r="AH67" s="151">
        <v>0</v>
      </c>
      <c r="AI67" s="152">
        <f t="shared" si="69"/>
        <v>0.70714246575342454</v>
      </c>
      <c r="AK67" s="121">
        <f t="shared" si="70"/>
        <v>0</v>
      </c>
      <c r="AL67" s="121">
        <f t="shared" si="71"/>
        <v>0</v>
      </c>
      <c r="AM67" s="121">
        <f t="shared" si="72"/>
        <v>3.5856164383561644E-2</v>
      </c>
      <c r="AN67" s="121">
        <f t="shared" si="73"/>
        <v>0</v>
      </c>
      <c r="AO67" s="121">
        <f t="shared" si="74"/>
        <v>0.20869863013698628</v>
      </c>
      <c r="AP67" s="121">
        <f t="shared" si="75"/>
        <v>0</v>
      </c>
      <c r="AQ67" s="121">
        <f t="shared" si="76"/>
        <v>0.68499999999999994</v>
      </c>
      <c r="AR67" s="121">
        <f t="shared" si="77"/>
        <v>0</v>
      </c>
      <c r="AS67" s="121">
        <f t="shared" si="78"/>
        <v>0.70714246575342454</v>
      </c>
      <c r="AT67" s="121">
        <f t="shared" si="79"/>
        <v>0</v>
      </c>
      <c r="AU67" s="121">
        <f t="shared" si="80"/>
        <v>1.6366972602739724</v>
      </c>
      <c r="AV67" s="121">
        <f t="shared" si="81"/>
        <v>0</v>
      </c>
    </row>
    <row r="68" spans="1:48" ht="14.4" thickBot="1" x14ac:dyDescent="0.3">
      <c r="A68" s="47">
        <f t="shared" si="82"/>
        <v>57</v>
      </c>
      <c r="B68" s="147" t="s">
        <v>159</v>
      </c>
      <c r="C68" s="153"/>
      <c r="D68" s="58" t="s">
        <v>23</v>
      </c>
      <c r="E68" s="148">
        <v>3</v>
      </c>
      <c r="F68" s="149">
        <v>0</v>
      </c>
      <c r="G68" s="150">
        <v>9.6197260273972601E-3</v>
      </c>
      <c r="H68" s="150">
        <v>0</v>
      </c>
      <c r="I68" s="150">
        <v>0</v>
      </c>
      <c r="J68" s="151">
        <v>0</v>
      </c>
      <c r="K68" s="152">
        <f t="shared" si="65"/>
        <v>9.6197260273972601E-3</v>
      </c>
      <c r="L68" s="149">
        <v>0</v>
      </c>
      <c r="M68" s="150">
        <v>5.8520000000000003E-2</v>
      </c>
      <c r="N68" s="150">
        <v>0</v>
      </c>
      <c r="O68" s="150">
        <v>0</v>
      </c>
      <c r="P68" s="151">
        <v>0</v>
      </c>
      <c r="Q68" s="152">
        <f t="shared" si="66"/>
        <v>5.8520000000000003E-2</v>
      </c>
      <c r="R68" s="149">
        <v>0</v>
      </c>
      <c r="S68" s="150">
        <v>6.5052602739726031E-2</v>
      </c>
      <c r="T68" s="150">
        <v>0</v>
      </c>
      <c r="U68" s="150">
        <v>0</v>
      </c>
      <c r="V68" s="151">
        <v>0</v>
      </c>
      <c r="W68" s="152">
        <f t="shared" si="67"/>
        <v>6.5052602739726031E-2</v>
      </c>
      <c r="X68" s="149">
        <v>0</v>
      </c>
      <c r="Y68" s="150">
        <v>0.10052191780821917</v>
      </c>
      <c r="Z68" s="150">
        <v>0</v>
      </c>
      <c r="AA68" s="150">
        <v>0</v>
      </c>
      <c r="AB68" s="151">
        <v>0</v>
      </c>
      <c r="AC68" s="152">
        <f t="shared" si="68"/>
        <v>0.10052191780821917</v>
      </c>
      <c r="AD68" s="149">
        <v>0</v>
      </c>
      <c r="AE68" s="150">
        <v>0.15749178082191781</v>
      </c>
      <c r="AF68" s="150">
        <v>0</v>
      </c>
      <c r="AG68" s="150">
        <v>0</v>
      </c>
      <c r="AH68" s="151">
        <v>0</v>
      </c>
      <c r="AI68" s="152">
        <f t="shared" si="69"/>
        <v>0.15749178082191781</v>
      </c>
      <c r="AK68" s="121">
        <f t="shared" si="70"/>
        <v>9.6197260273972601E-3</v>
      </c>
      <c r="AL68" s="121">
        <f t="shared" si="71"/>
        <v>0</v>
      </c>
      <c r="AM68" s="121">
        <f t="shared" si="72"/>
        <v>5.8520000000000003E-2</v>
      </c>
      <c r="AN68" s="121">
        <f t="shared" si="73"/>
        <v>0</v>
      </c>
      <c r="AO68" s="121">
        <f t="shared" si="74"/>
        <v>6.5052602739726031E-2</v>
      </c>
      <c r="AP68" s="121">
        <f t="shared" si="75"/>
        <v>0</v>
      </c>
      <c r="AQ68" s="121">
        <f t="shared" si="76"/>
        <v>0.10052191780821917</v>
      </c>
      <c r="AR68" s="121">
        <f t="shared" si="77"/>
        <v>0</v>
      </c>
      <c r="AS68" s="121">
        <f t="shared" si="78"/>
        <v>0.15749178082191781</v>
      </c>
      <c r="AT68" s="121">
        <f t="shared" si="79"/>
        <v>0</v>
      </c>
      <c r="AU68" s="121">
        <f t="shared" si="80"/>
        <v>0.39120602739726029</v>
      </c>
      <c r="AV68" s="121">
        <f t="shared" si="81"/>
        <v>0</v>
      </c>
    </row>
    <row r="69" spans="1:48" ht="27" thickBot="1" x14ac:dyDescent="0.3">
      <c r="A69" s="47">
        <f t="shared" si="82"/>
        <v>58</v>
      </c>
      <c r="B69" s="147" t="s">
        <v>160</v>
      </c>
      <c r="C69" s="153"/>
      <c r="D69" s="58" t="s">
        <v>23</v>
      </c>
      <c r="E69" s="148">
        <v>3</v>
      </c>
      <c r="F69" s="149">
        <v>6.7184383561643833E-4</v>
      </c>
      <c r="G69" s="150">
        <v>0</v>
      </c>
      <c r="H69" s="150">
        <v>0</v>
      </c>
      <c r="I69" s="150">
        <v>0</v>
      </c>
      <c r="J69" s="151">
        <v>0</v>
      </c>
      <c r="K69" s="152">
        <f t="shared" si="65"/>
        <v>6.7184383561643833E-4</v>
      </c>
      <c r="L69" s="149">
        <v>5.1234801369863013E-3</v>
      </c>
      <c r="M69" s="150">
        <v>0</v>
      </c>
      <c r="N69" s="150">
        <v>0</v>
      </c>
      <c r="O69" s="150">
        <v>0</v>
      </c>
      <c r="P69" s="151">
        <v>0</v>
      </c>
      <c r="Q69" s="152">
        <f t="shared" si="66"/>
        <v>5.1234801369863013E-3</v>
      </c>
      <c r="R69" s="149">
        <v>1.1036054794520548E-2</v>
      </c>
      <c r="S69" s="150">
        <v>0</v>
      </c>
      <c r="T69" s="150">
        <v>0</v>
      </c>
      <c r="U69" s="150">
        <v>0</v>
      </c>
      <c r="V69" s="151">
        <v>0</v>
      </c>
      <c r="W69" s="152">
        <f t="shared" si="67"/>
        <v>1.1036054794520548E-2</v>
      </c>
      <c r="X69" s="149">
        <v>1.5870945205479454E-2</v>
      </c>
      <c r="Y69" s="150">
        <v>0</v>
      </c>
      <c r="Z69" s="150">
        <v>0</v>
      </c>
      <c r="AA69" s="150">
        <v>0</v>
      </c>
      <c r="AB69" s="151">
        <v>0</v>
      </c>
      <c r="AC69" s="152">
        <f t="shared" si="68"/>
        <v>1.5870945205479454E-2</v>
      </c>
      <c r="AD69" s="149">
        <v>2.4578073287671233E-2</v>
      </c>
      <c r="AE69" s="150">
        <v>0</v>
      </c>
      <c r="AF69" s="150">
        <v>0</v>
      </c>
      <c r="AG69" s="150">
        <v>0</v>
      </c>
      <c r="AH69" s="151">
        <v>0</v>
      </c>
      <c r="AI69" s="152">
        <f t="shared" si="69"/>
        <v>2.4578073287671233E-2</v>
      </c>
      <c r="AK69" s="121">
        <f t="shared" si="70"/>
        <v>6.7184383561643833E-4</v>
      </c>
      <c r="AL69" s="121">
        <f t="shared" si="71"/>
        <v>0</v>
      </c>
      <c r="AM69" s="121">
        <f t="shared" si="72"/>
        <v>5.1234801369863013E-3</v>
      </c>
      <c r="AN69" s="121">
        <f t="shared" si="73"/>
        <v>0</v>
      </c>
      <c r="AO69" s="121">
        <f t="shared" si="74"/>
        <v>1.1036054794520548E-2</v>
      </c>
      <c r="AP69" s="121">
        <f t="shared" si="75"/>
        <v>0</v>
      </c>
      <c r="AQ69" s="121">
        <f t="shared" si="76"/>
        <v>1.5870945205479454E-2</v>
      </c>
      <c r="AR69" s="121">
        <f t="shared" si="77"/>
        <v>0</v>
      </c>
      <c r="AS69" s="121">
        <f t="shared" si="78"/>
        <v>2.4578073287671233E-2</v>
      </c>
      <c r="AT69" s="121">
        <f t="shared" si="79"/>
        <v>0</v>
      </c>
      <c r="AU69" s="121">
        <f t="shared" si="80"/>
        <v>5.7280397260273973E-2</v>
      </c>
      <c r="AV69" s="121">
        <f t="shared" si="81"/>
        <v>0</v>
      </c>
    </row>
    <row r="70" spans="1:48" ht="14.4" thickBot="1" x14ac:dyDescent="0.3">
      <c r="A70" s="47">
        <f t="shared" si="82"/>
        <v>59</v>
      </c>
      <c r="B70" s="147" t="s">
        <v>161</v>
      </c>
      <c r="C70" s="153"/>
      <c r="D70" s="58" t="s">
        <v>23</v>
      </c>
      <c r="E70" s="148">
        <v>3</v>
      </c>
      <c r="F70" s="149">
        <v>0</v>
      </c>
      <c r="G70" s="150">
        <v>0</v>
      </c>
      <c r="H70" s="150">
        <v>0</v>
      </c>
      <c r="I70" s="150">
        <v>0</v>
      </c>
      <c r="J70" s="151">
        <v>0</v>
      </c>
      <c r="K70" s="152">
        <f t="shared" si="65"/>
        <v>0</v>
      </c>
      <c r="L70" s="149">
        <v>0</v>
      </c>
      <c r="M70" s="150">
        <v>0</v>
      </c>
      <c r="N70" s="150">
        <v>0</v>
      </c>
      <c r="O70" s="150">
        <v>0</v>
      </c>
      <c r="P70" s="151">
        <v>0</v>
      </c>
      <c r="Q70" s="152">
        <f t="shared" si="66"/>
        <v>0</v>
      </c>
      <c r="R70" s="149">
        <v>0</v>
      </c>
      <c r="S70" s="150">
        <v>0.62118904109589035</v>
      </c>
      <c r="T70" s="150">
        <v>0</v>
      </c>
      <c r="U70" s="150">
        <v>0</v>
      </c>
      <c r="V70" s="151">
        <v>0</v>
      </c>
      <c r="W70" s="152">
        <f t="shared" si="67"/>
        <v>0.62118904109589035</v>
      </c>
      <c r="X70" s="149">
        <v>0</v>
      </c>
      <c r="Y70" s="150">
        <v>1.4259999999999999</v>
      </c>
      <c r="Z70" s="150">
        <v>0</v>
      </c>
      <c r="AA70" s="150">
        <v>0</v>
      </c>
      <c r="AB70" s="151">
        <v>0</v>
      </c>
      <c r="AC70" s="152">
        <f t="shared" si="68"/>
        <v>1.4259999999999999</v>
      </c>
      <c r="AD70" s="149">
        <v>0</v>
      </c>
      <c r="AE70" s="150">
        <v>1.4259999999999999</v>
      </c>
      <c r="AF70" s="150">
        <v>0</v>
      </c>
      <c r="AG70" s="150">
        <v>0</v>
      </c>
      <c r="AH70" s="151">
        <v>0</v>
      </c>
      <c r="AI70" s="152">
        <f t="shared" si="69"/>
        <v>1.4259999999999999</v>
      </c>
      <c r="AK70" s="121">
        <f t="shared" si="70"/>
        <v>0</v>
      </c>
      <c r="AL70" s="121">
        <f t="shared" si="71"/>
        <v>0</v>
      </c>
      <c r="AM70" s="121">
        <f t="shared" si="72"/>
        <v>0</v>
      </c>
      <c r="AN70" s="121">
        <f t="shared" si="73"/>
        <v>0</v>
      </c>
      <c r="AO70" s="121">
        <f t="shared" si="74"/>
        <v>0.62118904109589035</v>
      </c>
      <c r="AP70" s="121">
        <f t="shared" si="75"/>
        <v>0</v>
      </c>
      <c r="AQ70" s="121">
        <f t="shared" si="76"/>
        <v>1.4259999999999999</v>
      </c>
      <c r="AR70" s="121">
        <f t="shared" si="77"/>
        <v>0</v>
      </c>
      <c r="AS70" s="121">
        <f t="shared" si="78"/>
        <v>1.4259999999999999</v>
      </c>
      <c r="AT70" s="121">
        <f t="shared" si="79"/>
        <v>0</v>
      </c>
      <c r="AU70" s="121">
        <f t="shared" si="80"/>
        <v>3.4731890410958899</v>
      </c>
      <c r="AV70" s="121">
        <f t="shared" si="81"/>
        <v>0</v>
      </c>
    </row>
    <row r="71" spans="1:48" ht="14.4" thickBot="1" x14ac:dyDescent="0.3">
      <c r="A71" s="47">
        <f t="shared" si="82"/>
        <v>60</v>
      </c>
      <c r="B71" s="147" t="s">
        <v>162</v>
      </c>
      <c r="C71" s="153"/>
      <c r="D71" s="58" t="s">
        <v>23</v>
      </c>
      <c r="E71" s="148">
        <v>3</v>
      </c>
      <c r="F71" s="149">
        <v>0</v>
      </c>
      <c r="G71" s="150">
        <v>0</v>
      </c>
      <c r="H71" s="150">
        <v>0</v>
      </c>
      <c r="I71" s="150">
        <v>0</v>
      </c>
      <c r="J71" s="151">
        <v>0</v>
      </c>
      <c r="K71" s="152">
        <f t="shared" si="65"/>
        <v>0</v>
      </c>
      <c r="L71" s="149">
        <v>0</v>
      </c>
      <c r="M71" s="150">
        <v>0</v>
      </c>
      <c r="N71" s="150">
        <v>0</v>
      </c>
      <c r="O71" s="150">
        <v>0</v>
      </c>
      <c r="P71" s="151">
        <v>0</v>
      </c>
      <c r="Q71" s="152">
        <f t="shared" si="66"/>
        <v>0</v>
      </c>
      <c r="R71" s="149">
        <v>0</v>
      </c>
      <c r="S71" s="150">
        <v>0</v>
      </c>
      <c r="T71" s="150">
        <v>0</v>
      </c>
      <c r="U71" s="150">
        <v>0</v>
      </c>
      <c r="V71" s="151">
        <v>0</v>
      </c>
      <c r="W71" s="152">
        <f t="shared" si="67"/>
        <v>0</v>
      </c>
      <c r="X71" s="149">
        <v>0</v>
      </c>
      <c r="Y71" s="150">
        <v>0</v>
      </c>
      <c r="Z71" s="150">
        <v>0</v>
      </c>
      <c r="AA71" s="150">
        <v>0</v>
      </c>
      <c r="AB71" s="151">
        <v>0</v>
      </c>
      <c r="AC71" s="152">
        <f t="shared" si="68"/>
        <v>0</v>
      </c>
      <c r="AD71" s="149">
        <v>0</v>
      </c>
      <c r="AE71" s="150">
        <v>0</v>
      </c>
      <c r="AF71" s="150">
        <v>0</v>
      </c>
      <c r="AG71" s="150">
        <v>0</v>
      </c>
      <c r="AH71" s="151">
        <v>0</v>
      </c>
      <c r="AI71" s="152">
        <f t="shared" si="69"/>
        <v>0</v>
      </c>
      <c r="AK71" s="121">
        <f t="shared" si="70"/>
        <v>0</v>
      </c>
      <c r="AL71" s="121">
        <f t="shared" si="71"/>
        <v>0</v>
      </c>
      <c r="AM71" s="121">
        <f t="shared" si="72"/>
        <v>0</v>
      </c>
      <c r="AN71" s="121">
        <f t="shared" si="73"/>
        <v>0</v>
      </c>
      <c r="AO71" s="121">
        <f t="shared" si="74"/>
        <v>0</v>
      </c>
      <c r="AP71" s="121">
        <f t="shared" si="75"/>
        <v>0</v>
      </c>
      <c r="AQ71" s="121">
        <f t="shared" si="76"/>
        <v>0</v>
      </c>
      <c r="AR71" s="121">
        <f t="shared" si="77"/>
        <v>0</v>
      </c>
      <c r="AS71" s="121">
        <f t="shared" si="78"/>
        <v>0</v>
      </c>
      <c r="AT71" s="121">
        <f t="shared" si="79"/>
        <v>0</v>
      </c>
      <c r="AU71" s="121">
        <f t="shared" si="80"/>
        <v>0</v>
      </c>
      <c r="AV71" s="121">
        <f t="shared" si="81"/>
        <v>0</v>
      </c>
    </row>
    <row r="72" spans="1:48" ht="14.4" thickBot="1" x14ac:dyDescent="0.3">
      <c r="A72" s="47">
        <f t="shared" si="82"/>
        <v>61</v>
      </c>
      <c r="B72" s="147" t="s">
        <v>163</v>
      </c>
      <c r="C72" s="153"/>
      <c r="D72" s="58" t="s">
        <v>23</v>
      </c>
      <c r="E72" s="148">
        <v>3</v>
      </c>
      <c r="F72" s="149">
        <v>0</v>
      </c>
      <c r="G72" s="150">
        <v>0</v>
      </c>
      <c r="H72" s="150">
        <v>0</v>
      </c>
      <c r="I72" s="150">
        <v>0</v>
      </c>
      <c r="J72" s="151">
        <v>0</v>
      </c>
      <c r="K72" s="152">
        <f t="shared" si="65"/>
        <v>0</v>
      </c>
      <c r="L72" s="149">
        <v>0</v>
      </c>
      <c r="M72" s="150">
        <v>0</v>
      </c>
      <c r="N72" s="150">
        <v>0</v>
      </c>
      <c r="O72" s="150">
        <v>0</v>
      </c>
      <c r="P72" s="151">
        <v>0</v>
      </c>
      <c r="Q72" s="152">
        <f t="shared" si="66"/>
        <v>0</v>
      </c>
      <c r="R72" s="149">
        <v>0</v>
      </c>
      <c r="S72" s="150">
        <v>0</v>
      </c>
      <c r="T72" s="150">
        <v>0</v>
      </c>
      <c r="U72" s="150">
        <v>0</v>
      </c>
      <c r="V72" s="151">
        <v>0</v>
      </c>
      <c r="W72" s="152">
        <f t="shared" si="67"/>
        <v>0</v>
      </c>
      <c r="X72" s="149">
        <v>0</v>
      </c>
      <c r="Y72" s="150">
        <v>0</v>
      </c>
      <c r="Z72" s="150">
        <v>0</v>
      </c>
      <c r="AA72" s="150">
        <v>0</v>
      </c>
      <c r="AB72" s="151">
        <v>0</v>
      </c>
      <c r="AC72" s="152">
        <f t="shared" si="68"/>
        <v>0</v>
      </c>
      <c r="AD72" s="149">
        <v>0</v>
      </c>
      <c r="AE72" s="150">
        <v>0</v>
      </c>
      <c r="AF72" s="150">
        <v>0</v>
      </c>
      <c r="AG72" s="150">
        <v>0</v>
      </c>
      <c r="AH72" s="151">
        <v>0</v>
      </c>
      <c r="AI72" s="152">
        <f t="shared" si="69"/>
        <v>0</v>
      </c>
      <c r="AK72" s="121">
        <f t="shared" si="70"/>
        <v>0</v>
      </c>
      <c r="AL72" s="121">
        <f t="shared" si="71"/>
        <v>0</v>
      </c>
      <c r="AM72" s="121">
        <f t="shared" si="72"/>
        <v>0</v>
      </c>
      <c r="AN72" s="121">
        <f t="shared" si="73"/>
        <v>0</v>
      </c>
      <c r="AO72" s="121">
        <f t="shared" si="74"/>
        <v>0</v>
      </c>
      <c r="AP72" s="121">
        <f t="shared" si="75"/>
        <v>0</v>
      </c>
      <c r="AQ72" s="121">
        <f t="shared" si="76"/>
        <v>0</v>
      </c>
      <c r="AR72" s="121">
        <f t="shared" si="77"/>
        <v>0</v>
      </c>
      <c r="AS72" s="121">
        <f t="shared" si="78"/>
        <v>0</v>
      </c>
      <c r="AT72" s="121">
        <f t="shared" si="79"/>
        <v>0</v>
      </c>
      <c r="AU72" s="121">
        <f t="shared" si="80"/>
        <v>0</v>
      </c>
      <c r="AV72" s="121">
        <f t="shared" si="81"/>
        <v>0</v>
      </c>
    </row>
    <row r="73" spans="1:48" ht="14.4" thickBot="1" x14ac:dyDescent="0.3">
      <c r="A73" s="47">
        <f t="shared" si="82"/>
        <v>62</v>
      </c>
      <c r="B73" s="147" t="s">
        <v>164</v>
      </c>
      <c r="C73" s="153"/>
      <c r="D73" s="58" t="s">
        <v>23</v>
      </c>
      <c r="E73" s="148">
        <v>3</v>
      </c>
      <c r="F73" s="149">
        <v>0</v>
      </c>
      <c r="G73" s="150">
        <v>0</v>
      </c>
      <c r="H73" s="150">
        <v>0</v>
      </c>
      <c r="I73" s="150">
        <v>0</v>
      </c>
      <c r="J73" s="151">
        <v>0</v>
      </c>
      <c r="K73" s="152">
        <f t="shared" si="65"/>
        <v>0</v>
      </c>
      <c r="L73" s="149">
        <v>0</v>
      </c>
      <c r="M73" s="150">
        <v>0</v>
      </c>
      <c r="N73" s="150">
        <v>0</v>
      </c>
      <c r="O73" s="150">
        <v>0</v>
      </c>
      <c r="P73" s="151">
        <v>0</v>
      </c>
      <c r="Q73" s="152">
        <f t="shared" si="66"/>
        <v>0</v>
      </c>
      <c r="R73" s="149">
        <v>0</v>
      </c>
      <c r="S73" s="150">
        <v>0</v>
      </c>
      <c r="T73" s="150">
        <v>0</v>
      </c>
      <c r="U73" s="150">
        <v>0</v>
      </c>
      <c r="V73" s="151">
        <v>0</v>
      </c>
      <c r="W73" s="152">
        <f t="shared" si="67"/>
        <v>0</v>
      </c>
      <c r="X73" s="149">
        <v>0</v>
      </c>
      <c r="Y73" s="150">
        <v>0</v>
      </c>
      <c r="Z73" s="150">
        <v>0</v>
      </c>
      <c r="AA73" s="150">
        <v>0</v>
      </c>
      <c r="AB73" s="151">
        <v>0</v>
      </c>
      <c r="AC73" s="152">
        <f t="shared" si="68"/>
        <v>0</v>
      </c>
      <c r="AD73" s="149">
        <v>0</v>
      </c>
      <c r="AE73" s="150">
        <v>0</v>
      </c>
      <c r="AF73" s="150">
        <v>0</v>
      </c>
      <c r="AG73" s="150">
        <v>0</v>
      </c>
      <c r="AH73" s="151">
        <v>0</v>
      </c>
      <c r="AI73" s="152">
        <f t="shared" si="69"/>
        <v>0</v>
      </c>
      <c r="AK73" s="121">
        <f t="shared" si="70"/>
        <v>0</v>
      </c>
      <c r="AL73" s="121">
        <f t="shared" si="71"/>
        <v>0</v>
      </c>
      <c r="AM73" s="121">
        <f t="shared" si="72"/>
        <v>0</v>
      </c>
      <c r="AN73" s="121">
        <f t="shared" si="73"/>
        <v>0</v>
      </c>
      <c r="AO73" s="121">
        <f t="shared" si="74"/>
        <v>0</v>
      </c>
      <c r="AP73" s="121">
        <f t="shared" si="75"/>
        <v>0</v>
      </c>
      <c r="AQ73" s="121">
        <f t="shared" si="76"/>
        <v>0</v>
      </c>
      <c r="AR73" s="121">
        <f t="shared" si="77"/>
        <v>0</v>
      </c>
      <c r="AS73" s="121">
        <f t="shared" si="78"/>
        <v>0</v>
      </c>
      <c r="AT73" s="121">
        <f t="shared" si="79"/>
        <v>0</v>
      </c>
      <c r="AU73" s="121">
        <f t="shared" si="80"/>
        <v>0</v>
      </c>
      <c r="AV73" s="121">
        <f t="shared" si="81"/>
        <v>0</v>
      </c>
    </row>
    <row r="74" spans="1:48" ht="14.4" thickBot="1" x14ac:dyDescent="0.3">
      <c r="A74" s="47">
        <f t="shared" si="82"/>
        <v>63</v>
      </c>
      <c r="B74" s="147" t="s">
        <v>44</v>
      </c>
      <c r="C74" s="153"/>
      <c r="D74" s="58" t="s">
        <v>23</v>
      </c>
      <c r="E74" s="148">
        <v>3</v>
      </c>
      <c r="F74" s="149">
        <v>0</v>
      </c>
      <c r="G74" s="150">
        <v>0</v>
      </c>
      <c r="H74" s="150">
        <v>0</v>
      </c>
      <c r="I74" s="150">
        <v>0</v>
      </c>
      <c r="J74" s="151">
        <v>0</v>
      </c>
      <c r="K74" s="152">
        <f t="shared" si="65"/>
        <v>0</v>
      </c>
      <c r="L74" s="149">
        <v>0</v>
      </c>
      <c r="M74" s="150">
        <v>4.10958904109589E-3</v>
      </c>
      <c r="N74" s="150">
        <v>0</v>
      </c>
      <c r="O74" s="150">
        <v>0</v>
      </c>
      <c r="P74" s="151">
        <v>0</v>
      </c>
      <c r="Q74" s="152">
        <f t="shared" si="66"/>
        <v>4.10958904109589E-3</v>
      </c>
      <c r="R74" s="149">
        <v>0</v>
      </c>
      <c r="S74" s="150">
        <v>2.5000000000000001E-2</v>
      </c>
      <c r="T74" s="150">
        <v>0</v>
      </c>
      <c r="U74" s="150">
        <v>0</v>
      </c>
      <c r="V74" s="151">
        <v>0</v>
      </c>
      <c r="W74" s="152">
        <f t="shared" si="67"/>
        <v>2.5000000000000001E-2</v>
      </c>
      <c r="X74" s="149">
        <v>0</v>
      </c>
      <c r="Y74" s="150">
        <v>2.5000000000000001E-2</v>
      </c>
      <c r="Z74" s="150">
        <v>0</v>
      </c>
      <c r="AA74" s="150">
        <v>0</v>
      </c>
      <c r="AB74" s="151">
        <v>0</v>
      </c>
      <c r="AC74" s="152">
        <f t="shared" si="68"/>
        <v>2.5000000000000001E-2</v>
      </c>
      <c r="AD74" s="149">
        <v>0</v>
      </c>
      <c r="AE74" s="150">
        <v>6.8561643835616443E-2</v>
      </c>
      <c r="AF74" s="150">
        <v>0</v>
      </c>
      <c r="AG74" s="150">
        <v>0</v>
      </c>
      <c r="AH74" s="151">
        <v>0</v>
      </c>
      <c r="AI74" s="152">
        <f t="shared" si="69"/>
        <v>6.8561643835616443E-2</v>
      </c>
      <c r="AK74" s="121">
        <f t="shared" si="70"/>
        <v>0</v>
      </c>
      <c r="AL74" s="121">
        <f t="shared" si="71"/>
        <v>0</v>
      </c>
      <c r="AM74" s="121">
        <f t="shared" si="72"/>
        <v>4.10958904109589E-3</v>
      </c>
      <c r="AN74" s="121">
        <f t="shared" si="73"/>
        <v>0</v>
      </c>
      <c r="AO74" s="121">
        <f t="shared" si="74"/>
        <v>2.5000000000000001E-2</v>
      </c>
      <c r="AP74" s="121">
        <f t="shared" si="75"/>
        <v>0</v>
      </c>
      <c r="AQ74" s="121">
        <f t="shared" si="76"/>
        <v>2.5000000000000001E-2</v>
      </c>
      <c r="AR74" s="121">
        <f t="shared" si="77"/>
        <v>0</v>
      </c>
      <c r="AS74" s="121">
        <f t="shared" si="78"/>
        <v>6.8561643835616443E-2</v>
      </c>
      <c r="AT74" s="121">
        <f t="shared" si="79"/>
        <v>0</v>
      </c>
      <c r="AU74" s="121">
        <f t="shared" si="80"/>
        <v>0.12267123287671233</v>
      </c>
      <c r="AV74" s="121">
        <f t="shared" si="81"/>
        <v>0</v>
      </c>
    </row>
    <row r="75" spans="1:48" ht="14.4" thickBot="1" x14ac:dyDescent="0.3">
      <c r="A75" s="47">
        <f t="shared" si="82"/>
        <v>64</v>
      </c>
      <c r="B75" s="147" t="s">
        <v>165</v>
      </c>
      <c r="C75" s="153"/>
      <c r="D75" s="58" t="s">
        <v>23</v>
      </c>
      <c r="E75" s="148">
        <v>3</v>
      </c>
      <c r="F75" s="149">
        <v>0</v>
      </c>
      <c r="G75" s="150">
        <v>0</v>
      </c>
      <c r="H75" s="150">
        <v>0</v>
      </c>
      <c r="I75" s="150">
        <v>0</v>
      </c>
      <c r="J75" s="151">
        <v>0</v>
      </c>
      <c r="K75" s="152">
        <f t="shared" si="65"/>
        <v>0</v>
      </c>
      <c r="L75" s="149">
        <v>0</v>
      </c>
      <c r="M75" s="150">
        <v>7.1571780821917813E-2</v>
      </c>
      <c r="N75" s="150">
        <v>0</v>
      </c>
      <c r="O75" s="150">
        <v>0</v>
      </c>
      <c r="P75" s="151">
        <v>0</v>
      </c>
      <c r="Q75" s="152">
        <f t="shared" si="66"/>
        <v>7.1571780821917813E-2</v>
      </c>
      <c r="R75" s="149">
        <v>0</v>
      </c>
      <c r="S75" s="150">
        <v>0.1643</v>
      </c>
      <c r="T75" s="150">
        <v>0</v>
      </c>
      <c r="U75" s="150">
        <v>0</v>
      </c>
      <c r="V75" s="151">
        <v>0</v>
      </c>
      <c r="W75" s="152">
        <f t="shared" si="67"/>
        <v>0.1643</v>
      </c>
      <c r="X75" s="149">
        <v>0</v>
      </c>
      <c r="Y75" s="150">
        <v>0.1643</v>
      </c>
      <c r="Z75" s="150">
        <v>0</v>
      </c>
      <c r="AA75" s="150">
        <v>0</v>
      </c>
      <c r="AB75" s="151">
        <v>0</v>
      </c>
      <c r="AC75" s="152">
        <f t="shared" si="68"/>
        <v>0.1643</v>
      </c>
      <c r="AD75" s="149">
        <v>0</v>
      </c>
      <c r="AE75" s="150">
        <v>0.1643</v>
      </c>
      <c r="AF75" s="150">
        <v>0</v>
      </c>
      <c r="AG75" s="150">
        <v>0</v>
      </c>
      <c r="AH75" s="151">
        <v>0</v>
      </c>
      <c r="AI75" s="152">
        <f t="shared" si="69"/>
        <v>0.1643</v>
      </c>
      <c r="AK75" s="121">
        <f t="shared" si="70"/>
        <v>0</v>
      </c>
      <c r="AL75" s="121">
        <f t="shared" si="71"/>
        <v>0</v>
      </c>
      <c r="AM75" s="121">
        <f t="shared" si="72"/>
        <v>7.1571780821917813E-2</v>
      </c>
      <c r="AN75" s="121">
        <f t="shared" si="73"/>
        <v>0</v>
      </c>
      <c r="AO75" s="121">
        <f t="shared" si="74"/>
        <v>0.1643</v>
      </c>
      <c r="AP75" s="121">
        <f t="shared" si="75"/>
        <v>0</v>
      </c>
      <c r="AQ75" s="121">
        <f t="shared" si="76"/>
        <v>0.1643</v>
      </c>
      <c r="AR75" s="121">
        <f t="shared" si="77"/>
        <v>0</v>
      </c>
      <c r="AS75" s="121">
        <f t="shared" si="78"/>
        <v>0.1643</v>
      </c>
      <c r="AT75" s="121">
        <f t="shared" si="79"/>
        <v>0</v>
      </c>
      <c r="AU75" s="121">
        <f t="shared" si="80"/>
        <v>0.56447178082191785</v>
      </c>
      <c r="AV75" s="121">
        <f t="shared" si="81"/>
        <v>0</v>
      </c>
    </row>
    <row r="76" spans="1:48" ht="14.4" thickBot="1" x14ac:dyDescent="0.3">
      <c r="A76" s="47">
        <f t="shared" si="82"/>
        <v>65</v>
      </c>
      <c r="B76" s="147" t="s">
        <v>166</v>
      </c>
      <c r="C76" s="153"/>
      <c r="D76" s="58" t="s">
        <v>23</v>
      </c>
      <c r="E76" s="148">
        <v>3</v>
      </c>
      <c r="F76" s="149">
        <v>0</v>
      </c>
      <c r="G76" s="150">
        <v>7.8465631960764226E-2</v>
      </c>
      <c r="H76" s="150">
        <v>0</v>
      </c>
      <c r="I76" s="150">
        <v>0</v>
      </c>
      <c r="J76" s="151">
        <v>0</v>
      </c>
      <c r="K76" s="152">
        <f t="shared" si="65"/>
        <v>7.8465631960764226E-2</v>
      </c>
      <c r="L76" s="149">
        <v>0</v>
      </c>
      <c r="M76" s="150">
        <v>0.14540876712328765</v>
      </c>
      <c r="N76" s="150">
        <v>0</v>
      </c>
      <c r="O76" s="150">
        <v>0</v>
      </c>
      <c r="P76" s="151">
        <v>0</v>
      </c>
      <c r="Q76" s="152">
        <f t="shared" si="66"/>
        <v>0.14540876712328765</v>
      </c>
      <c r="R76" s="149">
        <v>0</v>
      </c>
      <c r="S76" s="150">
        <v>0.35113082382506322</v>
      </c>
      <c r="T76" s="150">
        <v>0</v>
      </c>
      <c r="U76" s="150">
        <v>0</v>
      </c>
      <c r="V76" s="151">
        <v>0</v>
      </c>
      <c r="W76" s="152">
        <f t="shared" si="67"/>
        <v>0.35113082382506322</v>
      </c>
      <c r="X76" s="149">
        <v>0</v>
      </c>
      <c r="Y76" s="150">
        <v>0.50777712347461412</v>
      </c>
      <c r="Z76" s="150">
        <v>0</v>
      </c>
      <c r="AA76" s="150">
        <v>0</v>
      </c>
      <c r="AB76" s="151">
        <v>0</v>
      </c>
      <c r="AC76" s="152">
        <f t="shared" si="68"/>
        <v>0.50777712347461412</v>
      </c>
      <c r="AD76" s="149">
        <v>0</v>
      </c>
      <c r="AE76" s="150">
        <v>0.97166753443351817</v>
      </c>
      <c r="AF76" s="150">
        <v>0</v>
      </c>
      <c r="AG76" s="150">
        <v>4.6175342465753423E-2</v>
      </c>
      <c r="AH76" s="151">
        <v>0</v>
      </c>
      <c r="AI76" s="152">
        <f t="shared" si="69"/>
        <v>1.0178428768992716</v>
      </c>
      <c r="AK76" s="121">
        <f t="shared" si="70"/>
        <v>7.8465631960764226E-2</v>
      </c>
      <c r="AL76" s="121">
        <f t="shared" si="71"/>
        <v>0</v>
      </c>
      <c r="AM76" s="121">
        <f t="shared" si="72"/>
        <v>0.14540876712328765</v>
      </c>
      <c r="AN76" s="121">
        <f t="shared" si="73"/>
        <v>0</v>
      </c>
      <c r="AO76" s="121">
        <f t="shared" si="74"/>
        <v>0.35113082382506322</v>
      </c>
      <c r="AP76" s="121">
        <f t="shared" si="75"/>
        <v>0</v>
      </c>
      <c r="AQ76" s="121">
        <f t="shared" si="76"/>
        <v>0.50777712347461412</v>
      </c>
      <c r="AR76" s="121">
        <f t="shared" si="77"/>
        <v>0</v>
      </c>
      <c r="AS76" s="121">
        <f t="shared" si="78"/>
        <v>0.97166753443351817</v>
      </c>
      <c r="AT76" s="121">
        <f t="shared" si="79"/>
        <v>4.6175342465753423E-2</v>
      </c>
      <c r="AU76" s="121">
        <f t="shared" si="80"/>
        <v>2.0544498808172476</v>
      </c>
      <c r="AV76" s="121">
        <f t="shared" si="81"/>
        <v>4.6175342465753423E-2</v>
      </c>
    </row>
    <row r="77" spans="1:48" ht="14.4" thickBot="1" x14ac:dyDescent="0.3">
      <c r="A77" s="47">
        <f t="shared" si="82"/>
        <v>66</v>
      </c>
      <c r="B77" s="147" t="s">
        <v>167</v>
      </c>
      <c r="C77" s="153"/>
      <c r="D77" s="58" t="s">
        <v>23</v>
      </c>
      <c r="E77" s="148">
        <v>3</v>
      </c>
      <c r="F77" s="149">
        <v>0</v>
      </c>
      <c r="G77" s="150">
        <v>0.16128954479033544</v>
      </c>
      <c r="H77" s="150">
        <v>0</v>
      </c>
      <c r="I77" s="150">
        <v>0</v>
      </c>
      <c r="J77" s="151">
        <v>0</v>
      </c>
      <c r="K77" s="152">
        <f t="shared" si="65"/>
        <v>0.16128954479033544</v>
      </c>
      <c r="L77" s="149">
        <v>0</v>
      </c>
      <c r="M77" s="150">
        <v>0.49005161643835626</v>
      </c>
      <c r="N77" s="150">
        <v>0</v>
      </c>
      <c r="O77" s="150">
        <v>0</v>
      </c>
      <c r="P77" s="151">
        <v>0</v>
      </c>
      <c r="Q77" s="152">
        <f t="shared" si="66"/>
        <v>0.49005161643835626</v>
      </c>
      <c r="R77" s="149">
        <v>0</v>
      </c>
      <c r="S77" s="150">
        <v>1.0951087463078237</v>
      </c>
      <c r="T77" s="150">
        <v>0</v>
      </c>
      <c r="U77" s="150">
        <v>0</v>
      </c>
      <c r="V77" s="151">
        <v>0</v>
      </c>
      <c r="W77" s="152">
        <f t="shared" si="67"/>
        <v>1.0951087463078237</v>
      </c>
      <c r="X77" s="149">
        <v>0</v>
      </c>
      <c r="Y77" s="150">
        <v>1.9657845175895379</v>
      </c>
      <c r="Z77" s="150">
        <v>0</v>
      </c>
      <c r="AA77" s="150">
        <v>0</v>
      </c>
      <c r="AB77" s="151">
        <v>0</v>
      </c>
      <c r="AC77" s="152">
        <f t="shared" si="68"/>
        <v>1.9657845175895379</v>
      </c>
      <c r="AD77" s="149">
        <v>0</v>
      </c>
      <c r="AE77" s="150">
        <v>2.4883793322203229</v>
      </c>
      <c r="AF77" s="150">
        <v>0</v>
      </c>
      <c r="AG77" s="150">
        <v>0</v>
      </c>
      <c r="AH77" s="151">
        <v>0</v>
      </c>
      <c r="AI77" s="152">
        <f t="shared" si="69"/>
        <v>2.4883793322203229</v>
      </c>
      <c r="AK77" s="121">
        <f t="shared" si="70"/>
        <v>0.16128954479033544</v>
      </c>
      <c r="AL77" s="121">
        <f t="shared" si="71"/>
        <v>0</v>
      </c>
      <c r="AM77" s="121">
        <f t="shared" si="72"/>
        <v>0.49005161643835626</v>
      </c>
      <c r="AN77" s="121">
        <f t="shared" si="73"/>
        <v>0</v>
      </c>
      <c r="AO77" s="121">
        <f t="shared" si="74"/>
        <v>1.0951087463078237</v>
      </c>
      <c r="AP77" s="121">
        <f t="shared" si="75"/>
        <v>0</v>
      </c>
      <c r="AQ77" s="121">
        <f t="shared" si="76"/>
        <v>1.9657845175895379</v>
      </c>
      <c r="AR77" s="121">
        <f t="shared" si="77"/>
        <v>0</v>
      </c>
      <c r="AS77" s="121">
        <f t="shared" si="78"/>
        <v>2.4883793322203229</v>
      </c>
      <c r="AT77" s="121">
        <f t="shared" si="79"/>
        <v>0</v>
      </c>
      <c r="AU77" s="121">
        <f t="shared" si="80"/>
        <v>6.2006137573463764</v>
      </c>
      <c r="AV77" s="121">
        <f t="shared" si="81"/>
        <v>0</v>
      </c>
    </row>
    <row r="78" spans="1:48" ht="14.4" thickBot="1" x14ac:dyDescent="0.3">
      <c r="A78" s="47">
        <f t="shared" si="82"/>
        <v>67</v>
      </c>
      <c r="B78" s="147" t="s">
        <v>168</v>
      </c>
      <c r="C78" s="153"/>
      <c r="D78" s="58" t="s">
        <v>23</v>
      </c>
      <c r="E78" s="148">
        <v>3</v>
      </c>
      <c r="F78" s="149">
        <v>0</v>
      </c>
      <c r="G78" s="150">
        <v>0</v>
      </c>
      <c r="H78" s="150">
        <v>0</v>
      </c>
      <c r="I78" s="150">
        <v>0</v>
      </c>
      <c r="J78" s="151">
        <v>0</v>
      </c>
      <c r="K78" s="152">
        <f t="shared" si="65"/>
        <v>0</v>
      </c>
      <c r="L78" s="149">
        <v>0</v>
      </c>
      <c r="M78" s="150">
        <v>0</v>
      </c>
      <c r="N78" s="150">
        <v>0</v>
      </c>
      <c r="O78" s="150">
        <v>0</v>
      </c>
      <c r="P78" s="151">
        <v>0</v>
      </c>
      <c r="Q78" s="152">
        <f t="shared" si="66"/>
        <v>0</v>
      </c>
      <c r="R78" s="149">
        <v>0</v>
      </c>
      <c r="S78" s="150">
        <v>0</v>
      </c>
      <c r="T78" s="150">
        <v>0</v>
      </c>
      <c r="U78" s="150">
        <v>0</v>
      </c>
      <c r="V78" s="151">
        <v>0</v>
      </c>
      <c r="W78" s="152">
        <f t="shared" si="67"/>
        <v>0</v>
      </c>
      <c r="X78" s="149">
        <v>0</v>
      </c>
      <c r="Y78" s="150">
        <v>4.2677260273972603E-2</v>
      </c>
      <c r="Z78" s="150">
        <v>0</v>
      </c>
      <c r="AA78" s="150">
        <v>0</v>
      </c>
      <c r="AB78" s="151">
        <v>0</v>
      </c>
      <c r="AC78" s="152">
        <f t="shared" si="68"/>
        <v>4.2677260273972603E-2</v>
      </c>
      <c r="AD78" s="149">
        <v>0</v>
      </c>
      <c r="AE78" s="150">
        <v>0.30270821917808216</v>
      </c>
      <c r="AF78" s="150">
        <v>0</v>
      </c>
      <c r="AG78" s="150">
        <v>0</v>
      </c>
      <c r="AH78" s="151">
        <v>0</v>
      </c>
      <c r="AI78" s="152">
        <f t="shared" si="69"/>
        <v>0.30270821917808216</v>
      </c>
      <c r="AK78" s="121">
        <f t="shared" si="70"/>
        <v>0</v>
      </c>
      <c r="AL78" s="121">
        <f t="shared" si="71"/>
        <v>0</v>
      </c>
      <c r="AM78" s="121">
        <f t="shared" si="72"/>
        <v>0</v>
      </c>
      <c r="AN78" s="121">
        <f t="shared" si="73"/>
        <v>0</v>
      </c>
      <c r="AO78" s="121">
        <f t="shared" si="74"/>
        <v>0</v>
      </c>
      <c r="AP78" s="121">
        <f t="shared" si="75"/>
        <v>0</v>
      </c>
      <c r="AQ78" s="121">
        <f t="shared" si="76"/>
        <v>4.2677260273972603E-2</v>
      </c>
      <c r="AR78" s="121">
        <f t="shared" si="77"/>
        <v>0</v>
      </c>
      <c r="AS78" s="121">
        <f t="shared" si="78"/>
        <v>0.30270821917808216</v>
      </c>
      <c r="AT78" s="121">
        <f t="shared" si="79"/>
        <v>0</v>
      </c>
      <c r="AU78" s="121">
        <f t="shared" si="80"/>
        <v>0.34538547945205478</v>
      </c>
      <c r="AV78" s="121">
        <f t="shared" si="81"/>
        <v>0</v>
      </c>
    </row>
    <row r="79" spans="1:48" ht="14.4" thickBot="1" x14ac:dyDescent="0.3">
      <c r="A79" s="47">
        <f t="shared" si="82"/>
        <v>68</v>
      </c>
      <c r="B79" s="147" t="s">
        <v>169</v>
      </c>
      <c r="C79" s="153"/>
      <c r="D79" s="58" t="s">
        <v>23</v>
      </c>
      <c r="E79" s="148">
        <v>3</v>
      </c>
      <c r="F79" s="149">
        <v>0</v>
      </c>
      <c r="G79" s="150">
        <v>4.4975342465753423E-2</v>
      </c>
      <c r="H79" s="150">
        <v>0</v>
      </c>
      <c r="I79" s="150">
        <v>0</v>
      </c>
      <c r="J79" s="151">
        <v>0</v>
      </c>
      <c r="K79" s="152">
        <f t="shared" si="65"/>
        <v>4.4975342465753423E-2</v>
      </c>
      <c r="L79" s="149">
        <v>0</v>
      </c>
      <c r="M79" s="150">
        <v>0.40125205479452059</v>
      </c>
      <c r="N79" s="150">
        <v>0</v>
      </c>
      <c r="O79" s="150">
        <v>0</v>
      </c>
      <c r="P79" s="151">
        <v>0</v>
      </c>
      <c r="Q79" s="152">
        <f t="shared" si="66"/>
        <v>0.40125205479452059</v>
      </c>
      <c r="R79" s="149">
        <v>0</v>
      </c>
      <c r="S79" s="150">
        <v>0.41310000000000002</v>
      </c>
      <c r="T79" s="150">
        <v>0</v>
      </c>
      <c r="U79" s="150">
        <v>0</v>
      </c>
      <c r="V79" s="151">
        <v>0</v>
      </c>
      <c r="W79" s="152">
        <f t="shared" si="67"/>
        <v>0.41310000000000002</v>
      </c>
      <c r="X79" s="149">
        <v>0</v>
      </c>
      <c r="Y79" s="150">
        <v>0.41310000000000002</v>
      </c>
      <c r="Z79" s="150">
        <v>0</v>
      </c>
      <c r="AA79" s="150">
        <v>0</v>
      </c>
      <c r="AB79" s="151">
        <v>0</v>
      </c>
      <c r="AC79" s="152">
        <f t="shared" si="68"/>
        <v>0.41310000000000002</v>
      </c>
      <c r="AD79" s="149">
        <v>0</v>
      </c>
      <c r="AE79" s="150">
        <v>0.41310000000000002</v>
      </c>
      <c r="AF79" s="150">
        <v>0</v>
      </c>
      <c r="AG79" s="150">
        <v>0</v>
      </c>
      <c r="AH79" s="151">
        <v>0</v>
      </c>
      <c r="AI79" s="152">
        <f t="shared" si="69"/>
        <v>0.41310000000000002</v>
      </c>
      <c r="AK79" s="121">
        <f t="shared" si="70"/>
        <v>4.4975342465753423E-2</v>
      </c>
      <c r="AL79" s="121">
        <f t="shared" si="71"/>
        <v>0</v>
      </c>
      <c r="AM79" s="121">
        <f t="shared" si="72"/>
        <v>0.40125205479452059</v>
      </c>
      <c r="AN79" s="121">
        <f t="shared" si="73"/>
        <v>0</v>
      </c>
      <c r="AO79" s="121">
        <f t="shared" si="74"/>
        <v>0.41310000000000002</v>
      </c>
      <c r="AP79" s="121">
        <f t="shared" si="75"/>
        <v>0</v>
      </c>
      <c r="AQ79" s="121">
        <f t="shared" si="76"/>
        <v>0.41310000000000002</v>
      </c>
      <c r="AR79" s="121">
        <f t="shared" si="77"/>
        <v>0</v>
      </c>
      <c r="AS79" s="121">
        <f t="shared" si="78"/>
        <v>0.41310000000000002</v>
      </c>
      <c r="AT79" s="121">
        <f t="shared" si="79"/>
        <v>0</v>
      </c>
      <c r="AU79" s="121">
        <f t="shared" si="80"/>
        <v>1.685527397260274</v>
      </c>
      <c r="AV79" s="121">
        <f t="shared" si="81"/>
        <v>0</v>
      </c>
    </row>
    <row r="80" spans="1:48" ht="14.4" thickBot="1" x14ac:dyDescent="0.3">
      <c r="A80" s="47">
        <f t="shared" si="82"/>
        <v>69</v>
      </c>
      <c r="B80" s="147" t="s">
        <v>170</v>
      </c>
      <c r="C80" s="153"/>
      <c r="D80" s="58" t="s">
        <v>23</v>
      </c>
      <c r="E80" s="148">
        <v>3</v>
      </c>
      <c r="F80" s="149">
        <v>0</v>
      </c>
      <c r="G80" s="150">
        <v>0</v>
      </c>
      <c r="H80" s="150">
        <v>0</v>
      </c>
      <c r="I80" s="150">
        <v>0</v>
      </c>
      <c r="J80" s="151">
        <v>0</v>
      </c>
      <c r="K80" s="152">
        <f t="shared" si="65"/>
        <v>0</v>
      </c>
      <c r="L80" s="149">
        <v>0</v>
      </c>
      <c r="M80" s="150">
        <v>0</v>
      </c>
      <c r="N80" s="150">
        <v>0</v>
      </c>
      <c r="O80" s="150">
        <v>0</v>
      </c>
      <c r="P80" s="151">
        <v>0</v>
      </c>
      <c r="Q80" s="152">
        <f t="shared" si="66"/>
        <v>0</v>
      </c>
      <c r="R80" s="149">
        <v>0</v>
      </c>
      <c r="S80" s="150">
        <v>0</v>
      </c>
      <c r="T80" s="150">
        <v>0</v>
      </c>
      <c r="U80" s="150">
        <v>0</v>
      </c>
      <c r="V80" s="151">
        <v>0</v>
      </c>
      <c r="W80" s="152">
        <f t="shared" si="67"/>
        <v>0</v>
      </c>
      <c r="X80" s="149">
        <v>0</v>
      </c>
      <c r="Y80" s="150">
        <v>0</v>
      </c>
      <c r="Z80" s="150">
        <v>0</v>
      </c>
      <c r="AA80" s="150">
        <v>0</v>
      </c>
      <c r="AB80" s="151">
        <v>0</v>
      </c>
      <c r="AC80" s="152">
        <f t="shared" si="68"/>
        <v>0</v>
      </c>
      <c r="AD80" s="149">
        <v>0</v>
      </c>
      <c r="AE80" s="150">
        <v>0</v>
      </c>
      <c r="AF80" s="150">
        <v>0</v>
      </c>
      <c r="AG80" s="150">
        <v>0</v>
      </c>
      <c r="AH80" s="151">
        <v>0</v>
      </c>
      <c r="AI80" s="152">
        <f t="shared" si="69"/>
        <v>0</v>
      </c>
      <c r="AK80" s="121">
        <f t="shared" si="70"/>
        <v>0</v>
      </c>
      <c r="AL80" s="121">
        <f t="shared" si="71"/>
        <v>0</v>
      </c>
      <c r="AM80" s="121">
        <f t="shared" si="72"/>
        <v>0</v>
      </c>
      <c r="AN80" s="121">
        <f t="shared" si="73"/>
        <v>0</v>
      </c>
      <c r="AO80" s="121">
        <f t="shared" si="74"/>
        <v>0</v>
      </c>
      <c r="AP80" s="121">
        <f t="shared" si="75"/>
        <v>0</v>
      </c>
      <c r="AQ80" s="121">
        <f t="shared" si="76"/>
        <v>0</v>
      </c>
      <c r="AR80" s="121">
        <f t="shared" si="77"/>
        <v>0</v>
      </c>
      <c r="AS80" s="121">
        <f t="shared" si="78"/>
        <v>0</v>
      </c>
      <c r="AT80" s="121">
        <f t="shared" si="79"/>
        <v>0</v>
      </c>
      <c r="AU80" s="121">
        <f t="shared" si="80"/>
        <v>0</v>
      </c>
      <c r="AV80" s="121">
        <f t="shared" si="81"/>
        <v>0</v>
      </c>
    </row>
    <row r="81" spans="1:61" ht="14.4" thickBot="1" x14ac:dyDescent="0.3">
      <c r="A81" s="47">
        <f t="shared" si="82"/>
        <v>70</v>
      </c>
      <c r="B81" s="147" t="s">
        <v>171</v>
      </c>
      <c r="C81" s="153"/>
      <c r="D81" s="58" t="s">
        <v>23</v>
      </c>
      <c r="E81" s="148">
        <v>3</v>
      </c>
      <c r="F81" s="149">
        <v>0</v>
      </c>
      <c r="G81" s="150">
        <v>0</v>
      </c>
      <c r="H81" s="150">
        <v>0</v>
      </c>
      <c r="I81" s="150">
        <v>0</v>
      </c>
      <c r="J81" s="151">
        <v>0</v>
      </c>
      <c r="K81" s="152">
        <f t="shared" si="65"/>
        <v>0</v>
      </c>
      <c r="L81" s="149">
        <v>0</v>
      </c>
      <c r="M81" s="150">
        <v>0</v>
      </c>
      <c r="N81" s="150">
        <v>0</v>
      </c>
      <c r="O81" s="150">
        <v>0</v>
      </c>
      <c r="P81" s="151">
        <v>0</v>
      </c>
      <c r="Q81" s="152">
        <f t="shared" si="66"/>
        <v>0</v>
      </c>
      <c r="R81" s="149">
        <v>0</v>
      </c>
      <c r="S81" s="150">
        <v>0</v>
      </c>
      <c r="T81" s="150">
        <v>0</v>
      </c>
      <c r="U81" s="150">
        <v>0</v>
      </c>
      <c r="V81" s="151">
        <v>0</v>
      </c>
      <c r="W81" s="152">
        <f t="shared" si="67"/>
        <v>0</v>
      </c>
      <c r="X81" s="149">
        <v>0</v>
      </c>
      <c r="Y81" s="150">
        <v>0</v>
      </c>
      <c r="Z81" s="150">
        <v>0</v>
      </c>
      <c r="AA81" s="150">
        <v>0</v>
      </c>
      <c r="AB81" s="151">
        <v>0</v>
      </c>
      <c r="AC81" s="152">
        <f t="shared" si="68"/>
        <v>0</v>
      </c>
      <c r="AD81" s="149">
        <v>0</v>
      </c>
      <c r="AE81" s="150">
        <v>0</v>
      </c>
      <c r="AF81" s="150">
        <v>0</v>
      </c>
      <c r="AG81" s="150">
        <v>0</v>
      </c>
      <c r="AH81" s="151">
        <v>0</v>
      </c>
      <c r="AI81" s="152">
        <f t="shared" si="69"/>
        <v>0</v>
      </c>
      <c r="AK81" s="121">
        <f t="shared" si="70"/>
        <v>0</v>
      </c>
      <c r="AL81" s="121">
        <f t="shared" si="71"/>
        <v>0</v>
      </c>
      <c r="AM81" s="121">
        <f t="shared" si="72"/>
        <v>0</v>
      </c>
      <c r="AN81" s="121">
        <f t="shared" si="73"/>
        <v>0</v>
      </c>
      <c r="AO81" s="121">
        <f t="shared" si="74"/>
        <v>0</v>
      </c>
      <c r="AP81" s="121">
        <f t="shared" si="75"/>
        <v>0</v>
      </c>
      <c r="AQ81" s="121">
        <f t="shared" si="76"/>
        <v>0</v>
      </c>
      <c r="AR81" s="121">
        <f t="shared" si="77"/>
        <v>0</v>
      </c>
      <c r="AS81" s="121">
        <f t="shared" si="78"/>
        <v>0</v>
      </c>
      <c r="AT81" s="121">
        <f t="shared" si="79"/>
        <v>0</v>
      </c>
      <c r="AU81" s="121">
        <f t="shared" si="80"/>
        <v>0</v>
      </c>
      <c r="AV81" s="121">
        <f t="shared" si="81"/>
        <v>0</v>
      </c>
    </row>
    <row r="82" spans="1:61" ht="14.4" thickBot="1" x14ac:dyDescent="0.3">
      <c r="A82" s="47">
        <f t="shared" si="82"/>
        <v>71</v>
      </c>
      <c r="B82" s="147" t="s">
        <v>172</v>
      </c>
      <c r="C82" s="153"/>
      <c r="D82" s="58" t="s">
        <v>23</v>
      </c>
      <c r="E82" s="148">
        <v>3</v>
      </c>
      <c r="F82" s="149">
        <v>0</v>
      </c>
      <c r="G82" s="150">
        <v>0</v>
      </c>
      <c r="H82" s="150">
        <v>0</v>
      </c>
      <c r="I82" s="150">
        <v>0</v>
      </c>
      <c r="J82" s="151">
        <v>0</v>
      </c>
      <c r="K82" s="152">
        <f t="shared" si="65"/>
        <v>0</v>
      </c>
      <c r="L82" s="149">
        <v>0</v>
      </c>
      <c r="M82" s="150">
        <v>0</v>
      </c>
      <c r="N82" s="150">
        <v>0</v>
      </c>
      <c r="O82" s="150">
        <v>0</v>
      </c>
      <c r="P82" s="151">
        <v>0</v>
      </c>
      <c r="Q82" s="152">
        <f t="shared" si="66"/>
        <v>0</v>
      </c>
      <c r="R82" s="149">
        <v>0</v>
      </c>
      <c r="S82" s="150">
        <v>0</v>
      </c>
      <c r="T82" s="150">
        <v>0</v>
      </c>
      <c r="U82" s="150">
        <v>0</v>
      </c>
      <c r="V82" s="151">
        <v>0</v>
      </c>
      <c r="W82" s="152">
        <f t="shared" si="67"/>
        <v>0</v>
      </c>
      <c r="X82" s="149">
        <v>0</v>
      </c>
      <c r="Y82" s="150">
        <v>0</v>
      </c>
      <c r="Z82" s="150">
        <v>0</v>
      </c>
      <c r="AA82" s="150">
        <v>0</v>
      </c>
      <c r="AB82" s="151">
        <v>0</v>
      </c>
      <c r="AC82" s="152">
        <f t="shared" si="68"/>
        <v>0</v>
      </c>
      <c r="AD82" s="149">
        <v>0</v>
      </c>
      <c r="AE82" s="150">
        <v>0</v>
      </c>
      <c r="AF82" s="150">
        <v>0</v>
      </c>
      <c r="AG82" s="150">
        <v>0</v>
      </c>
      <c r="AH82" s="151">
        <v>0</v>
      </c>
      <c r="AI82" s="152">
        <f t="shared" si="69"/>
        <v>0</v>
      </c>
      <c r="AK82" s="121">
        <f t="shared" si="70"/>
        <v>0</v>
      </c>
      <c r="AL82" s="121">
        <f t="shared" si="71"/>
        <v>0</v>
      </c>
      <c r="AM82" s="121">
        <f t="shared" si="72"/>
        <v>0</v>
      </c>
      <c r="AN82" s="121">
        <f t="shared" si="73"/>
        <v>0</v>
      </c>
      <c r="AO82" s="121">
        <f t="shared" si="74"/>
        <v>0</v>
      </c>
      <c r="AP82" s="121">
        <f t="shared" si="75"/>
        <v>0</v>
      </c>
      <c r="AQ82" s="121">
        <f t="shared" si="76"/>
        <v>0</v>
      </c>
      <c r="AR82" s="121">
        <f t="shared" si="77"/>
        <v>0</v>
      </c>
      <c r="AS82" s="121">
        <f t="shared" si="78"/>
        <v>0</v>
      </c>
      <c r="AT82" s="121">
        <f t="shared" si="79"/>
        <v>0</v>
      </c>
      <c r="AU82" s="121">
        <f t="shared" si="80"/>
        <v>0</v>
      </c>
      <c r="AV82" s="121">
        <f t="shared" si="81"/>
        <v>0</v>
      </c>
    </row>
    <row r="83" spans="1:61" s="385" customFormat="1" ht="14.4" thickBot="1" x14ac:dyDescent="0.3">
      <c r="A83" s="367">
        <f t="shared" si="82"/>
        <v>72</v>
      </c>
      <c r="B83" s="381" t="s">
        <v>173</v>
      </c>
      <c r="C83" s="382"/>
      <c r="D83" s="370" t="s">
        <v>23</v>
      </c>
      <c r="E83" s="383">
        <v>3</v>
      </c>
      <c r="F83" s="149">
        <v>0.81146607164537032</v>
      </c>
      <c r="G83" s="150">
        <v>0</v>
      </c>
      <c r="H83" s="150">
        <v>0</v>
      </c>
      <c r="I83" s="150">
        <v>0</v>
      </c>
      <c r="J83" s="151">
        <v>0</v>
      </c>
      <c r="K83" s="152">
        <f t="shared" si="65"/>
        <v>0.81146607164537032</v>
      </c>
      <c r="L83" s="149">
        <v>0.7</v>
      </c>
      <c r="M83" s="150">
        <v>0</v>
      </c>
      <c r="N83" s="150">
        <v>0</v>
      </c>
      <c r="O83" s="150">
        <v>0</v>
      </c>
      <c r="P83" s="151">
        <v>0</v>
      </c>
      <c r="Q83" s="152">
        <f t="shared" si="66"/>
        <v>0.7</v>
      </c>
      <c r="R83" s="149">
        <v>0.7</v>
      </c>
      <c r="S83" s="150">
        <v>0</v>
      </c>
      <c r="T83" s="150">
        <v>0</v>
      </c>
      <c r="U83" s="150">
        <v>0</v>
      </c>
      <c r="V83" s="151">
        <v>0</v>
      </c>
      <c r="W83" s="152">
        <f t="shared" si="67"/>
        <v>0.7</v>
      </c>
      <c r="X83" s="149">
        <v>0.7</v>
      </c>
      <c r="Y83" s="150">
        <v>0</v>
      </c>
      <c r="Z83" s="150">
        <v>0</v>
      </c>
      <c r="AA83" s="150">
        <v>0</v>
      </c>
      <c r="AB83" s="151">
        <v>0</v>
      </c>
      <c r="AC83" s="152">
        <f t="shared" si="68"/>
        <v>0.7</v>
      </c>
      <c r="AD83" s="149">
        <v>0.7</v>
      </c>
      <c r="AE83" s="150">
        <v>0</v>
      </c>
      <c r="AF83" s="150">
        <v>0</v>
      </c>
      <c r="AG83" s="150">
        <v>0</v>
      </c>
      <c r="AH83" s="151">
        <v>0</v>
      </c>
      <c r="AI83" s="152">
        <f t="shared" si="69"/>
        <v>0.7</v>
      </c>
      <c r="AK83" s="377">
        <f t="shared" si="70"/>
        <v>0.81146607164537032</v>
      </c>
      <c r="AL83" s="377">
        <f t="shared" si="71"/>
        <v>0</v>
      </c>
      <c r="AM83" s="377">
        <f t="shared" si="72"/>
        <v>0.7</v>
      </c>
      <c r="AN83" s="377">
        <f t="shared" si="73"/>
        <v>0</v>
      </c>
      <c r="AO83" s="377">
        <f t="shared" si="74"/>
        <v>0.7</v>
      </c>
      <c r="AP83" s="377">
        <f t="shared" si="75"/>
        <v>0</v>
      </c>
      <c r="AQ83" s="377">
        <f t="shared" si="76"/>
        <v>0.7</v>
      </c>
      <c r="AR83" s="377">
        <f t="shared" si="77"/>
        <v>0</v>
      </c>
      <c r="AS83" s="377">
        <f t="shared" si="78"/>
        <v>0.7</v>
      </c>
      <c r="AT83" s="377">
        <f t="shared" si="79"/>
        <v>0</v>
      </c>
      <c r="AU83" s="377">
        <f t="shared" si="80"/>
        <v>3.6114660716453706</v>
      </c>
      <c r="AV83" s="377">
        <f t="shared" si="81"/>
        <v>0</v>
      </c>
      <c r="AW83" s="376"/>
      <c r="AX83" s="376"/>
      <c r="AY83" s="376"/>
      <c r="AZ83" s="376"/>
      <c r="BA83" s="376"/>
      <c r="BB83" s="376"/>
      <c r="BC83" s="376"/>
      <c r="BD83" s="376"/>
      <c r="BE83" s="376"/>
      <c r="BF83" s="376"/>
      <c r="BG83" s="376"/>
      <c r="BH83" s="376"/>
      <c r="BI83" s="376"/>
    </row>
    <row r="84" spans="1:61" s="385" customFormat="1" ht="14.4" thickBot="1" x14ac:dyDescent="0.3">
      <c r="A84" s="386">
        <f t="shared" si="82"/>
        <v>73</v>
      </c>
      <c r="B84" s="387" t="s">
        <v>174</v>
      </c>
      <c r="C84" s="388"/>
      <c r="D84" s="370" t="s">
        <v>23</v>
      </c>
      <c r="E84" s="383">
        <v>3</v>
      </c>
      <c r="F84" s="149">
        <v>0</v>
      </c>
      <c r="G84" s="150">
        <v>0.36864531998056793</v>
      </c>
      <c r="H84" s="150">
        <v>0</v>
      </c>
      <c r="I84" s="150">
        <v>0</v>
      </c>
      <c r="J84" s="151">
        <v>0</v>
      </c>
      <c r="K84" s="152">
        <f t="shared" si="65"/>
        <v>0.36864531998056793</v>
      </c>
      <c r="L84" s="149">
        <v>0</v>
      </c>
      <c r="M84" s="150">
        <v>6.2692821917808214E-2</v>
      </c>
      <c r="N84" s="150">
        <v>0</v>
      </c>
      <c r="O84" s="150">
        <v>0</v>
      </c>
      <c r="P84" s="151">
        <v>0</v>
      </c>
      <c r="Q84" s="152">
        <f t="shared" si="66"/>
        <v>6.2692821917808214E-2</v>
      </c>
      <c r="R84" s="149">
        <v>0</v>
      </c>
      <c r="S84" s="150">
        <v>0.16450767123287671</v>
      </c>
      <c r="T84" s="150">
        <v>0</v>
      </c>
      <c r="U84" s="150">
        <v>0</v>
      </c>
      <c r="V84" s="151">
        <v>0</v>
      </c>
      <c r="W84" s="152">
        <f t="shared" si="67"/>
        <v>0.16450767123287671</v>
      </c>
      <c r="X84" s="149">
        <v>0</v>
      </c>
      <c r="Y84" s="150">
        <v>0.3247213698630137</v>
      </c>
      <c r="Z84" s="150">
        <v>0</v>
      </c>
      <c r="AA84" s="150">
        <v>0</v>
      </c>
      <c r="AB84" s="151">
        <v>0</v>
      </c>
      <c r="AC84" s="152">
        <f t="shared" si="68"/>
        <v>0.3247213698630137</v>
      </c>
      <c r="AD84" s="149">
        <v>0</v>
      </c>
      <c r="AE84" s="395">
        <v>0.50197616438356163</v>
      </c>
      <c r="AF84" s="150">
        <v>0</v>
      </c>
      <c r="AG84" s="150">
        <v>0</v>
      </c>
      <c r="AH84" s="151">
        <v>0</v>
      </c>
      <c r="AI84" s="152">
        <f t="shared" si="69"/>
        <v>0.50197616438356163</v>
      </c>
      <c r="AK84" s="377">
        <f t="shared" si="70"/>
        <v>0.36864531998056793</v>
      </c>
      <c r="AL84" s="377">
        <f t="shared" si="71"/>
        <v>0</v>
      </c>
      <c r="AM84" s="377">
        <f t="shared" si="72"/>
        <v>6.2692821917808214E-2</v>
      </c>
      <c r="AN84" s="377">
        <f t="shared" si="73"/>
        <v>0</v>
      </c>
      <c r="AO84" s="377">
        <f t="shared" si="74"/>
        <v>0.16450767123287671</v>
      </c>
      <c r="AP84" s="377">
        <f t="shared" si="75"/>
        <v>0</v>
      </c>
      <c r="AQ84" s="377">
        <f t="shared" si="76"/>
        <v>0.3247213698630137</v>
      </c>
      <c r="AR84" s="377">
        <f t="shared" si="77"/>
        <v>0</v>
      </c>
      <c r="AS84" s="377">
        <f t="shared" si="78"/>
        <v>0.50197616438356163</v>
      </c>
      <c r="AT84" s="377">
        <f t="shared" si="79"/>
        <v>0</v>
      </c>
      <c r="AU84" s="377">
        <f t="shared" si="80"/>
        <v>1.4225433473778282</v>
      </c>
      <c r="AV84" s="377">
        <f t="shared" si="81"/>
        <v>0</v>
      </c>
      <c r="AW84" s="376"/>
      <c r="AX84" s="376"/>
      <c r="AY84" s="376"/>
      <c r="AZ84" s="376"/>
      <c r="BA84" s="376"/>
      <c r="BB84" s="376"/>
      <c r="BC84" s="376"/>
      <c r="BD84" s="376"/>
      <c r="BE84" s="376"/>
      <c r="BF84" s="376"/>
      <c r="BG84" s="376"/>
      <c r="BH84" s="376"/>
      <c r="BI84" s="376"/>
    </row>
    <row r="85" spans="1:61" ht="14.4" thickBot="1" x14ac:dyDescent="0.3">
      <c r="A85" s="154">
        <f t="shared" si="82"/>
        <v>74</v>
      </c>
      <c r="B85" s="157" t="s">
        <v>39</v>
      </c>
      <c r="C85" s="156"/>
      <c r="D85" s="58" t="s">
        <v>23</v>
      </c>
      <c r="E85" s="148">
        <v>3</v>
      </c>
      <c r="F85" s="149">
        <v>0</v>
      </c>
      <c r="G85" s="150">
        <v>0</v>
      </c>
      <c r="H85" s="150">
        <v>0</v>
      </c>
      <c r="I85" s="150">
        <v>0</v>
      </c>
      <c r="J85" s="151">
        <v>0</v>
      </c>
      <c r="K85" s="152">
        <f t="shared" si="65"/>
        <v>0</v>
      </c>
      <c r="L85" s="149">
        <v>0</v>
      </c>
      <c r="M85" s="150">
        <v>0</v>
      </c>
      <c r="N85" s="150">
        <v>0</v>
      </c>
      <c r="O85" s="150">
        <v>0</v>
      </c>
      <c r="P85" s="151">
        <v>0</v>
      </c>
      <c r="Q85" s="152">
        <f t="shared" si="66"/>
        <v>0</v>
      </c>
      <c r="R85" s="149">
        <v>0</v>
      </c>
      <c r="S85" s="150">
        <v>0</v>
      </c>
      <c r="T85" s="150">
        <v>0</v>
      </c>
      <c r="U85" s="150">
        <v>0</v>
      </c>
      <c r="V85" s="151">
        <v>0</v>
      </c>
      <c r="W85" s="152">
        <f t="shared" si="67"/>
        <v>0</v>
      </c>
      <c r="X85" s="149">
        <v>0</v>
      </c>
      <c r="Y85" s="150">
        <v>0</v>
      </c>
      <c r="Z85" s="150">
        <v>0</v>
      </c>
      <c r="AA85" s="150">
        <v>0</v>
      </c>
      <c r="AB85" s="151">
        <v>0</v>
      </c>
      <c r="AC85" s="152">
        <f t="shared" si="68"/>
        <v>0</v>
      </c>
      <c r="AD85" s="149">
        <v>0</v>
      </c>
      <c r="AE85" s="150">
        <v>0</v>
      </c>
      <c r="AF85" s="150">
        <v>0</v>
      </c>
      <c r="AG85" s="150">
        <v>0</v>
      </c>
      <c r="AH85" s="151">
        <v>0</v>
      </c>
      <c r="AI85" s="152">
        <f t="shared" si="69"/>
        <v>0</v>
      </c>
      <c r="AK85" s="121">
        <f t="shared" si="70"/>
        <v>0</v>
      </c>
      <c r="AL85" s="121">
        <f t="shared" si="71"/>
        <v>0</v>
      </c>
      <c r="AM85" s="121">
        <f t="shared" si="72"/>
        <v>0</v>
      </c>
      <c r="AN85" s="121">
        <f t="shared" si="73"/>
        <v>0</v>
      </c>
      <c r="AO85" s="121">
        <f t="shared" si="74"/>
        <v>0</v>
      </c>
      <c r="AP85" s="121">
        <f t="shared" si="75"/>
        <v>0</v>
      </c>
      <c r="AQ85" s="121">
        <f t="shared" si="76"/>
        <v>0</v>
      </c>
      <c r="AR85" s="121">
        <f t="shared" si="77"/>
        <v>0</v>
      </c>
      <c r="AS85" s="121">
        <f t="shared" si="78"/>
        <v>0</v>
      </c>
      <c r="AT85" s="121">
        <f t="shared" si="79"/>
        <v>0</v>
      </c>
      <c r="AU85" s="121">
        <f t="shared" si="80"/>
        <v>0</v>
      </c>
      <c r="AV85" s="121">
        <f t="shared" si="81"/>
        <v>0</v>
      </c>
    </row>
    <row r="86" spans="1:61" ht="14.4" thickBot="1" x14ac:dyDescent="0.3">
      <c r="A86" s="154">
        <f t="shared" si="82"/>
        <v>75</v>
      </c>
      <c r="B86" s="155" t="s">
        <v>40</v>
      </c>
      <c r="C86" s="156"/>
      <c r="D86" s="58" t="s">
        <v>23</v>
      </c>
      <c r="E86" s="148">
        <v>3</v>
      </c>
      <c r="F86" s="149">
        <v>0</v>
      </c>
      <c r="G86" s="150">
        <v>0</v>
      </c>
      <c r="H86" s="150">
        <v>0</v>
      </c>
      <c r="I86" s="150">
        <v>0</v>
      </c>
      <c r="J86" s="151">
        <v>0</v>
      </c>
      <c r="K86" s="152">
        <f t="shared" si="65"/>
        <v>0</v>
      </c>
      <c r="L86" s="149">
        <v>0</v>
      </c>
      <c r="M86" s="150">
        <v>0</v>
      </c>
      <c r="N86" s="150">
        <v>0</v>
      </c>
      <c r="O86" s="150">
        <v>0</v>
      </c>
      <c r="P86" s="151">
        <v>0</v>
      </c>
      <c r="Q86" s="152">
        <f t="shared" si="66"/>
        <v>0</v>
      </c>
      <c r="R86" s="149">
        <v>0</v>
      </c>
      <c r="S86" s="150">
        <v>0</v>
      </c>
      <c r="T86" s="150">
        <v>0</v>
      </c>
      <c r="U86" s="150">
        <v>0</v>
      </c>
      <c r="V86" s="151">
        <v>0</v>
      </c>
      <c r="W86" s="152">
        <f t="shared" si="67"/>
        <v>0</v>
      </c>
      <c r="X86" s="149">
        <v>0</v>
      </c>
      <c r="Y86" s="150">
        <v>0</v>
      </c>
      <c r="Z86" s="150">
        <v>0</v>
      </c>
      <c r="AA86" s="150">
        <v>0</v>
      </c>
      <c r="AB86" s="151">
        <v>0</v>
      </c>
      <c r="AC86" s="152">
        <f t="shared" si="68"/>
        <v>0</v>
      </c>
      <c r="AD86" s="149">
        <v>0</v>
      </c>
      <c r="AE86" s="150">
        <v>0</v>
      </c>
      <c r="AF86" s="150">
        <v>0</v>
      </c>
      <c r="AG86" s="150">
        <v>0</v>
      </c>
      <c r="AH86" s="151">
        <v>0</v>
      </c>
      <c r="AI86" s="152">
        <f t="shared" si="69"/>
        <v>0</v>
      </c>
      <c r="AK86" s="121">
        <f t="shared" si="70"/>
        <v>0</v>
      </c>
      <c r="AL86" s="121">
        <f t="shared" si="71"/>
        <v>0</v>
      </c>
      <c r="AM86" s="121">
        <f t="shared" si="72"/>
        <v>0</v>
      </c>
      <c r="AN86" s="121">
        <f t="shared" si="73"/>
        <v>0</v>
      </c>
      <c r="AO86" s="121">
        <f t="shared" si="74"/>
        <v>0</v>
      </c>
      <c r="AP86" s="121">
        <f t="shared" si="75"/>
        <v>0</v>
      </c>
      <c r="AQ86" s="121">
        <f t="shared" si="76"/>
        <v>0</v>
      </c>
      <c r="AR86" s="121">
        <f t="shared" si="77"/>
        <v>0</v>
      </c>
      <c r="AS86" s="121">
        <f t="shared" si="78"/>
        <v>0</v>
      </c>
      <c r="AT86" s="121">
        <f t="shared" si="79"/>
        <v>0</v>
      </c>
      <c r="AU86" s="121">
        <f t="shared" si="80"/>
        <v>0</v>
      </c>
      <c r="AV86" s="121">
        <f t="shared" si="81"/>
        <v>0</v>
      </c>
    </row>
    <row r="87" spans="1:61" ht="14.4" thickBot="1" x14ac:dyDescent="0.3">
      <c r="A87" s="154">
        <f t="shared" si="82"/>
        <v>76</v>
      </c>
      <c r="B87" s="158" t="s">
        <v>41</v>
      </c>
      <c r="C87" s="156"/>
      <c r="D87" s="58" t="s">
        <v>23</v>
      </c>
      <c r="E87" s="148">
        <v>3</v>
      </c>
      <c r="F87" s="149">
        <v>0</v>
      </c>
      <c r="G87" s="150">
        <v>0</v>
      </c>
      <c r="H87" s="150">
        <v>0</v>
      </c>
      <c r="I87" s="150">
        <v>0</v>
      </c>
      <c r="J87" s="151">
        <v>0</v>
      </c>
      <c r="K87" s="152">
        <f t="shared" si="65"/>
        <v>0</v>
      </c>
      <c r="L87" s="149">
        <v>0</v>
      </c>
      <c r="M87" s="150">
        <v>0</v>
      </c>
      <c r="N87" s="150">
        <v>0</v>
      </c>
      <c r="O87" s="150">
        <v>0</v>
      </c>
      <c r="P87" s="151">
        <v>0</v>
      </c>
      <c r="Q87" s="152">
        <f t="shared" si="66"/>
        <v>0</v>
      </c>
      <c r="R87" s="149">
        <v>0</v>
      </c>
      <c r="S87" s="150">
        <v>0</v>
      </c>
      <c r="T87" s="150">
        <v>0</v>
      </c>
      <c r="U87" s="150">
        <v>0</v>
      </c>
      <c r="V87" s="151">
        <v>0</v>
      </c>
      <c r="W87" s="152">
        <f t="shared" si="67"/>
        <v>0</v>
      </c>
      <c r="X87" s="149">
        <v>0</v>
      </c>
      <c r="Y87" s="150">
        <v>0</v>
      </c>
      <c r="Z87" s="150">
        <v>0</v>
      </c>
      <c r="AA87" s="150">
        <v>0</v>
      </c>
      <c r="AB87" s="151">
        <v>0</v>
      </c>
      <c r="AC87" s="152">
        <f t="shared" si="68"/>
        <v>0</v>
      </c>
      <c r="AD87" s="149">
        <v>0</v>
      </c>
      <c r="AE87" s="150">
        <v>0</v>
      </c>
      <c r="AF87" s="150">
        <v>0</v>
      </c>
      <c r="AG87" s="150">
        <v>0</v>
      </c>
      <c r="AH87" s="151">
        <v>0</v>
      </c>
      <c r="AI87" s="152">
        <f t="shared" si="69"/>
        <v>0</v>
      </c>
      <c r="AK87" s="121">
        <f t="shared" si="70"/>
        <v>0</v>
      </c>
      <c r="AL87" s="121">
        <f t="shared" si="71"/>
        <v>0</v>
      </c>
      <c r="AM87" s="121">
        <f t="shared" si="72"/>
        <v>0</v>
      </c>
      <c r="AN87" s="121">
        <f t="shared" si="73"/>
        <v>0</v>
      </c>
      <c r="AO87" s="121">
        <f t="shared" si="74"/>
        <v>0</v>
      </c>
      <c r="AP87" s="121">
        <f t="shared" si="75"/>
        <v>0</v>
      </c>
      <c r="AQ87" s="121">
        <f t="shared" si="76"/>
        <v>0</v>
      </c>
      <c r="AR87" s="121">
        <f t="shared" si="77"/>
        <v>0</v>
      </c>
      <c r="AS87" s="121">
        <f t="shared" si="78"/>
        <v>0</v>
      </c>
      <c r="AT87" s="121">
        <f t="shared" si="79"/>
        <v>0</v>
      </c>
      <c r="AU87" s="121">
        <f t="shared" si="80"/>
        <v>0</v>
      </c>
      <c r="AV87" s="121">
        <f t="shared" si="81"/>
        <v>0</v>
      </c>
    </row>
    <row r="88" spans="1:61" s="385" customFormat="1" ht="14.4" thickBot="1" x14ac:dyDescent="0.3">
      <c r="A88" s="386">
        <f t="shared" si="82"/>
        <v>77</v>
      </c>
      <c r="B88" s="381" t="s">
        <v>175</v>
      </c>
      <c r="C88" s="388"/>
      <c r="D88" s="370" t="s">
        <v>23</v>
      </c>
      <c r="E88" s="383">
        <v>3</v>
      </c>
      <c r="F88" s="149">
        <v>1.3783911206002841</v>
      </c>
      <c r="G88" s="150">
        <v>0</v>
      </c>
      <c r="H88" s="150">
        <v>0</v>
      </c>
      <c r="I88" s="150">
        <v>0</v>
      </c>
      <c r="J88" s="151">
        <v>0</v>
      </c>
      <c r="K88" s="152">
        <f t="shared" si="65"/>
        <v>1.3783911206002841</v>
      </c>
      <c r="L88" s="149">
        <v>1.2060000000000002</v>
      </c>
      <c r="M88" s="150">
        <v>0</v>
      </c>
      <c r="N88" s="150">
        <v>0</v>
      </c>
      <c r="O88" s="150">
        <v>0</v>
      </c>
      <c r="P88" s="151">
        <v>0</v>
      </c>
      <c r="Q88" s="152">
        <f t="shared" si="66"/>
        <v>1.2060000000000002</v>
      </c>
      <c r="R88" s="149">
        <v>1.2060000000000002</v>
      </c>
      <c r="S88" s="150">
        <v>0</v>
      </c>
      <c r="T88" s="150">
        <v>0</v>
      </c>
      <c r="U88" s="150">
        <v>0</v>
      </c>
      <c r="V88" s="151">
        <v>0</v>
      </c>
      <c r="W88" s="152">
        <f t="shared" si="67"/>
        <v>1.2060000000000002</v>
      </c>
      <c r="X88" s="149">
        <v>1.2060000000000002</v>
      </c>
      <c r="Y88" s="150">
        <v>0</v>
      </c>
      <c r="Z88" s="150">
        <v>0</v>
      </c>
      <c r="AA88" s="150">
        <v>0</v>
      </c>
      <c r="AB88" s="151">
        <v>0</v>
      </c>
      <c r="AC88" s="152">
        <f t="shared" si="68"/>
        <v>1.2060000000000002</v>
      </c>
      <c r="AD88" s="149">
        <v>1.2060000000000002</v>
      </c>
      <c r="AE88" s="150">
        <v>0</v>
      </c>
      <c r="AF88" s="150">
        <v>0</v>
      </c>
      <c r="AG88" s="150">
        <v>0</v>
      </c>
      <c r="AH88" s="151">
        <v>0</v>
      </c>
      <c r="AI88" s="152">
        <f t="shared" si="69"/>
        <v>1.2060000000000002</v>
      </c>
      <c r="AK88" s="377">
        <f t="shared" si="70"/>
        <v>1.3783911206002841</v>
      </c>
      <c r="AL88" s="377">
        <f t="shared" si="71"/>
        <v>0</v>
      </c>
      <c r="AM88" s="377">
        <f t="shared" si="72"/>
        <v>1.2060000000000002</v>
      </c>
      <c r="AN88" s="377">
        <f t="shared" si="73"/>
        <v>0</v>
      </c>
      <c r="AO88" s="377">
        <f t="shared" si="74"/>
        <v>1.2060000000000002</v>
      </c>
      <c r="AP88" s="377">
        <f t="shared" si="75"/>
        <v>0</v>
      </c>
      <c r="AQ88" s="377">
        <f t="shared" si="76"/>
        <v>1.2060000000000002</v>
      </c>
      <c r="AR88" s="377">
        <f t="shared" si="77"/>
        <v>0</v>
      </c>
      <c r="AS88" s="377">
        <f t="shared" si="78"/>
        <v>1.2060000000000002</v>
      </c>
      <c r="AT88" s="377">
        <f t="shared" si="79"/>
        <v>0</v>
      </c>
      <c r="AU88" s="377">
        <f t="shared" si="80"/>
        <v>6.2023911206002857</v>
      </c>
      <c r="AV88" s="377">
        <f t="shared" si="81"/>
        <v>0</v>
      </c>
      <c r="AW88" s="376"/>
      <c r="AX88" s="376"/>
      <c r="AY88" s="376"/>
      <c r="AZ88" s="376"/>
      <c r="BA88" s="376"/>
      <c r="BB88" s="376"/>
      <c r="BC88" s="376"/>
      <c r="BD88" s="376"/>
      <c r="BE88" s="376"/>
      <c r="BF88" s="376"/>
      <c r="BG88" s="376"/>
      <c r="BH88" s="376"/>
      <c r="BI88" s="376"/>
    </row>
    <row r="89" spans="1:61" s="385" customFormat="1" ht="14.4" thickBot="1" x14ac:dyDescent="0.3">
      <c r="A89" s="386">
        <f t="shared" si="82"/>
        <v>78</v>
      </c>
      <c r="B89" s="381" t="s">
        <v>176</v>
      </c>
      <c r="C89" s="388"/>
      <c r="D89" s="370" t="s">
        <v>23</v>
      </c>
      <c r="E89" s="383">
        <v>3</v>
      </c>
      <c r="F89" s="149">
        <v>0</v>
      </c>
      <c r="G89" s="150">
        <v>0</v>
      </c>
      <c r="H89" s="150">
        <v>0</v>
      </c>
      <c r="I89" s="150">
        <v>0</v>
      </c>
      <c r="J89" s="151">
        <v>0</v>
      </c>
      <c r="K89" s="152">
        <f>SUM(F89:J89)</f>
        <v>0</v>
      </c>
      <c r="L89" s="149">
        <v>0</v>
      </c>
      <c r="M89" s="150">
        <v>0</v>
      </c>
      <c r="N89" s="150">
        <v>0</v>
      </c>
      <c r="O89" s="150">
        <v>0</v>
      </c>
      <c r="P89" s="151">
        <v>0</v>
      </c>
      <c r="Q89" s="152">
        <f>SUM(L89:P89)</f>
        <v>0</v>
      </c>
      <c r="R89" s="149">
        <v>0</v>
      </c>
      <c r="S89" s="150">
        <v>0</v>
      </c>
      <c r="T89" s="150">
        <v>0</v>
      </c>
      <c r="U89" s="150">
        <v>0</v>
      </c>
      <c r="V89" s="151">
        <v>0</v>
      </c>
      <c r="W89" s="152">
        <f>SUM(R89:V89)</f>
        <v>0</v>
      </c>
      <c r="X89" s="149">
        <v>0</v>
      </c>
      <c r="Y89" s="150">
        <v>0</v>
      </c>
      <c r="Z89" s="150">
        <v>0</v>
      </c>
      <c r="AA89" s="150">
        <v>0</v>
      </c>
      <c r="AB89" s="151">
        <v>0</v>
      </c>
      <c r="AC89" s="152">
        <f>SUM(X89:AB89)</f>
        <v>0</v>
      </c>
      <c r="AD89" s="149">
        <v>0</v>
      </c>
      <c r="AE89" s="150">
        <v>0</v>
      </c>
      <c r="AF89" s="150">
        <v>0</v>
      </c>
      <c r="AG89" s="150">
        <v>0</v>
      </c>
      <c r="AH89" s="151">
        <v>0</v>
      </c>
      <c r="AI89" s="152">
        <f>SUM(AD89:AH89)</f>
        <v>0</v>
      </c>
      <c r="AK89" s="377">
        <f t="shared" si="70"/>
        <v>0</v>
      </c>
      <c r="AL89" s="377">
        <f t="shared" si="71"/>
        <v>0</v>
      </c>
      <c r="AM89" s="377">
        <f t="shared" si="72"/>
        <v>0</v>
      </c>
      <c r="AN89" s="377">
        <f t="shared" si="73"/>
        <v>0</v>
      </c>
      <c r="AO89" s="377">
        <f t="shared" si="74"/>
        <v>0</v>
      </c>
      <c r="AP89" s="377">
        <f t="shared" si="75"/>
        <v>0</v>
      </c>
      <c r="AQ89" s="377">
        <f t="shared" si="76"/>
        <v>0</v>
      </c>
      <c r="AR89" s="377">
        <f t="shared" si="77"/>
        <v>0</v>
      </c>
      <c r="AS89" s="377">
        <f t="shared" si="78"/>
        <v>0</v>
      </c>
      <c r="AT89" s="377">
        <f t="shared" si="79"/>
        <v>0</v>
      </c>
      <c r="AU89" s="377">
        <f t="shared" si="80"/>
        <v>0</v>
      </c>
      <c r="AV89" s="377">
        <f t="shared" si="81"/>
        <v>0</v>
      </c>
      <c r="AW89" s="376"/>
      <c r="AX89" s="376"/>
      <c r="AY89" s="376"/>
      <c r="AZ89" s="376"/>
      <c r="BA89" s="376"/>
      <c r="BB89" s="376"/>
      <c r="BC89" s="376"/>
      <c r="BD89" s="376"/>
      <c r="BE89" s="376"/>
      <c r="BF89" s="376"/>
      <c r="BG89" s="376"/>
      <c r="BH89" s="376"/>
      <c r="BI89" s="376"/>
    </row>
    <row r="90" spans="1:61" ht="14.4" thickBot="1" x14ac:dyDescent="0.3">
      <c r="A90" s="154">
        <f t="shared" si="82"/>
        <v>79</v>
      </c>
      <c r="B90" s="180" t="s">
        <v>177</v>
      </c>
      <c r="C90" s="156"/>
      <c r="D90" s="58" t="s">
        <v>23</v>
      </c>
      <c r="E90" s="148">
        <v>3</v>
      </c>
      <c r="F90" s="149">
        <v>0</v>
      </c>
      <c r="G90" s="150">
        <v>0</v>
      </c>
      <c r="H90" s="150">
        <v>0</v>
      </c>
      <c r="I90" s="150">
        <v>0</v>
      </c>
      <c r="J90" s="151">
        <v>0</v>
      </c>
      <c r="K90" s="152">
        <f t="shared" si="65"/>
        <v>0</v>
      </c>
      <c r="L90" s="149">
        <v>0</v>
      </c>
      <c r="M90" s="150">
        <v>0</v>
      </c>
      <c r="N90" s="150">
        <v>0</v>
      </c>
      <c r="O90" s="150">
        <v>0</v>
      </c>
      <c r="P90" s="151">
        <v>0</v>
      </c>
      <c r="Q90" s="152">
        <f t="shared" si="66"/>
        <v>0</v>
      </c>
      <c r="R90" s="149">
        <v>0</v>
      </c>
      <c r="S90" s="150">
        <v>0</v>
      </c>
      <c r="T90" s="150">
        <v>0</v>
      </c>
      <c r="U90" s="150">
        <v>0</v>
      </c>
      <c r="V90" s="151">
        <v>0</v>
      </c>
      <c r="W90" s="152">
        <f t="shared" si="67"/>
        <v>0</v>
      </c>
      <c r="X90" s="149">
        <v>0</v>
      </c>
      <c r="Y90" s="150">
        <v>0</v>
      </c>
      <c r="Z90" s="150">
        <v>0</v>
      </c>
      <c r="AA90" s="150">
        <v>0</v>
      </c>
      <c r="AB90" s="151">
        <v>0</v>
      </c>
      <c r="AC90" s="152">
        <f t="shared" si="68"/>
        <v>0</v>
      </c>
      <c r="AD90" s="149">
        <v>0</v>
      </c>
      <c r="AE90" s="150">
        <v>0</v>
      </c>
      <c r="AF90" s="150">
        <v>0</v>
      </c>
      <c r="AG90" s="150">
        <v>0</v>
      </c>
      <c r="AH90" s="151">
        <v>0</v>
      </c>
      <c r="AI90" s="152">
        <f t="shared" si="69"/>
        <v>0</v>
      </c>
      <c r="AK90" s="121">
        <f t="shared" si="70"/>
        <v>0</v>
      </c>
      <c r="AL90" s="121">
        <f t="shared" si="71"/>
        <v>0</v>
      </c>
      <c r="AM90" s="121">
        <f t="shared" si="72"/>
        <v>0</v>
      </c>
      <c r="AN90" s="121">
        <f t="shared" si="73"/>
        <v>0</v>
      </c>
      <c r="AO90" s="121">
        <f t="shared" si="74"/>
        <v>0</v>
      </c>
      <c r="AP90" s="121">
        <f t="shared" si="75"/>
        <v>0</v>
      </c>
      <c r="AQ90" s="121">
        <f t="shared" si="76"/>
        <v>0</v>
      </c>
      <c r="AR90" s="121">
        <f t="shared" si="77"/>
        <v>0</v>
      </c>
      <c r="AS90" s="121">
        <f t="shared" si="78"/>
        <v>0</v>
      </c>
      <c r="AT90" s="121">
        <f t="shared" si="79"/>
        <v>0</v>
      </c>
      <c r="AU90" s="121">
        <f t="shared" si="80"/>
        <v>0</v>
      </c>
      <c r="AV90" s="121">
        <f t="shared" si="81"/>
        <v>0</v>
      </c>
    </row>
    <row r="91" spans="1:61" ht="14.4" thickBot="1" x14ac:dyDescent="0.3">
      <c r="A91" s="154">
        <f t="shared" si="82"/>
        <v>80</v>
      </c>
      <c r="B91" s="180" t="s">
        <v>178</v>
      </c>
      <c r="C91" s="156"/>
      <c r="D91" s="58" t="s">
        <v>23</v>
      </c>
      <c r="E91" s="148">
        <v>3</v>
      </c>
      <c r="F91" s="149">
        <v>0</v>
      </c>
      <c r="G91" s="150">
        <v>0</v>
      </c>
      <c r="H91" s="150">
        <v>0</v>
      </c>
      <c r="I91" s="150">
        <v>0</v>
      </c>
      <c r="J91" s="151">
        <v>0</v>
      </c>
      <c r="K91" s="152">
        <f t="shared" si="65"/>
        <v>0</v>
      </c>
      <c r="L91" s="149">
        <v>0</v>
      </c>
      <c r="M91" s="150">
        <v>0</v>
      </c>
      <c r="N91" s="150">
        <v>0</v>
      </c>
      <c r="O91" s="150">
        <v>0</v>
      </c>
      <c r="P91" s="151">
        <v>0</v>
      </c>
      <c r="Q91" s="152">
        <f t="shared" si="66"/>
        <v>0</v>
      </c>
      <c r="R91" s="149">
        <v>0</v>
      </c>
      <c r="S91" s="150">
        <v>0</v>
      </c>
      <c r="T91" s="150">
        <v>0</v>
      </c>
      <c r="U91" s="150">
        <v>0</v>
      </c>
      <c r="V91" s="151">
        <v>0</v>
      </c>
      <c r="W91" s="152">
        <f t="shared" si="67"/>
        <v>0</v>
      </c>
      <c r="X91" s="149">
        <v>0</v>
      </c>
      <c r="Y91" s="150">
        <v>0</v>
      </c>
      <c r="Z91" s="150">
        <v>0</v>
      </c>
      <c r="AA91" s="150">
        <v>0</v>
      </c>
      <c r="AB91" s="151">
        <v>0</v>
      </c>
      <c r="AC91" s="152">
        <f t="shared" si="68"/>
        <v>0</v>
      </c>
      <c r="AD91" s="149">
        <v>0</v>
      </c>
      <c r="AE91" s="150">
        <v>0</v>
      </c>
      <c r="AF91" s="150">
        <v>0</v>
      </c>
      <c r="AG91" s="150">
        <v>0</v>
      </c>
      <c r="AH91" s="151">
        <v>0</v>
      </c>
      <c r="AI91" s="152">
        <f t="shared" si="69"/>
        <v>0</v>
      </c>
      <c r="AK91" s="121">
        <f t="shared" si="70"/>
        <v>0</v>
      </c>
      <c r="AL91" s="121">
        <f t="shared" si="71"/>
        <v>0</v>
      </c>
      <c r="AM91" s="121">
        <f t="shared" si="72"/>
        <v>0</v>
      </c>
      <c r="AN91" s="121">
        <f t="shared" si="73"/>
        <v>0</v>
      </c>
      <c r="AO91" s="121">
        <f t="shared" si="74"/>
        <v>0</v>
      </c>
      <c r="AP91" s="121">
        <f t="shared" si="75"/>
        <v>0</v>
      </c>
      <c r="AQ91" s="121">
        <f t="shared" si="76"/>
        <v>0</v>
      </c>
      <c r="AR91" s="121">
        <f t="shared" si="77"/>
        <v>0</v>
      </c>
      <c r="AS91" s="121">
        <f t="shared" si="78"/>
        <v>0</v>
      </c>
      <c r="AT91" s="121">
        <f t="shared" si="79"/>
        <v>0</v>
      </c>
      <c r="AU91" s="121">
        <f t="shared" si="80"/>
        <v>0</v>
      </c>
      <c r="AV91" s="121">
        <f t="shared" si="81"/>
        <v>0</v>
      </c>
    </row>
    <row r="92" spans="1:61" ht="14.4" thickBot="1" x14ac:dyDescent="0.3">
      <c r="A92" s="154">
        <f t="shared" si="82"/>
        <v>81</v>
      </c>
      <c r="B92" s="180" t="s">
        <v>179</v>
      </c>
      <c r="C92" s="156"/>
      <c r="D92" s="58" t="s">
        <v>23</v>
      </c>
      <c r="E92" s="148">
        <v>3</v>
      </c>
      <c r="F92" s="149">
        <v>0.45800000000000002</v>
      </c>
      <c r="G92" s="150">
        <v>0</v>
      </c>
      <c r="H92" s="150">
        <v>0</v>
      </c>
      <c r="I92" s="150">
        <v>0</v>
      </c>
      <c r="J92" s="151">
        <v>0</v>
      </c>
      <c r="K92" s="152">
        <f t="shared" si="65"/>
        <v>0.45800000000000002</v>
      </c>
      <c r="L92" s="149">
        <v>0.45800000000000002</v>
      </c>
      <c r="M92" s="150">
        <v>0</v>
      </c>
      <c r="N92" s="150">
        <v>0</v>
      </c>
      <c r="O92" s="150">
        <v>0</v>
      </c>
      <c r="P92" s="151">
        <v>0</v>
      </c>
      <c r="Q92" s="152">
        <f t="shared" si="66"/>
        <v>0.45800000000000002</v>
      </c>
      <c r="R92" s="149">
        <v>0.45800000000000002</v>
      </c>
      <c r="S92" s="150">
        <v>0</v>
      </c>
      <c r="T92" s="150">
        <v>0</v>
      </c>
      <c r="U92" s="150">
        <v>0</v>
      </c>
      <c r="V92" s="151">
        <v>0</v>
      </c>
      <c r="W92" s="152">
        <f t="shared" si="67"/>
        <v>0.45800000000000002</v>
      </c>
      <c r="X92" s="149">
        <v>0.45800000000000002</v>
      </c>
      <c r="Y92" s="150">
        <v>0</v>
      </c>
      <c r="Z92" s="150">
        <v>0</v>
      </c>
      <c r="AA92" s="150">
        <v>0</v>
      </c>
      <c r="AB92" s="151">
        <v>0</v>
      </c>
      <c r="AC92" s="152">
        <f t="shared" si="68"/>
        <v>0.45800000000000002</v>
      </c>
      <c r="AD92" s="149">
        <v>0.45800000000000002</v>
      </c>
      <c r="AE92" s="150">
        <v>0</v>
      </c>
      <c r="AF92" s="150">
        <v>0</v>
      </c>
      <c r="AG92" s="150">
        <v>0</v>
      </c>
      <c r="AH92" s="151">
        <v>0</v>
      </c>
      <c r="AI92" s="152">
        <f t="shared" si="69"/>
        <v>0.45800000000000002</v>
      </c>
      <c r="AK92" s="121">
        <f t="shared" si="70"/>
        <v>0.45800000000000002</v>
      </c>
      <c r="AL92" s="121">
        <f t="shared" si="71"/>
        <v>0</v>
      </c>
      <c r="AM92" s="121">
        <f t="shared" si="72"/>
        <v>0.45800000000000002</v>
      </c>
      <c r="AN92" s="121">
        <f t="shared" si="73"/>
        <v>0</v>
      </c>
      <c r="AO92" s="121">
        <f t="shared" si="74"/>
        <v>0.45800000000000002</v>
      </c>
      <c r="AP92" s="121">
        <f t="shared" si="75"/>
        <v>0</v>
      </c>
      <c r="AQ92" s="121">
        <f t="shared" si="76"/>
        <v>0.45800000000000002</v>
      </c>
      <c r="AR92" s="121">
        <f t="shared" si="77"/>
        <v>0</v>
      </c>
      <c r="AS92" s="121">
        <f t="shared" si="78"/>
        <v>0.45800000000000002</v>
      </c>
      <c r="AT92" s="121">
        <f t="shared" si="79"/>
        <v>0</v>
      </c>
      <c r="AU92" s="121">
        <f t="shared" si="80"/>
        <v>2.29</v>
      </c>
      <c r="AV92" s="121">
        <f t="shared" si="81"/>
        <v>0</v>
      </c>
    </row>
    <row r="93" spans="1:61" ht="14.4" thickBot="1" x14ac:dyDescent="0.3">
      <c r="A93" s="154">
        <f t="shared" si="82"/>
        <v>82</v>
      </c>
      <c r="B93" s="180" t="s">
        <v>180</v>
      </c>
      <c r="C93" s="156"/>
      <c r="D93" s="58" t="s">
        <v>23</v>
      </c>
      <c r="E93" s="148">
        <v>3</v>
      </c>
      <c r="F93" s="149">
        <v>0</v>
      </c>
      <c r="G93" s="150">
        <v>0</v>
      </c>
      <c r="H93" s="150">
        <v>0</v>
      </c>
      <c r="I93" s="150">
        <v>0</v>
      </c>
      <c r="J93" s="151">
        <v>0</v>
      </c>
      <c r="K93" s="152">
        <f t="shared" si="65"/>
        <v>0</v>
      </c>
      <c r="L93" s="149">
        <v>0</v>
      </c>
      <c r="M93" s="150">
        <v>0</v>
      </c>
      <c r="N93" s="150">
        <v>0</v>
      </c>
      <c r="O93" s="150">
        <v>0</v>
      </c>
      <c r="P93" s="151">
        <v>0</v>
      </c>
      <c r="Q93" s="152">
        <f t="shared" si="66"/>
        <v>0</v>
      </c>
      <c r="R93" s="149">
        <v>0</v>
      </c>
      <c r="S93" s="150">
        <v>0</v>
      </c>
      <c r="T93" s="150">
        <v>0</v>
      </c>
      <c r="U93" s="150">
        <v>0</v>
      </c>
      <c r="V93" s="151">
        <v>0</v>
      </c>
      <c r="W93" s="152">
        <f t="shared" si="67"/>
        <v>0</v>
      </c>
      <c r="X93" s="149">
        <v>0</v>
      </c>
      <c r="Y93" s="150">
        <v>0</v>
      </c>
      <c r="Z93" s="150">
        <v>0</v>
      </c>
      <c r="AA93" s="150">
        <v>0</v>
      </c>
      <c r="AB93" s="151">
        <v>0</v>
      </c>
      <c r="AC93" s="152">
        <f t="shared" si="68"/>
        <v>0</v>
      </c>
      <c r="AD93" s="149">
        <v>0</v>
      </c>
      <c r="AE93" s="150">
        <v>0</v>
      </c>
      <c r="AF93" s="150">
        <v>0</v>
      </c>
      <c r="AG93" s="150">
        <v>0</v>
      </c>
      <c r="AH93" s="151">
        <v>0</v>
      </c>
      <c r="AI93" s="152">
        <f t="shared" si="69"/>
        <v>0</v>
      </c>
      <c r="AK93" s="121">
        <f t="shared" si="70"/>
        <v>0</v>
      </c>
      <c r="AL93" s="121">
        <f t="shared" si="71"/>
        <v>0</v>
      </c>
      <c r="AM93" s="121">
        <f t="shared" si="72"/>
        <v>0</v>
      </c>
      <c r="AN93" s="121">
        <f t="shared" si="73"/>
        <v>0</v>
      </c>
      <c r="AO93" s="121">
        <f t="shared" si="74"/>
        <v>0</v>
      </c>
      <c r="AP93" s="121">
        <f t="shared" si="75"/>
        <v>0</v>
      </c>
      <c r="AQ93" s="121">
        <f t="shared" si="76"/>
        <v>0</v>
      </c>
      <c r="AR93" s="121">
        <f t="shared" si="77"/>
        <v>0</v>
      </c>
      <c r="AS93" s="121">
        <f t="shared" si="78"/>
        <v>0</v>
      </c>
      <c r="AT93" s="121">
        <f t="shared" si="79"/>
        <v>0</v>
      </c>
      <c r="AU93" s="121">
        <f t="shared" si="80"/>
        <v>0</v>
      </c>
      <c r="AV93" s="121">
        <f t="shared" si="81"/>
        <v>0</v>
      </c>
    </row>
    <row r="94" spans="1:61" ht="14.4" thickBot="1" x14ac:dyDescent="0.3">
      <c r="A94" s="154">
        <f t="shared" si="82"/>
        <v>83</v>
      </c>
      <c r="B94" s="180" t="s">
        <v>403</v>
      </c>
      <c r="C94" s="156"/>
      <c r="D94" s="58" t="s">
        <v>23</v>
      </c>
      <c r="E94" s="148">
        <v>3</v>
      </c>
      <c r="F94" s="149">
        <v>0</v>
      </c>
      <c r="G94" s="150">
        <v>0</v>
      </c>
      <c r="H94" s="150">
        <v>0</v>
      </c>
      <c r="I94" s="150">
        <v>0</v>
      </c>
      <c r="J94" s="151">
        <v>0</v>
      </c>
      <c r="K94" s="152">
        <f t="shared" si="65"/>
        <v>0</v>
      </c>
      <c r="L94" s="149">
        <v>0</v>
      </c>
      <c r="M94" s="150">
        <v>0</v>
      </c>
      <c r="N94" s="150">
        <v>0</v>
      </c>
      <c r="O94" s="150">
        <v>0</v>
      </c>
      <c r="P94" s="151">
        <v>0</v>
      </c>
      <c r="Q94" s="152">
        <f t="shared" si="66"/>
        <v>0</v>
      </c>
      <c r="R94" s="149">
        <v>0</v>
      </c>
      <c r="S94" s="150">
        <v>0</v>
      </c>
      <c r="T94" s="150">
        <v>0</v>
      </c>
      <c r="U94" s="150">
        <v>0</v>
      </c>
      <c r="V94" s="151">
        <v>0</v>
      </c>
      <c r="W94" s="152">
        <f t="shared" si="67"/>
        <v>0</v>
      </c>
      <c r="X94" s="149">
        <v>0</v>
      </c>
      <c r="Y94" s="150">
        <v>0</v>
      </c>
      <c r="Z94" s="150">
        <v>0</v>
      </c>
      <c r="AA94" s="150">
        <v>0</v>
      </c>
      <c r="AB94" s="151">
        <v>0</v>
      </c>
      <c r="AC94" s="152">
        <f t="shared" si="68"/>
        <v>0</v>
      </c>
      <c r="AD94" s="149">
        <v>0</v>
      </c>
      <c r="AE94" s="395">
        <v>0.1278904109589041</v>
      </c>
      <c r="AF94" s="150">
        <v>0</v>
      </c>
      <c r="AG94" s="150">
        <v>0</v>
      </c>
      <c r="AH94" s="151">
        <v>0</v>
      </c>
      <c r="AI94" s="152">
        <f t="shared" si="69"/>
        <v>0.1278904109589041</v>
      </c>
      <c r="AK94" s="121">
        <f t="shared" si="70"/>
        <v>0</v>
      </c>
      <c r="AL94" s="121">
        <f t="shared" si="71"/>
        <v>0</v>
      </c>
      <c r="AM94" s="121">
        <f t="shared" si="72"/>
        <v>0</v>
      </c>
      <c r="AN94" s="121">
        <f t="shared" si="73"/>
        <v>0</v>
      </c>
      <c r="AO94" s="121">
        <f t="shared" si="74"/>
        <v>0</v>
      </c>
      <c r="AP94" s="121">
        <f t="shared" si="75"/>
        <v>0</v>
      </c>
      <c r="AQ94" s="121">
        <f t="shared" si="76"/>
        <v>0</v>
      </c>
      <c r="AR94" s="121">
        <f t="shared" si="77"/>
        <v>0</v>
      </c>
      <c r="AS94" s="121">
        <f t="shared" si="78"/>
        <v>0.1278904109589041</v>
      </c>
      <c r="AT94" s="121">
        <f t="shared" si="79"/>
        <v>0</v>
      </c>
      <c r="AU94" s="121">
        <f t="shared" si="80"/>
        <v>0.1278904109589041</v>
      </c>
      <c r="AV94" s="121">
        <f t="shared" si="81"/>
        <v>0</v>
      </c>
    </row>
    <row r="95" spans="1:61" ht="14.4" thickBot="1" x14ac:dyDescent="0.3">
      <c r="A95" s="154">
        <f t="shared" si="82"/>
        <v>84</v>
      </c>
      <c r="B95" s="180" t="s">
        <v>193</v>
      </c>
      <c r="C95" s="156"/>
      <c r="D95" s="58" t="s">
        <v>23</v>
      </c>
      <c r="E95" s="148">
        <v>3</v>
      </c>
      <c r="F95" s="149">
        <v>0</v>
      </c>
      <c r="G95" s="150">
        <v>0</v>
      </c>
      <c r="H95" s="150">
        <v>0</v>
      </c>
      <c r="I95" s="150">
        <v>0</v>
      </c>
      <c r="J95" s="151">
        <v>0</v>
      </c>
      <c r="K95" s="152">
        <f t="shared" si="65"/>
        <v>0</v>
      </c>
      <c r="L95" s="149">
        <v>0</v>
      </c>
      <c r="M95" s="150">
        <v>0</v>
      </c>
      <c r="N95" s="150">
        <v>0</v>
      </c>
      <c r="O95" s="150">
        <v>0</v>
      </c>
      <c r="P95" s="151">
        <v>0</v>
      </c>
      <c r="Q95" s="152">
        <f t="shared" si="66"/>
        <v>0</v>
      </c>
      <c r="R95" s="149">
        <v>0</v>
      </c>
      <c r="S95" s="150">
        <v>0</v>
      </c>
      <c r="T95" s="150">
        <v>0</v>
      </c>
      <c r="U95" s="150">
        <v>0</v>
      </c>
      <c r="V95" s="151">
        <v>0</v>
      </c>
      <c r="W95" s="152">
        <f t="shared" si="67"/>
        <v>0</v>
      </c>
      <c r="X95" s="149">
        <v>0</v>
      </c>
      <c r="Y95" s="150">
        <v>0</v>
      </c>
      <c r="Z95" s="150">
        <v>0</v>
      </c>
      <c r="AA95" s="150">
        <v>0</v>
      </c>
      <c r="AB95" s="151">
        <v>0</v>
      </c>
      <c r="AC95" s="152">
        <f t="shared" si="68"/>
        <v>0</v>
      </c>
      <c r="AD95" s="149">
        <v>0</v>
      </c>
      <c r="AE95" s="150">
        <v>0</v>
      </c>
      <c r="AF95" s="150">
        <v>0</v>
      </c>
      <c r="AG95" s="150">
        <v>0</v>
      </c>
      <c r="AH95" s="151">
        <v>0</v>
      </c>
      <c r="AI95" s="152">
        <f t="shared" si="69"/>
        <v>0</v>
      </c>
      <c r="AK95" s="121">
        <f t="shared" si="70"/>
        <v>0</v>
      </c>
      <c r="AL95" s="121">
        <f t="shared" si="71"/>
        <v>0</v>
      </c>
      <c r="AM95" s="121">
        <f t="shared" si="72"/>
        <v>0</v>
      </c>
      <c r="AN95" s="121">
        <f t="shared" si="73"/>
        <v>0</v>
      </c>
      <c r="AO95" s="121">
        <f t="shared" si="74"/>
        <v>0</v>
      </c>
      <c r="AP95" s="121">
        <f t="shared" si="75"/>
        <v>0</v>
      </c>
      <c r="AQ95" s="121">
        <f t="shared" si="76"/>
        <v>0</v>
      </c>
      <c r="AR95" s="121">
        <f t="shared" si="77"/>
        <v>0</v>
      </c>
      <c r="AS95" s="121">
        <f t="shared" si="78"/>
        <v>0</v>
      </c>
      <c r="AT95" s="121">
        <f t="shared" si="79"/>
        <v>0</v>
      </c>
      <c r="AU95" s="121">
        <f t="shared" si="80"/>
        <v>0</v>
      </c>
      <c r="AV95" s="121">
        <f t="shared" si="81"/>
        <v>0</v>
      </c>
    </row>
    <row r="96" spans="1:61" ht="14.4" thickBot="1" x14ac:dyDescent="0.3">
      <c r="A96" s="154">
        <f t="shared" si="82"/>
        <v>85</v>
      </c>
      <c r="B96" s="180" t="s">
        <v>194</v>
      </c>
      <c r="C96" s="156"/>
      <c r="D96" s="58" t="s">
        <v>23</v>
      </c>
      <c r="E96" s="148">
        <v>3</v>
      </c>
      <c r="F96" s="149">
        <v>0</v>
      </c>
      <c r="G96" s="150">
        <v>0</v>
      </c>
      <c r="H96" s="150">
        <v>0</v>
      </c>
      <c r="I96" s="150">
        <v>0</v>
      </c>
      <c r="J96" s="151">
        <v>0</v>
      </c>
      <c r="K96" s="152">
        <f t="shared" si="65"/>
        <v>0</v>
      </c>
      <c r="L96" s="149">
        <v>0</v>
      </c>
      <c r="M96" s="150">
        <v>0</v>
      </c>
      <c r="N96" s="150">
        <v>0</v>
      </c>
      <c r="O96" s="150">
        <v>0</v>
      </c>
      <c r="P96" s="151">
        <v>0</v>
      </c>
      <c r="Q96" s="152">
        <f t="shared" si="66"/>
        <v>0</v>
      </c>
      <c r="R96" s="149">
        <v>0</v>
      </c>
      <c r="S96" s="150">
        <v>0</v>
      </c>
      <c r="T96" s="150">
        <v>0</v>
      </c>
      <c r="U96" s="150">
        <v>0</v>
      </c>
      <c r="V96" s="151">
        <v>0</v>
      </c>
      <c r="W96" s="152">
        <f t="shared" si="67"/>
        <v>0</v>
      </c>
      <c r="X96" s="149">
        <v>0</v>
      </c>
      <c r="Y96" s="150">
        <v>0</v>
      </c>
      <c r="Z96" s="150">
        <v>0</v>
      </c>
      <c r="AA96" s="150">
        <v>0</v>
      </c>
      <c r="AB96" s="151">
        <v>0</v>
      </c>
      <c r="AC96" s="152">
        <f t="shared" si="68"/>
        <v>0</v>
      </c>
      <c r="AD96" s="149">
        <v>0</v>
      </c>
      <c r="AE96" s="150">
        <v>0</v>
      </c>
      <c r="AF96" s="150">
        <v>0</v>
      </c>
      <c r="AG96" s="150">
        <v>0</v>
      </c>
      <c r="AH96" s="151">
        <v>0</v>
      </c>
      <c r="AI96" s="152">
        <f t="shared" si="69"/>
        <v>0</v>
      </c>
      <c r="AK96" s="121">
        <f t="shared" si="70"/>
        <v>0</v>
      </c>
      <c r="AL96" s="121">
        <f t="shared" si="71"/>
        <v>0</v>
      </c>
      <c r="AM96" s="121">
        <f t="shared" si="72"/>
        <v>0</v>
      </c>
      <c r="AN96" s="121">
        <f t="shared" si="73"/>
        <v>0</v>
      </c>
      <c r="AO96" s="121">
        <f t="shared" si="74"/>
        <v>0</v>
      </c>
      <c r="AP96" s="121">
        <f t="shared" si="75"/>
        <v>0</v>
      </c>
      <c r="AQ96" s="121">
        <f t="shared" si="76"/>
        <v>0</v>
      </c>
      <c r="AR96" s="121">
        <f t="shared" si="77"/>
        <v>0</v>
      </c>
      <c r="AS96" s="121">
        <f t="shared" si="78"/>
        <v>0</v>
      </c>
      <c r="AT96" s="121">
        <f t="shared" si="79"/>
        <v>0</v>
      </c>
      <c r="AU96" s="121">
        <f t="shared" si="80"/>
        <v>0</v>
      </c>
      <c r="AV96" s="121">
        <f t="shared" si="81"/>
        <v>0</v>
      </c>
    </row>
    <row r="97" spans="1:61" ht="14.4" thickBot="1" x14ac:dyDescent="0.3">
      <c r="A97" s="154">
        <f t="shared" si="82"/>
        <v>86</v>
      </c>
      <c r="B97" s="180" t="s">
        <v>195</v>
      </c>
      <c r="C97" s="156"/>
      <c r="D97" s="58" t="s">
        <v>23</v>
      </c>
      <c r="E97" s="148">
        <v>3</v>
      </c>
      <c r="F97" s="149">
        <v>0</v>
      </c>
      <c r="G97" s="150">
        <v>0</v>
      </c>
      <c r="H97" s="150">
        <v>0</v>
      </c>
      <c r="I97" s="150">
        <v>0</v>
      </c>
      <c r="J97" s="151">
        <v>0</v>
      </c>
      <c r="K97" s="152">
        <f t="shared" si="65"/>
        <v>0</v>
      </c>
      <c r="L97" s="149">
        <v>0</v>
      </c>
      <c r="M97" s="150">
        <v>0</v>
      </c>
      <c r="N97" s="150">
        <v>0</v>
      </c>
      <c r="O97" s="150">
        <v>0</v>
      </c>
      <c r="P97" s="151">
        <v>0</v>
      </c>
      <c r="Q97" s="152">
        <f t="shared" si="66"/>
        <v>0</v>
      </c>
      <c r="R97" s="149">
        <v>0</v>
      </c>
      <c r="S97" s="150">
        <v>0</v>
      </c>
      <c r="T97" s="150">
        <v>0</v>
      </c>
      <c r="U97" s="150">
        <v>0</v>
      </c>
      <c r="V97" s="151">
        <v>0</v>
      </c>
      <c r="W97" s="152">
        <f t="shared" si="67"/>
        <v>0</v>
      </c>
      <c r="X97" s="149">
        <v>0</v>
      </c>
      <c r="Y97" s="150">
        <v>0</v>
      </c>
      <c r="Z97" s="150">
        <v>0</v>
      </c>
      <c r="AA97" s="150">
        <v>0</v>
      </c>
      <c r="AB97" s="151">
        <v>0</v>
      </c>
      <c r="AC97" s="152">
        <f t="shared" si="68"/>
        <v>0</v>
      </c>
      <c r="AD97" s="149">
        <v>0</v>
      </c>
      <c r="AE97" s="150">
        <v>0</v>
      </c>
      <c r="AF97" s="150">
        <v>0</v>
      </c>
      <c r="AG97" s="150">
        <v>0</v>
      </c>
      <c r="AH97" s="151">
        <v>0</v>
      </c>
      <c r="AI97" s="152">
        <f t="shared" si="69"/>
        <v>0</v>
      </c>
      <c r="AK97" s="121">
        <f t="shared" si="70"/>
        <v>0</v>
      </c>
      <c r="AL97" s="121">
        <f t="shared" si="71"/>
        <v>0</v>
      </c>
      <c r="AM97" s="121">
        <f t="shared" si="72"/>
        <v>0</v>
      </c>
      <c r="AN97" s="121">
        <f t="shared" si="73"/>
        <v>0</v>
      </c>
      <c r="AO97" s="121">
        <f t="shared" si="74"/>
        <v>0</v>
      </c>
      <c r="AP97" s="121">
        <f t="shared" si="75"/>
        <v>0</v>
      </c>
      <c r="AQ97" s="121">
        <f t="shared" si="76"/>
        <v>0</v>
      </c>
      <c r="AR97" s="121">
        <f t="shared" si="77"/>
        <v>0</v>
      </c>
      <c r="AS97" s="121">
        <f t="shared" si="78"/>
        <v>0</v>
      </c>
      <c r="AT97" s="121">
        <f t="shared" si="79"/>
        <v>0</v>
      </c>
      <c r="AU97" s="121">
        <f t="shared" si="80"/>
        <v>0</v>
      </c>
      <c r="AV97" s="121">
        <f t="shared" si="81"/>
        <v>0</v>
      </c>
    </row>
    <row r="98" spans="1:61" ht="14.4" thickBot="1" x14ac:dyDescent="0.3">
      <c r="A98" s="154">
        <f t="shared" si="82"/>
        <v>87</v>
      </c>
      <c r="B98" s="180" t="s">
        <v>196</v>
      </c>
      <c r="C98" s="156"/>
      <c r="D98" s="58" t="s">
        <v>23</v>
      </c>
      <c r="E98" s="148">
        <v>3</v>
      </c>
      <c r="F98" s="149">
        <v>0</v>
      </c>
      <c r="G98" s="150">
        <v>0</v>
      </c>
      <c r="H98" s="150">
        <v>0</v>
      </c>
      <c r="I98" s="150">
        <v>0</v>
      </c>
      <c r="J98" s="151">
        <v>0</v>
      </c>
      <c r="K98" s="152">
        <f t="shared" si="65"/>
        <v>0</v>
      </c>
      <c r="L98" s="149">
        <v>0</v>
      </c>
      <c r="M98" s="150">
        <v>0</v>
      </c>
      <c r="N98" s="150">
        <v>0</v>
      </c>
      <c r="O98" s="150">
        <v>0</v>
      </c>
      <c r="P98" s="151">
        <v>0</v>
      </c>
      <c r="Q98" s="152">
        <f t="shared" si="66"/>
        <v>0</v>
      </c>
      <c r="R98" s="149">
        <v>0</v>
      </c>
      <c r="S98" s="150">
        <v>0</v>
      </c>
      <c r="T98" s="150">
        <v>0</v>
      </c>
      <c r="U98" s="150">
        <v>0</v>
      </c>
      <c r="V98" s="151">
        <v>0</v>
      </c>
      <c r="W98" s="152">
        <f t="shared" si="67"/>
        <v>0</v>
      </c>
      <c r="X98" s="149">
        <v>0</v>
      </c>
      <c r="Y98" s="150">
        <v>0</v>
      </c>
      <c r="Z98" s="150">
        <v>0</v>
      </c>
      <c r="AA98" s="150">
        <v>0</v>
      </c>
      <c r="AB98" s="151">
        <v>0</v>
      </c>
      <c r="AC98" s="152">
        <f t="shared" si="68"/>
        <v>0</v>
      </c>
      <c r="AD98" s="149">
        <v>0</v>
      </c>
      <c r="AE98" s="150">
        <v>0</v>
      </c>
      <c r="AF98" s="150">
        <v>0</v>
      </c>
      <c r="AG98" s="150">
        <v>0</v>
      </c>
      <c r="AH98" s="151">
        <v>0</v>
      </c>
      <c r="AI98" s="152">
        <f t="shared" si="69"/>
        <v>0</v>
      </c>
      <c r="AK98" s="121">
        <f t="shared" si="70"/>
        <v>0</v>
      </c>
      <c r="AL98" s="121">
        <f t="shared" si="71"/>
        <v>0</v>
      </c>
      <c r="AM98" s="121">
        <f t="shared" si="72"/>
        <v>0</v>
      </c>
      <c r="AN98" s="121">
        <f t="shared" si="73"/>
        <v>0</v>
      </c>
      <c r="AO98" s="121">
        <f t="shared" si="74"/>
        <v>0</v>
      </c>
      <c r="AP98" s="121">
        <f t="shared" si="75"/>
        <v>0</v>
      </c>
      <c r="AQ98" s="121">
        <f t="shared" si="76"/>
        <v>0</v>
      </c>
      <c r="AR98" s="121">
        <f t="shared" si="77"/>
        <v>0</v>
      </c>
      <c r="AS98" s="121">
        <f t="shared" si="78"/>
        <v>0</v>
      </c>
      <c r="AT98" s="121">
        <f t="shared" si="79"/>
        <v>0</v>
      </c>
      <c r="AU98" s="121">
        <f t="shared" si="80"/>
        <v>0</v>
      </c>
      <c r="AV98" s="121">
        <f t="shared" si="81"/>
        <v>0</v>
      </c>
    </row>
    <row r="99" spans="1:61" ht="14.4" thickBot="1" x14ac:dyDescent="0.3">
      <c r="A99" s="154">
        <f t="shared" si="82"/>
        <v>88</v>
      </c>
      <c r="B99" s="180" t="s">
        <v>197</v>
      </c>
      <c r="C99" s="160"/>
      <c r="D99" s="161" t="s">
        <v>23</v>
      </c>
      <c r="E99" s="162">
        <v>3</v>
      </c>
      <c r="F99" s="149">
        <v>0</v>
      </c>
      <c r="G99" s="150">
        <v>0</v>
      </c>
      <c r="H99" s="150">
        <v>0</v>
      </c>
      <c r="I99" s="150">
        <v>0</v>
      </c>
      <c r="J99" s="151">
        <v>0</v>
      </c>
      <c r="K99" s="152">
        <f t="shared" si="65"/>
        <v>0</v>
      </c>
      <c r="L99" s="149">
        <v>0</v>
      </c>
      <c r="M99" s="150">
        <v>0</v>
      </c>
      <c r="N99" s="150">
        <v>0</v>
      </c>
      <c r="O99" s="150">
        <v>0</v>
      </c>
      <c r="P99" s="151">
        <v>0</v>
      </c>
      <c r="Q99" s="152">
        <f t="shared" si="66"/>
        <v>0</v>
      </c>
      <c r="R99" s="149">
        <v>0</v>
      </c>
      <c r="S99" s="150">
        <v>0</v>
      </c>
      <c r="T99" s="150">
        <v>0</v>
      </c>
      <c r="U99" s="150">
        <v>0</v>
      </c>
      <c r="V99" s="151">
        <v>0</v>
      </c>
      <c r="W99" s="152">
        <f t="shared" si="67"/>
        <v>0</v>
      </c>
      <c r="X99" s="149">
        <v>0</v>
      </c>
      <c r="Y99" s="150">
        <v>0</v>
      </c>
      <c r="Z99" s="150">
        <v>0</v>
      </c>
      <c r="AA99" s="150">
        <v>0</v>
      </c>
      <c r="AB99" s="151">
        <v>0</v>
      </c>
      <c r="AC99" s="152">
        <f t="shared" si="68"/>
        <v>0</v>
      </c>
      <c r="AD99" s="149">
        <v>0</v>
      </c>
      <c r="AE99" s="150">
        <v>0</v>
      </c>
      <c r="AF99" s="150">
        <v>0</v>
      </c>
      <c r="AG99" s="150">
        <v>0</v>
      </c>
      <c r="AH99" s="151">
        <v>0</v>
      </c>
      <c r="AI99" s="152">
        <f t="shared" si="69"/>
        <v>0</v>
      </c>
      <c r="AK99" s="121">
        <f t="shared" si="70"/>
        <v>0</v>
      </c>
      <c r="AL99" s="121">
        <f t="shared" si="71"/>
        <v>0</v>
      </c>
      <c r="AM99" s="121">
        <f t="shared" si="72"/>
        <v>0</v>
      </c>
      <c r="AN99" s="121">
        <f t="shared" si="73"/>
        <v>0</v>
      </c>
      <c r="AO99" s="121">
        <f t="shared" si="74"/>
        <v>0</v>
      </c>
      <c r="AP99" s="121">
        <f t="shared" si="75"/>
        <v>0</v>
      </c>
      <c r="AQ99" s="121">
        <f t="shared" si="76"/>
        <v>0</v>
      </c>
      <c r="AR99" s="121">
        <f t="shared" si="77"/>
        <v>0</v>
      </c>
      <c r="AS99" s="121">
        <f t="shared" si="78"/>
        <v>0</v>
      </c>
      <c r="AT99" s="121">
        <f t="shared" si="79"/>
        <v>0</v>
      </c>
      <c r="AU99" s="121">
        <f t="shared" si="80"/>
        <v>0</v>
      </c>
      <c r="AV99" s="121">
        <f t="shared" si="81"/>
        <v>0</v>
      </c>
    </row>
    <row r="100" spans="1:61" ht="14.4" thickBot="1" x14ac:dyDescent="0.3">
      <c r="A100" s="154">
        <f t="shared" si="82"/>
        <v>89</v>
      </c>
      <c r="B100" s="180" t="s">
        <v>198</v>
      </c>
      <c r="C100" s="160"/>
      <c r="D100" s="161" t="s">
        <v>23</v>
      </c>
      <c r="E100" s="162">
        <v>3</v>
      </c>
      <c r="F100" s="149">
        <v>0</v>
      </c>
      <c r="G100" s="150">
        <v>0</v>
      </c>
      <c r="H100" s="150">
        <v>0</v>
      </c>
      <c r="I100" s="150">
        <v>0</v>
      </c>
      <c r="J100" s="151">
        <v>0</v>
      </c>
      <c r="K100" s="152">
        <f>SUM(F100:J100)</f>
        <v>0</v>
      </c>
      <c r="L100" s="149">
        <v>0</v>
      </c>
      <c r="M100" s="150">
        <v>0</v>
      </c>
      <c r="N100" s="150">
        <v>0</v>
      </c>
      <c r="O100" s="150">
        <v>0</v>
      </c>
      <c r="P100" s="151">
        <v>0</v>
      </c>
      <c r="Q100" s="152">
        <f>SUM(L100:P100)</f>
        <v>0</v>
      </c>
      <c r="R100" s="149">
        <v>0</v>
      </c>
      <c r="S100" s="150">
        <v>0</v>
      </c>
      <c r="T100" s="150">
        <v>0</v>
      </c>
      <c r="U100" s="150">
        <v>0</v>
      </c>
      <c r="V100" s="151">
        <v>0</v>
      </c>
      <c r="W100" s="152">
        <f>SUM(R100:V100)</f>
        <v>0</v>
      </c>
      <c r="X100" s="149">
        <v>0</v>
      </c>
      <c r="Y100" s="150">
        <v>0</v>
      </c>
      <c r="Z100" s="150">
        <v>0</v>
      </c>
      <c r="AA100" s="150">
        <v>0</v>
      </c>
      <c r="AB100" s="151">
        <v>0</v>
      </c>
      <c r="AC100" s="152">
        <f>SUM(X100:AB100)</f>
        <v>0</v>
      </c>
      <c r="AD100" s="149">
        <v>0</v>
      </c>
      <c r="AE100" s="150">
        <v>0</v>
      </c>
      <c r="AF100" s="150">
        <v>0</v>
      </c>
      <c r="AG100" s="150">
        <v>0</v>
      </c>
      <c r="AH100" s="151">
        <v>0</v>
      </c>
      <c r="AI100" s="152">
        <f>SUM(AD100:AH100)</f>
        <v>0</v>
      </c>
      <c r="AK100" s="121">
        <f t="shared" si="70"/>
        <v>0</v>
      </c>
      <c r="AL100" s="121">
        <f t="shared" si="71"/>
        <v>0</v>
      </c>
      <c r="AM100" s="121">
        <f t="shared" si="72"/>
        <v>0</v>
      </c>
      <c r="AN100" s="121">
        <f t="shared" si="73"/>
        <v>0</v>
      </c>
      <c r="AO100" s="121">
        <f t="shared" si="74"/>
        <v>0</v>
      </c>
      <c r="AP100" s="121">
        <f t="shared" si="75"/>
        <v>0</v>
      </c>
      <c r="AQ100" s="121">
        <f t="shared" si="76"/>
        <v>0</v>
      </c>
      <c r="AR100" s="121">
        <f t="shared" si="77"/>
        <v>0</v>
      </c>
      <c r="AS100" s="121">
        <f t="shared" si="78"/>
        <v>0</v>
      </c>
      <c r="AT100" s="121">
        <f t="shared" si="79"/>
        <v>0</v>
      </c>
      <c r="AU100" s="121">
        <f t="shared" si="80"/>
        <v>0</v>
      </c>
      <c r="AV100" s="121">
        <f t="shared" si="81"/>
        <v>0</v>
      </c>
    </row>
    <row r="101" spans="1:61" ht="14.4" thickBot="1" x14ac:dyDescent="0.3">
      <c r="A101" s="154">
        <f t="shared" si="82"/>
        <v>90</v>
      </c>
      <c r="B101" s="180" t="s">
        <v>199</v>
      </c>
      <c r="C101" s="160"/>
      <c r="D101" s="161" t="s">
        <v>23</v>
      </c>
      <c r="E101" s="162">
        <v>3</v>
      </c>
      <c r="F101" s="149">
        <v>0</v>
      </c>
      <c r="G101" s="150">
        <v>0</v>
      </c>
      <c r="H101" s="150">
        <v>0</v>
      </c>
      <c r="I101" s="150">
        <v>0</v>
      </c>
      <c r="J101" s="151">
        <v>0</v>
      </c>
      <c r="K101" s="152">
        <f>SUM(F101:J101)</f>
        <v>0</v>
      </c>
      <c r="L101" s="149">
        <v>0</v>
      </c>
      <c r="M101" s="150">
        <v>0</v>
      </c>
      <c r="N101" s="150">
        <v>0</v>
      </c>
      <c r="O101" s="150">
        <v>0</v>
      </c>
      <c r="P101" s="151">
        <v>0</v>
      </c>
      <c r="Q101" s="152">
        <f>SUM(L101:P101)</f>
        <v>0</v>
      </c>
      <c r="R101" s="149">
        <v>0</v>
      </c>
      <c r="S101" s="150">
        <v>0</v>
      </c>
      <c r="T101" s="150">
        <v>0</v>
      </c>
      <c r="U101" s="150">
        <v>0</v>
      </c>
      <c r="V101" s="151">
        <v>0</v>
      </c>
      <c r="W101" s="152">
        <f>SUM(R101:V101)</f>
        <v>0</v>
      </c>
      <c r="X101" s="149">
        <v>0</v>
      </c>
      <c r="Y101" s="150">
        <v>0</v>
      </c>
      <c r="Z101" s="150">
        <v>0</v>
      </c>
      <c r="AA101" s="150">
        <v>0</v>
      </c>
      <c r="AB101" s="151">
        <v>0</v>
      </c>
      <c r="AC101" s="152">
        <f>SUM(X101:AB101)</f>
        <v>0</v>
      </c>
      <c r="AD101" s="149">
        <v>0</v>
      </c>
      <c r="AE101" s="150">
        <v>0</v>
      </c>
      <c r="AF101" s="150">
        <v>0</v>
      </c>
      <c r="AG101" s="150">
        <v>0</v>
      </c>
      <c r="AH101" s="151">
        <v>0</v>
      </c>
      <c r="AI101" s="152">
        <f>SUM(AD101:AH101)</f>
        <v>0</v>
      </c>
      <c r="AK101" s="121">
        <f t="shared" si="70"/>
        <v>0</v>
      </c>
      <c r="AL101" s="121">
        <f t="shared" si="71"/>
        <v>0</v>
      </c>
      <c r="AM101" s="121">
        <f t="shared" si="72"/>
        <v>0</v>
      </c>
      <c r="AN101" s="121">
        <f t="shared" si="73"/>
        <v>0</v>
      </c>
      <c r="AO101" s="121">
        <f t="shared" si="74"/>
        <v>0</v>
      </c>
      <c r="AP101" s="121">
        <f t="shared" si="75"/>
        <v>0</v>
      </c>
      <c r="AQ101" s="121">
        <f t="shared" si="76"/>
        <v>0</v>
      </c>
      <c r="AR101" s="121">
        <f t="shared" si="77"/>
        <v>0</v>
      </c>
      <c r="AS101" s="121">
        <f t="shared" si="78"/>
        <v>0</v>
      </c>
      <c r="AT101" s="121">
        <f t="shared" si="79"/>
        <v>0</v>
      </c>
      <c r="AU101" s="121">
        <f t="shared" si="80"/>
        <v>0</v>
      </c>
      <c r="AV101" s="121">
        <f t="shared" si="81"/>
        <v>0</v>
      </c>
    </row>
    <row r="102" spans="1:61" ht="14.4" thickBot="1" x14ac:dyDescent="0.3">
      <c r="A102" s="154">
        <f t="shared" si="82"/>
        <v>91</v>
      </c>
      <c r="B102" s="180" t="s">
        <v>200</v>
      </c>
      <c r="C102" s="160"/>
      <c r="D102" s="161" t="s">
        <v>23</v>
      </c>
      <c r="E102" s="162">
        <v>3</v>
      </c>
      <c r="F102" s="149">
        <v>0</v>
      </c>
      <c r="G102" s="150">
        <v>0</v>
      </c>
      <c r="H102" s="150">
        <v>0</v>
      </c>
      <c r="I102" s="150">
        <v>0</v>
      </c>
      <c r="J102" s="151">
        <v>0</v>
      </c>
      <c r="K102" s="152">
        <f>SUM(F102:J102)</f>
        <v>0</v>
      </c>
      <c r="L102" s="149">
        <v>0</v>
      </c>
      <c r="M102" s="150">
        <v>0</v>
      </c>
      <c r="N102" s="150">
        <v>0</v>
      </c>
      <c r="O102" s="150">
        <v>0</v>
      </c>
      <c r="P102" s="151">
        <v>0</v>
      </c>
      <c r="Q102" s="152">
        <f>SUM(L102:P102)</f>
        <v>0</v>
      </c>
      <c r="R102" s="149">
        <v>0</v>
      </c>
      <c r="S102" s="150">
        <v>0</v>
      </c>
      <c r="T102" s="150">
        <v>0</v>
      </c>
      <c r="U102" s="150">
        <v>0</v>
      </c>
      <c r="V102" s="151">
        <v>0</v>
      </c>
      <c r="W102" s="152">
        <f>SUM(R102:V102)</f>
        <v>0</v>
      </c>
      <c r="X102" s="149">
        <v>0</v>
      </c>
      <c r="Y102" s="150">
        <v>0</v>
      </c>
      <c r="Z102" s="150">
        <v>0</v>
      </c>
      <c r="AA102" s="150">
        <v>0</v>
      </c>
      <c r="AB102" s="151">
        <v>0</v>
      </c>
      <c r="AC102" s="152">
        <f>SUM(X102:AB102)</f>
        <v>0</v>
      </c>
      <c r="AD102" s="149">
        <v>0</v>
      </c>
      <c r="AE102" s="150">
        <v>0</v>
      </c>
      <c r="AF102" s="150">
        <v>0</v>
      </c>
      <c r="AG102" s="150">
        <v>0</v>
      </c>
      <c r="AH102" s="151">
        <v>0</v>
      </c>
      <c r="AI102" s="152">
        <f>SUM(AD102:AH102)</f>
        <v>0</v>
      </c>
      <c r="AK102" s="121">
        <f t="shared" si="70"/>
        <v>0</v>
      </c>
      <c r="AL102" s="121">
        <f t="shared" si="71"/>
        <v>0</v>
      </c>
      <c r="AM102" s="121">
        <f t="shared" si="72"/>
        <v>0</v>
      </c>
      <c r="AN102" s="121">
        <f t="shared" si="73"/>
        <v>0</v>
      </c>
      <c r="AO102" s="121">
        <f t="shared" si="74"/>
        <v>0</v>
      </c>
      <c r="AP102" s="121">
        <f t="shared" si="75"/>
        <v>0</v>
      </c>
      <c r="AQ102" s="121">
        <f t="shared" si="76"/>
        <v>0</v>
      </c>
      <c r="AR102" s="121">
        <f t="shared" si="77"/>
        <v>0</v>
      </c>
      <c r="AS102" s="121">
        <f t="shared" si="78"/>
        <v>0</v>
      </c>
      <c r="AT102" s="121">
        <f t="shared" si="79"/>
        <v>0</v>
      </c>
      <c r="AU102" s="121">
        <f t="shared" si="80"/>
        <v>0</v>
      </c>
      <c r="AV102" s="121">
        <f t="shared" si="81"/>
        <v>0</v>
      </c>
    </row>
    <row r="103" spans="1:61" ht="14.4" thickBot="1" x14ac:dyDescent="0.3">
      <c r="A103" s="154">
        <f t="shared" si="82"/>
        <v>92</v>
      </c>
      <c r="B103" s="180" t="s">
        <v>201</v>
      </c>
      <c r="C103" s="160"/>
      <c r="D103" s="161" t="s">
        <v>23</v>
      </c>
      <c r="E103" s="162">
        <v>3</v>
      </c>
      <c r="F103" s="149">
        <v>0</v>
      </c>
      <c r="G103" s="150">
        <v>0</v>
      </c>
      <c r="H103" s="150">
        <v>0</v>
      </c>
      <c r="I103" s="150">
        <v>0</v>
      </c>
      <c r="J103" s="151">
        <v>0</v>
      </c>
      <c r="K103" s="152">
        <f>SUM(F103:J103)</f>
        <v>0</v>
      </c>
      <c r="L103" s="149">
        <v>0</v>
      </c>
      <c r="M103" s="150">
        <v>0</v>
      </c>
      <c r="N103" s="150">
        <v>0</v>
      </c>
      <c r="O103" s="150">
        <v>0</v>
      </c>
      <c r="P103" s="151">
        <v>0</v>
      </c>
      <c r="Q103" s="152">
        <f>SUM(L103:P103)</f>
        <v>0</v>
      </c>
      <c r="R103" s="149">
        <v>0</v>
      </c>
      <c r="S103" s="150">
        <v>0</v>
      </c>
      <c r="T103" s="150">
        <v>0</v>
      </c>
      <c r="U103" s="150">
        <v>0</v>
      </c>
      <c r="V103" s="151">
        <v>0</v>
      </c>
      <c r="W103" s="152">
        <f>SUM(R103:V103)</f>
        <v>0</v>
      </c>
      <c r="X103" s="149">
        <v>0</v>
      </c>
      <c r="Y103" s="150">
        <v>0</v>
      </c>
      <c r="Z103" s="150">
        <v>0</v>
      </c>
      <c r="AA103" s="150">
        <v>0</v>
      </c>
      <c r="AB103" s="151">
        <v>0</v>
      </c>
      <c r="AC103" s="152">
        <f>SUM(X103:AB103)</f>
        <v>0</v>
      </c>
      <c r="AD103" s="149">
        <v>0</v>
      </c>
      <c r="AE103" s="150">
        <v>0</v>
      </c>
      <c r="AF103" s="150">
        <v>0</v>
      </c>
      <c r="AG103" s="150">
        <v>0</v>
      </c>
      <c r="AH103" s="151">
        <v>0</v>
      </c>
      <c r="AI103" s="152">
        <f>SUM(AD103:AH103)</f>
        <v>0</v>
      </c>
      <c r="AK103" s="121">
        <f t="shared" si="70"/>
        <v>0</v>
      </c>
      <c r="AL103" s="121">
        <f t="shared" si="71"/>
        <v>0</v>
      </c>
      <c r="AM103" s="121">
        <f t="shared" si="72"/>
        <v>0</v>
      </c>
      <c r="AN103" s="121">
        <f t="shared" si="73"/>
        <v>0</v>
      </c>
      <c r="AO103" s="121">
        <f t="shared" si="74"/>
        <v>0</v>
      </c>
      <c r="AP103" s="121">
        <f t="shared" si="75"/>
        <v>0</v>
      </c>
      <c r="AQ103" s="121">
        <f t="shared" si="76"/>
        <v>0</v>
      </c>
      <c r="AR103" s="121">
        <f t="shared" si="77"/>
        <v>0</v>
      </c>
      <c r="AS103" s="121">
        <f t="shared" si="78"/>
        <v>0</v>
      </c>
      <c r="AT103" s="121">
        <f t="shared" si="79"/>
        <v>0</v>
      </c>
      <c r="AU103" s="121">
        <f t="shared" si="80"/>
        <v>0</v>
      </c>
      <c r="AV103" s="121">
        <f t="shared" si="81"/>
        <v>0</v>
      </c>
    </row>
    <row r="104" spans="1:61" ht="14.4" thickBot="1" x14ac:dyDescent="0.3">
      <c r="A104" s="154">
        <f t="shared" si="82"/>
        <v>93</v>
      </c>
      <c r="B104" s="180" t="s">
        <v>202</v>
      </c>
      <c r="C104" s="160"/>
      <c r="D104" s="161" t="s">
        <v>23</v>
      </c>
      <c r="E104" s="162">
        <v>3</v>
      </c>
      <c r="F104" s="163">
        <v>0</v>
      </c>
      <c r="G104" s="164">
        <v>0</v>
      </c>
      <c r="H104" s="164">
        <v>0</v>
      </c>
      <c r="I104" s="164">
        <v>0</v>
      </c>
      <c r="J104" s="165">
        <v>0</v>
      </c>
      <c r="K104" s="152">
        <f>SUM(F104:J104)</f>
        <v>0</v>
      </c>
      <c r="L104" s="163">
        <v>0</v>
      </c>
      <c r="M104" s="164">
        <v>0</v>
      </c>
      <c r="N104" s="164">
        <v>0</v>
      </c>
      <c r="O104" s="164">
        <v>0</v>
      </c>
      <c r="P104" s="165">
        <v>0</v>
      </c>
      <c r="Q104" s="152">
        <f>SUM(L104:P104)</f>
        <v>0</v>
      </c>
      <c r="R104" s="163">
        <v>0</v>
      </c>
      <c r="S104" s="164">
        <v>0</v>
      </c>
      <c r="T104" s="164">
        <v>0</v>
      </c>
      <c r="U104" s="164">
        <v>0</v>
      </c>
      <c r="V104" s="165">
        <v>0</v>
      </c>
      <c r="W104" s="152">
        <f>SUM(R104:V104)</f>
        <v>0</v>
      </c>
      <c r="X104" s="163">
        <v>0</v>
      </c>
      <c r="Y104" s="164">
        <v>0</v>
      </c>
      <c r="Z104" s="164">
        <v>0</v>
      </c>
      <c r="AA104" s="164">
        <v>0</v>
      </c>
      <c r="AB104" s="165">
        <v>0</v>
      </c>
      <c r="AC104" s="152">
        <f>SUM(X104:AB104)</f>
        <v>0</v>
      </c>
      <c r="AD104" s="163">
        <v>0</v>
      </c>
      <c r="AE104" s="164">
        <v>0</v>
      </c>
      <c r="AF104" s="164">
        <v>0</v>
      </c>
      <c r="AG104" s="164">
        <v>0</v>
      </c>
      <c r="AH104" s="165">
        <v>0</v>
      </c>
      <c r="AI104" s="152">
        <f>SUM(AD104:AH104)</f>
        <v>0</v>
      </c>
      <c r="AK104" s="121">
        <f t="shared" si="70"/>
        <v>0</v>
      </c>
      <c r="AL104" s="121">
        <f t="shared" si="71"/>
        <v>0</v>
      </c>
      <c r="AM104" s="121">
        <f t="shared" si="72"/>
        <v>0</v>
      </c>
      <c r="AN104" s="121">
        <f t="shared" si="73"/>
        <v>0</v>
      </c>
      <c r="AO104" s="121">
        <f t="shared" si="74"/>
        <v>0</v>
      </c>
      <c r="AP104" s="121">
        <f t="shared" si="75"/>
        <v>0</v>
      </c>
      <c r="AQ104" s="121">
        <f t="shared" si="76"/>
        <v>0</v>
      </c>
      <c r="AR104" s="121">
        <f t="shared" si="77"/>
        <v>0</v>
      </c>
      <c r="AS104" s="121">
        <f t="shared" si="78"/>
        <v>0</v>
      </c>
      <c r="AT104" s="121">
        <f t="shared" si="79"/>
        <v>0</v>
      </c>
      <c r="AU104" s="121">
        <f t="shared" si="80"/>
        <v>0</v>
      </c>
      <c r="AV104" s="121">
        <f t="shared" si="81"/>
        <v>0</v>
      </c>
      <c r="AW104" s="46"/>
      <c r="AX104" s="46"/>
      <c r="AY104" s="46"/>
      <c r="AZ104" s="46"/>
      <c r="BA104" s="46"/>
      <c r="BB104" s="46"/>
      <c r="BC104" s="46"/>
      <c r="BD104" s="46"/>
      <c r="BE104" s="46"/>
      <c r="BF104" s="46"/>
      <c r="BG104" s="46"/>
      <c r="BH104" s="46"/>
      <c r="BI104" s="46"/>
    </row>
    <row r="105" spans="1:61" ht="14.4" thickBot="1" x14ac:dyDescent="0.3">
      <c r="A105" s="166">
        <f t="shared" si="82"/>
        <v>94</v>
      </c>
      <c r="B105" s="167" t="s">
        <v>203</v>
      </c>
      <c r="C105" s="168"/>
      <c r="D105" s="169" t="s">
        <v>23</v>
      </c>
      <c r="E105" s="170">
        <v>3</v>
      </c>
      <c r="F105" s="171">
        <f>SUM(F59:F104)</f>
        <v>2.7447936009009717</v>
      </c>
      <c r="G105" s="84">
        <f>SUM(G59:G104)</f>
        <v>0.68278570221111967</v>
      </c>
      <c r="H105" s="84">
        <f>SUM(H59:H104)</f>
        <v>0</v>
      </c>
      <c r="I105" s="84">
        <f>SUM(I59:I104)</f>
        <v>0</v>
      </c>
      <c r="J105" s="172">
        <f>SUM(J59:J104)</f>
        <v>0</v>
      </c>
      <c r="K105" s="173">
        <f t="shared" si="65"/>
        <v>3.4275793031120916</v>
      </c>
      <c r="L105" s="171">
        <f>SUM(L59:L104)</f>
        <v>2.4773426582191784</v>
      </c>
      <c r="M105" s="84">
        <f>SUM(M59:M104)</f>
        <v>1.4066807397260275</v>
      </c>
      <c r="N105" s="84">
        <f>SUM(N59:N104)</f>
        <v>0</v>
      </c>
      <c r="O105" s="84">
        <f>SUM(O59:O104)</f>
        <v>0</v>
      </c>
      <c r="P105" s="172">
        <f>SUM(P59:P104)</f>
        <v>0</v>
      </c>
      <c r="Q105" s="173">
        <f t="shared" si="66"/>
        <v>3.8840233979452057</v>
      </c>
      <c r="R105" s="171">
        <f>SUM(R59:R104)</f>
        <v>2.5332552328767126</v>
      </c>
      <c r="S105" s="84">
        <f>SUM(S59:S104)</f>
        <v>3.3591445016397361</v>
      </c>
      <c r="T105" s="84">
        <f>SUM(T59:T104)</f>
        <v>0</v>
      </c>
      <c r="U105" s="84">
        <f>SUM(U59:U104)</f>
        <v>0</v>
      </c>
      <c r="V105" s="172">
        <f>SUM(V59:V104)</f>
        <v>0</v>
      </c>
      <c r="W105" s="173">
        <f t="shared" si="67"/>
        <v>5.8923997345164487</v>
      </c>
      <c r="X105" s="171">
        <f>SUM(X59:X104)</f>
        <v>2.5880901232876719</v>
      </c>
      <c r="Y105" s="84">
        <f>SUM(Y59:Y104)</f>
        <v>6.0536320520230547</v>
      </c>
      <c r="Z105" s="84">
        <f>SUM(Z59:Z104)</f>
        <v>0</v>
      </c>
      <c r="AA105" s="84">
        <f>SUM(AA59:AA104)</f>
        <v>0</v>
      </c>
      <c r="AB105" s="172">
        <f>SUM(AB59:AB104)</f>
        <v>0</v>
      </c>
      <c r="AC105" s="173">
        <f t="shared" si="68"/>
        <v>8.6417221753107256</v>
      </c>
      <c r="AD105" s="171">
        <f>SUM(AD59:AD104)</f>
        <v>2.6495917719178088</v>
      </c>
      <c r="AE105" s="84">
        <f>SUM(AE59:AE104)</f>
        <v>7.7775375515853469</v>
      </c>
      <c r="AF105" s="84">
        <f>SUM(AF59:AF104)</f>
        <v>0</v>
      </c>
      <c r="AG105" s="84">
        <f>SUM(AG59:AG104)</f>
        <v>4.6175342465753423E-2</v>
      </c>
      <c r="AH105" s="172">
        <f>SUM(AH59:AH104)</f>
        <v>0</v>
      </c>
      <c r="AI105" s="173">
        <f t="shared" si="69"/>
        <v>10.473304665968909</v>
      </c>
      <c r="AK105" s="348">
        <f>SUM(AK59:AK104)</f>
        <v>3.4275793031120916</v>
      </c>
      <c r="AL105" s="348">
        <f t="shared" ref="AL105:AV105" si="83">SUM(AL59:AL104)</f>
        <v>0</v>
      </c>
      <c r="AM105" s="348">
        <f t="shared" si="83"/>
        <v>3.8840233979452057</v>
      </c>
      <c r="AN105" s="348">
        <f t="shared" si="83"/>
        <v>0</v>
      </c>
      <c r="AO105" s="348">
        <f t="shared" si="83"/>
        <v>5.8923997345164487</v>
      </c>
      <c r="AP105" s="348">
        <f t="shared" si="83"/>
        <v>0</v>
      </c>
      <c r="AQ105" s="348">
        <f t="shared" si="83"/>
        <v>8.6417221753107274</v>
      </c>
      <c r="AR105" s="348">
        <f t="shared" si="83"/>
        <v>0</v>
      </c>
      <c r="AS105" s="348">
        <f t="shared" si="83"/>
        <v>10.427129323503156</v>
      </c>
      <c r="AT105" s="348">
        <f t="shared" si="83"/>
        <v>4.6175342465753423E-2</v>
      </c>
      <c r="AU105" s="348">
        <f t="shared" si="83"/>
        <v>32.272853934387634</v>
      </c>
      <c r="AV105" s="348">
        <f t="shared" si="83"/>
        <v>4.6175342465753423E-2</v>
      </c>
    </row>
    <row r="106" spans="1:61" ht="16.8" x14ac:dyDescent="0.45">
      <c r="A106" s="129"/>
      <c r="B106" s="129"/>
      <c r="C106" s="181"/>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row>
    <row r="107" spans="1:61" ht="16.8" x14ac:dyDescent="0.45">
      <c r="A107" s="100" t="s">
        <v>72</v>
      </c>
      <c r="B107" s="101"/>
      <c r="C107" s="102"/>
      <c r="D107" s="102"/>
      <c r="E107" s="102"/>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row>
    <row r="108" spans="1:61" ht="16.8" x14ac:dyDescent="0.45">
      <c r="A108" s="104"/>
      <c r="B108" s="105" t="s">
        <v>73</v>
      </c>
      <c r="C108" s="102"/>
      <c r="D108" s="102"/>
      <c r="E108" s="102"/>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row>
    <row r="109" spans="1:61" ht="16.8" x14ac:dyDescent="0.45">
      <c r="A109" s="106"/>
      <c r="B109" s="105" t="s">
        <v>74</v>
      </c>
      <c r="C109" s="102"/>
      <c r="D109" s="102"/>
      <c r="E109" s="102"/>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row>
    <row r="110" spans="1:61" ht="16.8" x14ac:dyDescent="0.45">
      <c r="A110" s="107"/>
      <c r="B110" s="105" t="s">
        <v>75</v>
      </c>
      <c r="C110" s="102"/>
      <c r="D110" s="102"/>
      <c r="E110" s="102"/>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row>
    <row r="111" spans="1:61" ht="16.8" x14ac:dyDescent="0.45">
      <c r="A111" s="108"/>
      <c r="B111" s="105" t="s">
        <v>204</v>
      </c>
      <c r="C111" s="102"/>
      <c r="D111" s="102"/>
      <c r="E111" s="102"/>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row>
    <row r="112" spans="1:61" ht="17.399999999999999" thickBot="1" x14ac:dyDescent="0.5">
      <c r="A112" s="109"/>
      <c r="B112" s="105"/>
      <c r="C112" s="102"/>
      <c r="D112" s="102"/>
      <c r="E112" s="102"/>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row>
    <row r="113" spans="1:35" ht="17.399999999999999" thickBot="1" x14ac:dyDescent="0.5">
      <c r="A113" s="413" t="s">
        <v>205</v>
      </c>
      <c r="B113" s="414"/>
      <c r="C113" s="414"/>
      <c r="D113" s="414"/>
      <c r="E113" s="414"/>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row>
    <row r="114" spans="1:35" ht="17.399999999999999" thickBot="1" x14ac:dyDescent="0.5">
      <c r="A114" s="111"/>
      <c r="B114" s="112"/>
      <c r="C114" s="113"/>
      <c r="D114" s="114"/>
      <c r="E114" s="114"/>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row>
    <row r="115" spans="1:35" ht="17.399999999999999" thickBot="1" x14ac:dyDescent="0.5">
      <c r="A115" s="415" t="s">
        <v>206</v>
      </c>
      <c r="B115" s="416"/>
      <c r="C115" s="416"/>
      <c r="D115" s="416"/>
      <c r="E115" s="416"/>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row>
    <row r="116" spans="1:35" ht="17.399999999999999" thickBot="1" x14ac:dyDescent="0.5">
      <c r="A116" s="182"/>
      <c r="B116" s="182"/>
      <c r="C116" s="183"/>
      <c r="D116" s="182"/>
      <c r="E116" s="184"/>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row>
    <row r="117" spans="1:35" ht="16.8" x14ac:dyDescent="0.45">
      <c r="A117" s="115" t="s">
        <v>79</v>
      </c>
      <c r="B117" s="483" t="s">
        <v>80</v>
      </c>
      <c r="C117" s="484"/>
      <c r="D117" s="484"/>
      <c r="E117" s="484"/>
      <c r="F117" s="185"/>
      <c r="G117" s="186"/>
      <c r="H117" s="186"/>
      <c r="I117" s="186"/>
      <c r="J117" s="186"/>
      <c r="K117" s="186"/>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row>
    <row r="118" spans="1:35" ht="16.8" x14ac:dyDescent="0.45">
      <c r="A118" s="187" t="s">
        <v>207</v>
      </c>
      <c r="B118" s="117">
        <f>$C$9</f>
        <v>0</v>
      </c>
      <c r="C118" s="117"/>
      <c r="D118" s="117"/>
      <c r="E118" s="117"/>
      <c r="F118" s="185"/>
      <c r="G118" s="186"/>
      <c r="H118" s="186"/>
      <c r="I118" s="186"/>
      <c r="J118" s="186"/>
      <c r="K118" s="186"/>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row>
    <row r="119" spans="1:35" ht="16.8" x14ac:dyDescent="0.45">
      <c r="A119" s="188" t="str">
        <f t="shared" ref="A119:A148" si="84">A10&amp;" / "&amp;A59</f>
        <v>1 / 48</v>
      </c>
      <c r="B119" s="485" t="s">
        <v>208</v>
      </c>
      <c r="C119" s="477">
        <v>0</v>
      </c>
      <c r="D119" s="477">
        <v>0</v>
      </c>
      <c r="E119" s="477">
        <v>0</v>
      </c>
      <c r="F119" s="128"/>
      <c r="G119" s="189"/>
      <c r="H119" s="189"/>
      <c r="I119" s="189"/>
      <c r="J119" s="189"/>
      <c r="K119" s="189"/>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row>
    <row r="120" spans="1:35" ht="16.8" x14ac:dyDescent="0.45">
      <c r="A120" s="190" t="str">
        <f t="shared" si="84"/>
        <v>2 / 49</v>
      </c>
      <c r="B120" s="476" t="s">
        <v>209</v>
      </c>
      <c r="C120" s="477">
        <v>0</v>
      </c>
      <c r="D120" s="477">
        <v>0</v>
      </c>
      <c r="E120" s="477">
        <v>0</v>
      </c>
      <c r="F120" s="128"/>
      <c r="G120" s="189"/>
      <c r="H120" s="189"/>
      <c r="I120" s="189"/>
      <c r="J120" s="189"/>
      <c r="K120" s="189"/>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row>
    <row r="121" spans="1:35" ht="16.8" x14ac:dyDescent="0.45">
      <c r="A121" s="190" t="str">
        <f t="shared" si="84"/>
        <v>3 / 50</v>
      </c>
      <c r="B121" s="476" t="s">
        <v>210</v>
      </c>
      <c r="C121" s="477">
        <v>0</v>
      </c>
      <c r="D121" s="477">
        <v>0</v>
      </c>
      <c r="E121" s="477">
        <v>0</v>
      </c>
      <c r="F121" s="128"/>
      <c r="G121" s="189"/>
      <c r="H121" s="189"/>
      <c r="I121" s="189"/>
      <c r="J121" s="189"/>
      <c r="K121" s="189"/>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row>
    <row r="122" spans="1:35" ht="16.8" x14ac:dyDescent="0.45">
      <c r="A122" s="190" t="str">
        <f t="shared" si="84"/>
        <v>4 / 51</v>
      </c>
      <c r="B122" s="476" t="s">
        <v>211</v>
      </c>
      <c r="C122" s="477">
        <v>0</v>
      </c>
      <c r="D122" s="477">
        <v>0</v>
      </c>
      <c r="E122" s="477">
        <v>0</v>
      </c>
      <c r="F122" s="128"/>
      <c r="G122" s="189"/>
      <c r="H122" s="189"/>
      <c r="I122" s="189"/>
      <c r="J122" s="189"/>
      <c r="K122" s="189"/>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row>
    <row r="123" spans="1:35" ht="16.8" x14ac:dyDescent="0.45">
      <c r="A123" s="190" t="str">
        <f t="shared" si="84"/>
        <v>5 / 52</v>
      </c>
      <c r="B123" s="476" t="s">
        <v>212</v>
      </c>
      <c r="C123" s="477">
        <v>0</v>
      </c>
      <c r="D123" s="477">
        <v>0</v>
      </c>
      <c r="E123" s="477">
        <v>0</v>
      </c>
      <c r="F123" s="128"/>
      <c r="G123" s="189"/>
      <c r="H123" s="189"/>
      <c r="I123" s="189"/>
      <c r="J123" s="189"/>
      <c r="K123" s="189"/>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row>
    <row r="124" spans="1:35" ht="16.8" x14ac:dyDescent="0.45">
      <c r="A124" s="190" t="str">
        <f t="shared" si="84"/>
        <v>6 / 53</v>
      </c>
      <c r="B124" s="476" t="s">
        <v>213</v>
      </c>
      <c r="C124" s="477">
        <v>0</v>
      </c>
      <c r="D124" s="477">
        <v>0</v>
      </c>
      <c r="E124" s="477">
        <v>0</v>
      </c>
      <c r="F124" s="128"/>
      <c r="G124" s="189"/>
      <c r="H124" s="189"/>
      <c r="I124" s="189"/>
      <c r="J124" s="189"/>
      <c r="K124" s="189"/>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row>
    <row r="125" spans="1:35" ht="16.8" x14ac:dyDescent="0.45">
      <c r="A125" s="190" t="str">
        <f t="shared" si="84"/>
        <v>7 / 54</v>
      </c>
      <c r="B125" s="476" t="s">
        <v>214</v>
      </c>
      <c r="C125" s="477">
        <v>0</v>
      </c>
      <c r="D125" s="477">
        <v>0</v>
      </c>
      <c r="E125" s="477">
        <v>0</v>
      </c>
      <c r="F125" s="128"/>
      <c r="G125" s="189"/>
      <c r="H125" s="189"/>
      <c r="I125" s="189"/>
      <c r="J125" s="189"/>
      <c r="K125" s="189"/>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row>
    <row r="126" spans="1:35" ht="16.8" x14ac:dyDescent="0.45">
      <c r="A126" s="190" t="str">
        <f t="shared" si="84"/>
        <v>8 / 55</v>
      </c>
      <c r="B126" s="476" t="s">
        <v>215</v>
      </c>
      <c r="C126" s="477">
        <v>0</v>
      </c>
      <c r="D126" s="477">
        <v>0</v>
      </c>
      <c r="E126" s="477">
        <v>0</v>
      </c>
      <c r="F126" s="128"/>
      <c r="G126" s="189"/>
      <c r="H126" s="189"/>
      <c r="I126" s="189"/>
      <c r="J126" s="189"/>
      <c r="K126" s="189"/>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row>
    <row r="127" spans="1:35" ht="16.8" x14ac:dyDescent="0.45">
      <c r="A127" s="190" t="str">
        <f t="shared" si="84"/>
        <v>9 / 56</v>
      </c>
      <c r="B127" s="476" t="s">
        <v>216</v>
      </c>
      <c r="C127" s="477">
        <v>0</v>
      </c>
      <c r="D127" s="477">
        <v>0</v>
      </c>
      <c r="E127" s="477">
        <v>0</v>
      </c>
      <c r="F127" s="128"/>
      <c r="G127" s="189"/>
      <c r="H127" s="189"/>
      <c r="I127" s="189"/>
      <c r="J127" s="189"/>
      <c r="K127" s="189"/>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row>
    <row r="128" spans="1:35" ht="16.8" x14ac:dyDescent="0.45">
      <c r="A128" s="190" t="str">
        <f t="shared" si="84"/>
        <v>10 / 57</v>
      </c>
      <c r="B128" s="476" t="s">
        <v>217</v>
      </c>
      <c r="C128" s="477">
        <v>0</v>
      </c>
      <c r="D128" s="477">
        <v>0</v>
      </c>
      <c r="E128" s="477">
        <v>0</v>
      </c>
      <c r="F128" s="128"/>
      <c r="G128" s="189"/>
      <c r="H128" s="189"/>
      <c r="I128" s="189"/>
      <c r="J128" s="189"/>
      <c r="K128" s="189"/>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row>
    <row r="129" spans="1:35" ht="16.8" x14ac:dyDescent="0.45">
      <c r="A129" s="190" t="str">
        <f t="shared" si="84"/>
        <v>11 / 58</v>
      </c>
      <c r="B129" s="476" t="s">
        <v>218</v>
      </c>
      <c r="C129" s="477">
        <v>0</v>
      </c>
      <c r="D129" s="477">
        <v>0</v>
      </c>
      <c r="E129" s="477">
        <v>0</v>
      </c>
      <c r="F129" s="128"/>
      <c r="G129" s="189"/>
      <c r="H129" s="189"/>
      <c r="I129" s="189"/>
      <c r="J129" s="189"/>
      <c r="K129" s="189"/>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row>
    <row r="130" spans="1:35" ht="16.8" x14ac:dyDescent="0.45">
      <c r="A130" s="190" t="str">
        <f t="shared" si="84"/>
        <v>12 / 59</v>
      </c>
      <c r="B130" s="476" t="s">
        <v>219</v>
      </c>
      <c r="C130" s="477">
        <v>0</v>
      </c>
      <c r="D130" s="477">
        <v>0</v>
      </c>
      <c r="E130" s="477">
        <v>0</v>
      </c>
      <c r="F130" s="128"/>
      <c r="G130" s="189"/>
      <c r="H130" s="189"/>
      <c r="I130" s="189"/>
      <c r="J130" s="189"/>
      <c r="K130" s="189"/>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row>
    <row r="131" spans="1:35" ht="16.8" x14ac:dyDescent="0.45">
      <c r="A131" s="190" t="str">
        <f t="shared" si="84"/>
        <v>13 / 60</v>
      </c>
      <c r="B131" s="476" t="s">
        <v>220</v>
      </c>
      <c r="C131" s="477">
        <v>0</v>
      </c>
      <c r="D131" s="477">
        <v>0</v>
      </c>
      <c r="E131" s="477">
        <v>0</v>
      </c>
      <c r="F131" s="128"/>
      <c r="G131" s="189"/>
      <c r="H131" s="189"/>
      <c r="I131" s="189"/>
      <c r="J131" s="189"/>
      <c r="K131" s="189"/>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row>
    <row r="132" spans="1:35" ht="16.8" x14ac:dyDescent="0.45">
      <c r="A132" s="190" t="str">
        <f t="shared" si="84"/>
        <v>14 / 61</v>
      </c>
      <c r="B132" s="476" t="s">
        <v>221</v>
      </c>
      <c r="C132" s="477">
        <v>0</v>
      </c>
      <c r="D132" s="477">
        <v>0</v>
      </c>
      <c r="E132" s="477">
        <v>0</v>
      </c>
      <c r="F132" s="128"/>
      <c r="G132" s="189"/>
      <c r="H132" s="189"/>
      <c r="I132" s="189"/>
      <c r="J132" s="189"/>
      <c r="K132" s="189"/>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28"/>
    </row>
    <row r="133" spans="1:35" ht="16.8" x14ac:dyDescent="0.45">
      <c r="A133" s="190" t="str">
        <f t="shared" si="84"/>
        <v>15 / 62</v>
      </c>
      <c r="B133" s="476" t="s">
        <v>222</v>
      </c>
      <c r="C133" s="477">
        <v>0</v>
      </c>
      <c r="D133" s="477">
        <v>0</v>
      </c>
      <c r="E133" s="477">
        <v>0</v>
      </c>
      <c r="F133" s="128"/>
      <c r="G133" s="189"/>
      <c r="H133" s="189"/>
      <c r="I133" s="189"/>
      <c r="J133" s="189"/>
      <c r="K133" s="189"/>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row>
    <row r="134" spans="1:35" ht="16.8" x14ac:dyDescent="0.45">
      <c r="A134" s="190" t="str">
        <f t="shared" si="84"/>
        <v>16 / 63</v>
      </c>
      <c r="B134" s="476" t="s">
        <v>223</v>
      </c>
      <c r="C134" s="477">
        <v>0</v>
      </c>
      <c r="D134" s="477">
        <v>0</v>
      </c>
      <c r="E134" s="477">
        <v>0</v>
      </c>
      <c r="F134" s="128"/>
      <c r="G134" s="189"/>
      <c r="H134" s="189"/>
      <c r="I134" s="189"/>
      <c r="J134" s="189"/>
      <c r="K134" s="189"/>
      <c r="L134" s="128"/>
      <c r="M134" s="128"/>
      <c r="N134" s="128"/>
      <c r="O134" s="128"/>
      <c r="P134" s="128"/>
      <c r="Q134" s="128"/>
      <c r="R134" s="128"/>
      <c r="S134" s="128"/>
      <c r="T134" s="128"/>
      <c r="U134" s="128"/>
      <c r="V134" s="128"/>
      <c r="W134" s="128"/>
      <c r="X134" s="128"/>
      <c r="Y134" s="128"/>
      <c r="Z134" s="128"/>
      <c r="AA134" s="128"/>
      <c r="AB134" s="128"/>
      <c r="AC134" s="128"/>
      <c r="AD134" s="128"/>
      <c r="AE134" s="128"/>
      <c r="AF134" s="128"/>
      <c r="AG134" s="128"/>
      <c r="AH134" s="128"/>
      <c r="AI134" s="128"/>
    </row>
    <row r="135" spans="1:35" ht="16.8" x14ac:dyDescent="0.45">
      <c r="A135" s="190" t="str">
        <f t="shared" si="84"/>
        <v>17 / 64</v>
      </c>
      <c r="B135" s="476" t="s">
        <v>224</v>
      </c>
      <c r="C135" s="477">
        <v>0</v>
      </c>
      <c r="D135" s="477">
        <v>0</v>
      </c>
      <c r="E135" s="477">
        <v>0</v>
      </c>
      <c r="F135" s="128"/>
      <c r="G135" s="189"/>
      <c r="H135" s="189"/>
      <c r="I135" s="189"/>
      <c r="J135" s="189"/>
      <c r="K135" s="189"/>
      <c r="L135" s="128"/>
      <c r="M135" s="128"/>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row>
    <row r="136" spans="1:35" ht="16.8" x14ac:dyDescent="0.45">
      <c r="A136" s="190" t="str">
        <f t="shared" si="84"/>
        <v>18 / 65</v>
      </c>
      <c r="B136" s="476" t="s">
        <v>225</v>
      </c>
      <c r="C136" s="477">
        <v>0</v>
      </c>
      <c r="D136" s="477">
        <v>0</v>
      </c>
      <c r="E136" s="477">
        <v>0</v>
      </c>
      <c r="F136" s="128"/>
      <c r="G136" s="189"/>
      <c r="H136" s="189"/>
      <c r="I136" s="189"/>
      <c r="J136" s="189"/>
      <c r="K136" s="189"/>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c r="AI136" s="128"/>
    </row>
    <row r="137" spans="1:35" ht="16.8" x14ac:dyDescent="0.45">
      <c r="A137" s="190" t="str">
        <f t="shared" si="84"/>
        <v>19 / 66</v>
      </c>
      <c r="B137" s="476" t="s">
        <v>226</v>
      </c>
      <c r="C137" s="477">
        <v>0</v>
      </c>
      <c r="D137" s="477">
        <v>0</v>
      </c>
      <c r="E137" s="477">
        <v>0</v>
      </c>
      <c r="F137" s="128"/>
      <c r="G137" s="189"/>
      <c r="H137" s="189"/>
      <c r="I137" s="189"/>
      <c r="J137" s="189"/>
      <c r="K137" s="189"/>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row>
    <row r="138" spans="1:35" ht="16.8" x14ac:dyDescent="0.45">
      <c r="A138" s="190" t="str">
        <f t="shared" si="84"/>
        <v>20 / 67</v>
      </c>
      <c r="B138" s="476" t="s">
        <v>227</v>
      </c>
      <c r="C138" s="477">
        <v>0</v>
      </c>
      <c r="D138" s="477">
        <v>0</v>
      </c>
      <c r="E138" s="477">
        <v>0</v>
      </c>
      <c r="F138" s="128"/>
      <c r="G138" s="189"/>
      <c r="H138" s="189"/>
      <c r="I138" s="189"/>
      <c r="J138" s="189"/>
      <c r="K138" s="189"/>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row>
    <row r="139" spans="1:35" ht="16.8" x14ac:dyDescent="0.45">
      <c r="A139" s="190" t="str">
        <f t="shared" si="84"/>
        <v>21 / 68</v>
      </c>
      <c r="B139" s="476" t="s">
        <v>228</v>
      </c>
      <c r="C139" s="477">
        <v>0</v>
      </c>
      <c r="D139" s="477">
        <v>0</v>
      </c>
      <c r="E139" s="477">
        <v>0</v>
      </c>
      <c r="F139" s="128"/>
      <c r="G139" s="189"/>
      <c r="H139" s="189"/>
      <c r="I139" s="189"/>
      <c r="J139" s="189"/>
      <c r="K139" s="189"/>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row>
    <row r="140" spans="1:35" ht="16.8" x14ac:dyDescent="0.45">
      <c r="A140" s="190" t="str">
        <f t="shared" si="84"/>
        <v>22 / 69</v>
      </c>
      <c r="B140" s="476" t="s">
        <v>229</v>
      </c>
      <c r="C140" s="477">
        <v>0</v>
      </c>
      <c r="D140" s="477">
        <v>0</v>
      </c>
      <c r="E140" s="477">
        <v>0</v>
      </c>
      <c r="F140" s="128"/>
      <c r="G140" s="189"/>
      <c r="H140" s="189"/>
      <c r="I140" s="189"/>
      <c r="J140" s="189"/>
      <c r="K140" s="189"/>
      <c r="L140" s="128"/>
      <c r="M140" s="128"/>
      <c r="N140" s="128"/>
      <c r="O140" s="128"/>
      <c r="P140" s="128"/>
      <c r="Q140" s="128"/>
      <c r="R140" s="128"/>
      <c r="S140" s="128"/>
      <c r="T140" s="128"/>
      <c r="U140" s="128"/>
      <c r="V140" s="128"/>
      <c r="W140" s="128"/>
      <c r="X140" s="128"/>
      <c r="Y140" s="128"/>
      <c r="Z140" s="128"/>
      <c r="AA140" s="128"/>
      <c r="AB140" s="128"/>
      <c r="AC140" s="128"/>
      <c r="AD140" s="128"/>
      <c r="AE140" s="128"/>
      <c r="AF140" s="128"/>
      <c r="AG140" s="128"/>
      <c r="AH140" s="128"/>
      <c r="AI140" s="128"/>
    </row>
    <row r="141" spans="1:35" ht="16.8" x14ac:dyDescent="0.45">
      <c r="A141" s="190" t="str">
        <f t="shared" si="84"/>
        <v>23 / 70</v>
      </c>
      <c r="B141" s="476" t="s">
        <v>230</v>
      </c>
      <c r="C141" s="477">
        <v>0</v>
      </c>
      <c r="D141" s="477">
        <v>0</v>
      </c>
      <c r="E141" s="477">
        <v>0</v>
      </c>
      <c r="F141" s="128"/>
      <c r="G141" s="189"/>
      <c r="H141" s="189"/>
      <c r="I141" s="189"/>
      <c r="J141" s="189"/>
      <c r="K141" s="189"/>
      <c r="L141" s="128"/>
      <c r="M141" s="128"/>
      <c r="N141" s="128"/>
      <c r="O141" s="128"/>
      <c r="P141" s="128"/>
      <c r="Q141" s="128"/>
      <c r="R141" s="128"/>
      <c r="S141" s="128"/>
      <c r="T141" s="128"/>
      <c r="U141" s="128"/>
      <c r="V141" s="128"/>
      <c r="W141" s="128"/>
      <c r="X141" s="128"/>
      <c r="Y141" s="128"/>
      <c r="Z141" s="128"/>
      <c r="AA141" s="128"/>
      <c r="AB141" s="128"/>
      <c r="AC141" s="128"/>
      <c r="AD141" s="128"/>
      <c r="AE141" s="128"/>
      <c r="AF141" s="128"/>
      <c r="AG141" s="128"/>
      <c r="AH141" s="128"/>
      <c r="AI141" s="128"/>
    </row>
    <row r="142" spans="1:35" ht="16.8" x14ac:dyDescent="0.45">
      <c r="A142" s="190" t="str">
        <f t="shared" si="84"/>
        <v>24 / 71</v>
      </c>
      <c r="B142" s="476" t="s">
        <v>231</v>
      </c>
      <c r="C142" s="477">
        <v>0</v>
      </c>
      <c r="D142" s="477">
        <v>0</v>
      </c>
      <c r="E142" s="477">
        <v>0</v>
      </c>
      <c r="F142" s="128"/>
      <c r="G142" s="189"/>
      <c r="H142" s="189"/>
      <c r="I142" s="189"/>
      <c r="J142" s="189"/>
      <c r="K142" s="189"/>
      <c r="L142" s="128"/>
      <c r="M142" s="128"/>
      <c r="N142" s="128"/>
      <c r="O142" s="128"/>
      <c r="P142" s="128"/>
      <c r="Q142" s="128"/>
      <c r="R142" s="128"/>
      <c r="S142" s="128"/>
      <c r="T142" s="128"/>
      <c r="U142" s="128"/>
      <c r="V142" s="128"/>
      <c r="W142" s="128"/>
      <c r="X142" s="128"/>
      <c r="Y142" s="128"/>
      <c r="Z142" s="128"/>
      <c r="AA142" s="128"/>
      <c r="AB142" s="128"/>
      <c r="AC142" s="128"/>
      <c r="AD142" s="128"/>
      <c r="AE142" s="128"/>
      <c r="AF142" s="128"/>
      <c r="AG142" s="128"/>
      <c r="AH142" s="128"/>
      <c r="AI142" s="128"/>
    </row>
    <row r="143" spans="1:35" ht="16.8" x14ac:dyDescent="0.45">
      <c r="A143" s="190" t="str">
        <f t="shared" si="84"/>
        <v>25 / 72</v>
      </c>
      <c r="B143" s="476" t="s">
        <v>232</v>
      </c>
      <c r="C143" s="477">
        <v>0</v>
      </c>
      <c r="D143" s="477">
        <v>0</v>
      </c>
      <c r="E143" s="477">
        <v>0</v>
      </c>
      <c r="F143" s="128"/>
      <c r="G143" s="189"/>
      <c r="H143" s="189"/>
      <c r="I143" s="189"/>
      <c r="J143" s="189"/>
      <c r="K143" s="189"/>
      <c r="L143" s="128"/>
      <c r="M143" s="128"/>
      <c r="N143" s="128"/>
      <c r="O143" s="128"/>
      <c r="P143" s="128"/>
      <c r="Q143" s="128"/>
      <c r="R143" s="128"/>
      <c r="S143" s="128"/>
      <c r="T143" s="128"/>
      <c r="U143" s="128"/>
      <c r="V143" s="128"/>
      <c r="W143" s="128"/>
      <c r="X143" s="128"/>
      <c r="Y143" s="128"/>
      <c r="Z143" s="128"/>
      <c r="AA143" s="128"/>
      <c r="AB143" s="128"/>
      <c r="AC143" s="128"/>
      <c r="AD143" s="128"/>
      <c r="AE143" s="128"/>
      <c r="AF143" s="128"/>
      <c r="AG143" s="128"/>
      <c r="AH143" s="128"/>
      <c r="AI143" s="128"/>
    </row>
    <row r="144" spans="1:35" ht="16.8" x14ac:dyDescent="0.45">
      <c r="A144" s="190" t="str">
        <f t="shared" si="84"/>
        <v>26 / 73</v>
      </c>
      <c r="B144" s="476" t="s">
        <v>233</v>
      </c>
      <c r="C144" s="477">
        <v>0</v>
      </c>
      <c r="D144" s="477">
        <v>0</v>
      </c>
      <c r="E144" s="477">
        <v>0</v>
      </c>
      <c r="F144" s="128"/>
      <c r="G144" s="189"/>
      <c r="H144" s="189"/>
      <c r="I144" s="189"/>
      <c r="J144" s="189"/>
      <c r="K144" s="189"/>
      <c r="L144" s="128"/>
      <c r="M144" s="128"/>
      <c r="N144" s="128"/>
      <c r="O144" s="128"/>
      <c r="P144" s="128"/>
      <c r="Q144" s="128"/>
      <c r="R144" s="128"/>
      <c r="S144" s="128"/>
      <c r="T144" s="128"/>
      <c r="U144" s="128"/>
      <c r="V144" s="128"/>
      <c r="W144" s="128"/>
      <c r="X144" s="128"/>
      <c r="Y144" s="128"/>
      <c r="Z144" s="128"/>
      <c r="AA144" s="128"/>
      <c r="AB144" s="128"/>
      <c r="AC144" s="128"/>
      <c r="AD144" s="128"/>
      <c r="AE144" s="128"/>
      <c r="AF144" s="128"/>
      <c r="AG144" s="128"/>
      <c r="AH144" s="128"/>
      <c r="AI144" s="128"/>
    </row>
    <row r="145" spans="1:35" ht="16.8" x14ac:dyDescent="0.45">
      <c r="A145" s="190" t="str">
        <f t="shared" si="84"/>
        <v>27 / 74</v>
      </c>
      <c r="B145" s="476" t="s">
        <v>234</v>
      </c>
      <c r="C145" s="477"/>
      <c r="D145" s="477"/>
      <c r="E145" s="477"/>
      <c r="F145" s="128"/>
      <c r="G145" s="189"/>
      <c r="H145" s="189"/>
      <c r="I145" s="189"/>
      <c r="J145" s="189"/>
      <c r="K145" s="189"/>
      <c r="L145" s="128"/>
      <c r="M145" s="128"/>
      <c r="N145" s="128"/>
      <c r="O145" s="128"/>
      <c r="P145" s="128"/>
      <c r="Q145" s="128"/>
      <c r="R145" s="128"/>
      <c r="S145" s="128"/>
      <c r="T145" s="128"/>
      <c r="U145" s="128"/>
      <c r="V145" s="128"/>
      <c r="W145" s="128"/>
      <c r="X145" s="128"/>
      <c r="Y145" s="128"/>
      <c r="Z145" s="128"/>
      <c r="AA145" s="128"/>
      <c r="AB145" s="128"/>
      <c r="AC145" s="128"/>
      <c r="AD145" s="128"/>
      <c r="AE145" s="128"/>
      <c r="AF145" s="128"/>
      <c r="AG145" s="128"/>
      <c r="AH145" s="128"/>
      <c r="AI145" s="128"/>
    </row>
    <row r="146" spans="1:35" ht="16.8" x14ac:dyDescent="0.45">
      <c r="A146" s="190" t="str">
        <f t="shared" si="84"/>
        <v>28 / 75</v>
      </c>
      <c r="B146" s="476" t="s">
        <v>235</v>
      </c>
      <c r="C146" s="477"/>
      <c r="D146" s="477"/>
      <c r="E146" s="477"/>
      <c r="F146" s="128"/>
      <c r="G146" s="189"/>
      <c r="H146" s="189"/>
      <c r="I146" s="189"/>
      <c r="J146" s="189"/>
      <c r="K146" s="189"/>
      <c r="L146" s="128"/>
      <c r="M146" s="128"/>
      <c r="N146" s="128"/>
      <c r="O146" s="128"/>
      <c r="P146" s="128"/>
      <c r="Q146" s="128"/>
      <c r="R146" s="128"/>
      <c r="S146" s="128"/>
      <c r="T146" s="128"/>
      <c r="U146" s="128"/>
      <c r="V146" s="128"/>
      <c r="W146" s="128"/>
      <c r="X146" s="128"/>
      <c r="Y146" s="128"/>
      <c r="Z146" s="128"/>
      <c r="AA146" s="128"/>
      <c r="AB146" s="128"/>
      <c r="AC146" s="128"/>
      <c r="AD146" s="128"/>
      <c r="AE146" s="128"/>
      <c r="AF146" s="128"/>
      <c r="AG146" s="128"/>
      <c r="AH146" s="128"/>
      <c r="AI146" s="128"/>
    </row>
    <row r="147" spans="1:35" ht="16.8" x14ac:dyDescent="0.45">
      <c r="A147" s="190" t="str">
        <f t="shared" si="84"/>
        <v>29 / 76</v>
      </c>
      <c r="B147" s="481" t="s">
        <v>236</v>
      </c>
      <c r="C147" s="482"/>
      <c r="D147" s="482"/>
      <c r="E147" s="482"/>
      <c r="F147" s="128"/>
      <c r="G147" s="189"/>
      <c r="H147" s="189"/>
      <c r="I147" s="189"/>
      <c r="J147" s="189"/>
      <c r="K147" s="189"/>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row>
    <row r="148" spans="1:35" ht="16.8" x14ac:dyDescent="0.45">
      <c r="A148" s="190" t="str">
        <f t="shared" si="84"/>
        <v>30 / 77</v>
      </c>
      <c r="B148" s="476" t="s">
        <v>237</v>
      </c>
      <c r="C148" s="477">
        <v>0</v>
      </c>
      <c r="D148" s="477">
        <v>0</v>
      </c>
      <c r="E148" s="477">
        <v>0</v>
      </c>
      <c r="F148" s="128"/>
      <c r="G148" s="189"/>
      <c r="H148" s="189"/>
      <c r="I148" s="189"/>
      <c r="J148" s="189"/>
      <c r="K148" s="189"/>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28"/>
    </row>
    <row r="149" spans="1:35" ht="16.8" x14ac:dyDescent="0.45">
      <c r="A149" s="190" t="s">
        <v>238</v>
      </c>
      <c r="B149" s="476" t="s">
        <v>239</v>
      </c>
      <c r="C149" s="477"/>
      <c r="D149" s="477"/>
      <c r="E149" s="477"/>
      <c r="F149" s="128"/>
      <c r="G149" s="189"/>
      <c r="H149" s="189"/>
      <c r="I149" s="189"/>
      <c r="J149" s="189"/>
      <c r="K149" s="189"/>
      <c r="L149" s="128"/>
      <c r="M149" s="128"/>
      <c r="N149" s="128"/>
      <c r="O149" s="128"/>
      <c r="P149" s="128"/>
      <c r="Q149" s="128"/>
      <c r="R149" s="128"/>
      <c r="S149" s="128"/>
      <c r="T149" s="128"/>
      <c r="U149" s="128"/>
      <c r="V149" s="128"/>
      <c r="W149" s="128"/>
      <c r="X149" s="128"/>
      <c r="Y149" s="128"/>
      <c r="Z149" s="128"/>
      <c r="AA149" s="128"/>
      <c r="AB149" s="128"/>
      <c r="AC149" s="128"/>
      <c r="AD149" s="128"/>
      <c r="AE149" s="128"/>
      <c r="AF149" s="128"/>
      <c r="AG149" s="128"/>
      <c r="AH149" s="128"/>
      <c r="AI149" s="128"/>
    </row>
    <row r="150" spans="1:35" ht="39.6" x14ac:dyDescent="0.45">
      <c r="A150" s="119" t="s">
        <v>240</v>
      </c>
      <c r="B150" s="476" t="s">
        <v>129</v>
      </c>
      <c r="C150" s="477">
        <v>0</v>
      </c>
      <c r="D150" s="477">
        <v>0</v>
      </c>
      <c r="E150" s="477">
        <v>0</v>
      </c>
      <c r="F150" s="128"/>
      <c r="G150" s="189"/>
      <c r="H150" s="189"/>
      <c r="I150" s="189"/>
      <c r="J150" s="189"/>
      <c r="K150" s="189"/>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row>
    <row r="151" spans="1:35" ht="17.399999999999999" thickBot="1" x14ac:dyDescent="0.5">
      <c r="A151" s="191" t="str">
        <f>A56&amp;" / "&amp;A105</f>
        <v>47 / 94</v>
      </c>
      <c r="B151" s="479" t="s">
        <v>241</v>
      </c>
      <c r="C151" s="480">
        <v>0</v>
      </c>
      <c r="D151" s="480">
        <v>0</v>
      </c>
      <c r="E151" s="480">
        <v>0</v>
      </c>
      <c r="F151" s="128"/>
      <c r="G151" s="189"/>
      <c r="H151" s="189"/>
      <c r="I151" s="189"/>
      <c r="J151" s="189"/>
      <c r="K151" s="189"/>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c r="AG151" s="128"/>
      <c r="AH151" s="128"/>
      <c r="AI151" s="128"/>
    </row>
  </sheetData>
  <mergeCells count="80">
    <mergeCell ref="BD3:BE3"/>
    <mergeCell ref="BF3:BG3"/>
    <mergeCell ref="BH3:BI3"/>
    <mergeCell ref="AQ3:AR3"/>
    <mergeCell ref="AS3:AT3"/>
    <mergeCell ref="AU3:AV3"/>
    <mergeCell ref="AX3:AY3"/>
    <mergeCell ref="AZ3:BA3"/>
    <mergeCell ref="BB3:BC3"/>
    <mergeCell ref="B148:E148"/>
    <mergeCell ref="B149:E149"/>
    <mergeCell ref="B150:E150"/>
    <mergeCell ref="B151:E151"/>
    <mergeCell ref="AK3:AL3"/>
    <mergeCell ref="B146:E146"/>
    <mergeCell ref="B147:E147"/>
    <mergeCell ref="B135:E135"/>
    <mergeCell ref="B124:E124"/>
    <mergeCell ref="B125:E125"/>
    <mergeCell ref="B126:E126"/>
    <mergeCell ref="B127:E127"/>
    <mergeCell ref="B128:E128"/>
    <mergeCell ref="B129:E129"/>
    <mergeCell ref="B117:E117"/>
    <mergeCell ref="B119:E119"/>
    <mergeCell ref="B143:E143"/>
    <mergeCell ref="B144:E144"/>
    <mergeCell ref="B145:E145"/>
    <mergeCell ref="B136:E136"/>
    <mergeCell ref="B137:E137"/>
    <mergeCell ref="B138:E138"/>
    <mergeCell ref="B139:E139"/>
    <mergeCell ref="B140:E140"/>
    <mergeCell ref="B141:E141"/>
    <mergeCell ref="B122:E122"/>
    <mergeCell ref="B123:E123"/>
    <mergeCell ref="L7:Q7"/>
    <mergeCell ref="AM3:AN3"/>
    <mergeCell ref="B142:E142"/>
    <mergeCell ref="B130:E130"/>
    <mergeCell ref="B131:E131"/>
    <mergeCell ref="B132:E132"/>
    <mergeCell ref="B133:E133"/>
    <mergeCell ref="B134:E134"/>
    <mergeCell ref="AD7:AI7"/>
    <mergeCell ref="A113:E113"/>
    <mergeCell ref="A115:E115"/>
    <mergeCell ref="B120:E120"/>
    <mergeCell ref="B121:E121"/>
    <mergeCell ref="A5:B5"/>
    <mergeCell ref="A7:E7"/>
    <mergeCell ref="F7:K7"/>
    <mergeCell ref="Z4:AB4"/>
    <mergeCell ref="AC4:AC5"/>
    <mergeCell ref="H4:J4"/>
    <mergeCell ref="K4:K5"/>
    <mergeCell ref="L4:L5"/>
    <mergeCell ref="M4:M5"/>
    <mergeCell ref="N4:P4"/>
    <mergeCell ref="Q4:Q5"/>
    <mergeCell ref="F4:F5"/>
    <mergeCell ref="G4:G5"/>
    <mergeCell ref="R7:W7"/>
    <mergeCell ref="X7:AC7"/>
    <mergeCell ref="AD4:AD5"/>
    <mergeCell ref="AE4:AE5"/>
    <mergeCell ref="AF4:AH4"/>
    <mergeCell ref="AI4:AI5"/>
    <mergeCell ref="R4:R5"/>
    <mergeCell ref="S4:S5"/>
    <mergeCell ref="T4:V4"/>
    <mergeCell ref="W4:W5"/>
    <mergeCell ref="X4:X5"/>
    <mergeCell ref="Y4:Y5"/>
    <mergeCell ref="AO3:AP3"/>
    <mergeCell ref="X3:AC3"/>
    <mergeCell ref="AD3:AI3"/>
    <mergeCell ref="F3:K3"/>
    <mergeCell ref="L3:Q3"/>
    <mergeCell ref="R3:W3"/>
  </mergeCells>
  <conditionalFormatting sqref="AM8:AN8">
    <cfRule type="cellIs" dxfId="35" priority="25" operator="equal">
      <formula>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59" id="{B9E30527-41FC-4CD0-8CFA-5623DE1DFD98}">
            <xm:f>'https://wessexwater.sharepoint.com/teams/wx-bp/WPC005/[PARTIALLY SUPERSEDED PR19-Business-plan-data-tables - FBP (post IAP) Apr 2019.xlsb]Validation flags'!#REF!=1</xm:f>
            <x14:dxf>
              <fill>
                <patternFill>
                  <bgColor rgb="FFE0DCD8"/>
                </patternFill>
              </fill>
            </x14:dxf>
          </x14:cfRule>
          <xm:sqref>B41:B44 B46:B55</xm:sqref>
        </x14:conditionalFormatting>
        <x14:conditionalFormatting xmlns:xm="http://schemas.microsoft.com/office/excel/2006/main">
          <x14:cfRule type="expression" priority="58" id="{6C4AF607-C1D4-4BCE-A4ED-7E9C63A2C4B1}">
            <xm:f>'https://wessexwater.sharepoint.com/teams/wx-bp/WPC005/[PARTIALLY SUPERSEDED PR19-Business-plan-data-tables - FBP (post IAP) Apr 2019.xlsb]Validation flags'!#REF!=1</xm:f>
            <x14:dxf>
              <fill>
                <patternFill>
                  <bgColor rgb="FFE0DCD8"/>
                </patternFill>
              </fill>
            </x14:dxf>
          </x14:cfRule>
          <xm:sqref>B90:B93 B95:B104</xm:sqref>
        </x14:conditionalFormatting>
        <x14:conditionalFormatting xmlns:xm="http://schemas.microsoft.com/office/excel/2006/main">
          <x14:cfRule type="expression" priority="24" id="{B494A9BE-153C-4E77-90C9-5EED95E8244B}">
            <xm:f>'https://wessexwater.sharepoint.com/teams/wx-bp/WPC005/[PR19-Business-plan-data-tables - FBP (post IAP) Apr 2019.xlsb]Validation flags'!#REF!=1</xm:f>
            <x14:dxf>
              <fill>
                <patternFill>
                  <bgColor rgb="FFE0DCD8"/>
                </patternFill>
              </fill>
            </x14:dxf>
          </x14:cfRule>
          <xm:sqref>F10:J14 F41:J55 F16:J39 G15:J15</xm:sqref>
        </x14:conditionalFormatting>
        <x14:conditionalFormatting xmlns:xm="http://schemas.microsoft.com/office/excel/2006/main">
          <x14:cfRule type="expression" priority="23" id="{2AB16C23-E8E9-40F7-A249-E4DF8641C464}">
            <xm:f>'https://wessexwater.sharepoint.com/teams/wx-bp/WPC005/[PR19-Business-plan-data-tables - FBP (post IAP) Apr 2019.xlsb]Validation flags'!#REF!=1</xm:f>
            <x14:dxf>
              <fill>
                <patternFill>
                  <bgColor rgb="FFE0DCD8"/>
                </patternFill>
              </fill>
            </x14:dxf>
          </x14:cfRule>
          <xm:sqref>L10:P14 L41:P55 L16:P39 M15:P15</xm:sqref>
        </x14:conditionalFormatting>
        <x14:conditionalFormatting xmlns:xm="http://schemas.microsoft.com/office/excel/2006/main">
          <x14:cfRule type="expression" priority="22" id="{B026F2E0-ED9D-4A88-8CFF-EC01D14A758A}">
            <xm:f>'https://wessexwater.sharepoint.com/teams/wx-bp/WPC005/[PR19-Business-plan-data-tables - FBP (post IAP) Apr 2019.xlsb]Validation flags'!#REF!=1</xm:f>
            <x14:dxf>
              <fill>
                <patternFill>
                  <bgColor rgb="FFE0DCD8"/>
                </patternFill>
              </fill>
            </x14:dxf>
          </x14:cfRule>
          <xm:sqref>R10:V39 R41:V55</xm:sqref>
        </x14:conditionalFormatting>
        <x14:conditionalFormatting xmlns:xm="http://schemas.microsoft.com/office/excel/2006/main">
          <x14:cfRule type="expression" priority="21" id="{C2BEF1CE-2765-45B0-AD9E-52E18C0AEF02}">
            <xm:f>'https://wessexwater.sharepoint.com/teams/wx-bp/WPC005/[PR19-Business-plan-data-tables - FBP (post IAP) Apr 2019.xlsb]Validation flags'!#REF!=1</xm:f>
            <x14:dxf>
              <fill>
                <patternFill>
                  <bgColor rgb="FFE0DCD8"/>
                </patternFill>
              </fill>
            </x14:dxf>
          </x14:cfRule>
          <xm:sqref>X10:AB39 X41:AB55</xm:sqref>
        </x14:conditionalFormatting>
        <x14:conditionalFormatting xmlns:xm="http://schemas.microsoft.com/office/excel/2006/main">
          <x14:cfRule type="expression" priority="20" id="{4D12B814-F569-489C-A29C-6D6B64CF580C}">
            <xm:f>'https://wessexwater.sharepoint.com/teams/wx-bp/WPC005/[PR19-Business-plan-data-tables - FBP (post IAP) Apr 2019.xlsb]Validation flags'!#REF!=1</xm:f>
            <x14:dxf>
              <fill>
                <patternFill>
                  <bgColor rgb="FFE0DCD8"/>
                </patternFill>
              </fill>
            </x14:dxf>
          </x14:cfRule>
          <xm:sqref>AD10:AH39 AD41:AH55</xm:sqref>
        </x14:conditionalFormatting>
        <x14:conditionalFormatting xmlns:xm="http://schemas.microsoft.com/office/excel/2006/main">
          <x14:cfRule type="expression" priority="19" id="{6BB08607-E661-4B89-BAF4-04372CF48C0C}">
            <xm:f>'https://wessexwater.sharepoint.com/teams/wx-bp/WPC005/[PR19-Business-plan-data-tables - FBP (post IAP) Apr 2019.xlsb]Validation flags'!#REF!=1</xm:f>
            <x14:dxf>
              <fill>
                <patternFill>
                  <bgColor rgb="FFE0DCD8"/>
                </patternFill>
              </fill>
            </x14:dxf>
          </x14:cfRule>
          <xm:sqref>F40:J40</xm:sqref>
        </x14:conditionalFormatting>
        <x14:conditionalFormatting xmlns:xm="http://schemas.microsoft.com/office/excel/2006/main">
          <x14:cfRule type="expression" priority="18" id="{A3BB8D26-35AE-44CC-8D93-F6D040DC34FA}">
            <xm:f>'https://wessexwater.sharepoint.com/teams/wx-bp/WPC005/[PR19-Business-plan-data-tables - FBP (post IAP) Apr 2019.xlsb]Validation flags'!#REF!=1</xm:f>
            <x14:dxf>
              <fill>
                <patternFill>
                  <bgColor rgb="FFE0DCD8"/>
                </patternFill>
              </fill>
            </x14:dxf>
          </x14:cfRule>
          <xm:sqref>L40:P40</xm:sqref>
        </x14:conditionalFormatting>
        <x14:conditionalFormatting xmlns:xm="http://schemas.microsoft.com/office/excel/2006/main">
          <x14:cfRule type="expression" priority="17" id="{F013828E-B141-4A49-8D13-085C43D2ACBB}">
            <xm:f>'https://wessexwater.sharepoint.com/teams/wx-bp/WPC005/[PR19-Business-plan-data-tables - FBP (post IAP) Apr 2019.xlsb]Validation flags'!#REF!=1</xm:f>
            <x14:dxf>
              <fill>
                <patternFill>
                  <bgColor rgb="FFE0DCD8"/>
                </patternFill>
              </fill>
            </x14:dxf>
          </x14:cfRule>
          <xm:sqref>R40:V40</xm:sqref>
        </x14:conditionalFormatting>
        <x14:conditionalFormatting xmlns:xm="http://schemas.microsoft.com/office/excel/2006/main">
          <x14:cfRule type="expression" priority="16" id="{E3D70DA7-C8A4-4D50-9546-AD7B31F89EAE}">
            <xm:f>'https://wessexwater.sharepoint.com/teams/wx-bp/WPC005/[PR19-Business-plan-data-tables - FBP (post IAP) Apr 2019.xlsb]Validation flags'!#REF!=1</xm:f>
            <x14:dxf>
              <fill>
                <patternFill>
                  <bgColor rgb="FFE0DCD8"/>
                </patternFill>
              </fill>
            </x14:dxf>
          </x14:cfRule>
          <xm:sqref>X40:AB40</xm:sqref>
        </x14:conditionalFormatting>
        <x14:conditionalFormatting xmlns:xm="http://schemas.microsoft.com/office/excel/2006/main">
          <x14:cfRule type="expression" priority="15" id="{AFDB5F0B-2619-4D98-8F16-B20526887FB5}">
            <xm:f>'https://wessexwater.sharepoint.com/teams/wx-bp/WPC005/[PR19-Business-plan-data-tables - FBP (post IAP) Apr 2019.xlsb]Validation flags'!#REF!=1</xm:f>
            <x14:dxf>
              <fill>
                <patternFill>
                  <bgColor rgb="FFE0DCD8"/>
                </patternFill>
              </fill>
            </x14:dxf>
          </x14:cfRule>
          <xm:sqref>AD40:AH40</xm:sqref>
        </x14:conditionalFormatting>
        <x14:conditionalFormatting xmlns:xm="http://schemas.microsoft.com/office/excel/2006/main">
          <x14:cfRule type="expression" priority="14" id="{83299380-9474-46AC-B479-5115129833B1}">
            <xm:f>'https://wessexwater.sharepoint.com/teams/wx-bp/WPC005/[PARTIALLY SUPERSEDED PR19-Business-plan-data-tables - FBP (post IAP) Apr 2019.xlsb]Validation flags'!#REF!=1</xm:f>
            <x14:dxf>
              <fill>
                <patternFill>
                  <bgColor rgb="FFE0DCD8"/>
                </patternFill>
              </fill>
            </x14:dxf>
          </x14:cfRule>
          <xm:sqref>F15</xm:sqref>
        </x14:conditionalFormatting>
        <x14:conditionalFormatting xmlns:xm="http://schemas.microsoft.com/office/excel/2006/main">
          <x14:cfRule type="expression" priority="13" id="{661D911F-206E-46FD-9A46-B41BA8C2B3B0}">
            <xm:f>'https://wessexwater.sharepoint.com/teams/wx-bp/WPC005/[PARTIALLY SUPERSEDED PR19-Business-plan-data-tables - FBP (post IAP) Apr 2019.xlsb]Validation flags'!#REF!=1</xm:f>
            <x14:dxf>
              <fill>
                <patternFill>
                  <bgColor rgb="FFE0DCD8"/>
                </patternFill>
              </fill>
            </x14:dxf>
          </x14:cfRule>
          <xm:sqref>L15</xm:sqref>
        </x14:conditionalFormatting>
        <x14:conditionalFormatting xmlns:xm="http://schemas.microsoft.com/office/excel/2006/main">
          <x14:cfRule type="expression" priority="12" id="{C30636CC-F013-4D55-B0D8-63F5EA1FEB0C}">
            <xm:f>'https://wessexwater.sharepoint.com/teams/wx-bp/WPC005/[PR19-Business-plan-data-tables - FBP (post IAP) Apr 2019.xlsb]Validation flags'!#REF!=1</xm:f>
            <x14:dxf>
              <fill>
                <patternFill>
                  <bgColor rgb="FFE0DCD8"/>
                </patternFill>
              </fill>
            </x14:dxf>
          </x14:cfRule>
          <xm:sqref>F59:J88 F90:J104</xm:sqref>
        </x14:conditionalFormatting>
        <x14:conditionalFormatting xmlns:xm="http://schemas.microsoft.com/office/excel/2006/main">
          <x14:cfRule type="expression" priority="11" id="{FE74979D-C00E-4691-9FE0-06AFA93B0D46}">
            <xm:f>'https://wessexwater.sharepoint.com/teams/wx-bp/WPC005/[PR19-Business-plan-data-tables - FBP (post IAP) Apr 2019.xlsb]Validation flags'!#REF!=1</xm:f>
            <x14:dxf>
              <fill>
                <patternFill>
                  <bgColor rgb="FFE0DCD8"/>
                </patternFill>
              </fill>
            </x14:dxf>
          </x14:cfRule>
          <xm:sqref>L59:P88 L90:P104</xm:sqref>
        </x14:conditionalFormatting>
        <x14:conditionalFormatting xmlns:xm="http://schemas.microsoft.com/office/excel/2006/main">
          <x14:cfRule type="expression" priority="10" id="{23B5A469-6FBF-44B9-99A6-0379067EF838}">
            <xm:f>'https://wessexwater.sharepoint.com/teams/wx-bp/WPC005/[PR19-Business-plan-data-tables - FBP (post IAP) Apr 2019.xlsb]Validation flags'!#REF!=1</xm:f>
            <x14:dxf>
              <fill>
                <patternFill>
                  <bgColor rgb="FFE0DCD8"/>
                </patternFill>
              </fill>
            </x14:dxf>
          </x14:cfRule>
          <xm:sqref>R59:V88 R90:V104</xm:sqref>
        </x14:conditionalFormatting>
        <x14:conditionalFormatting xmlns:xm="http://schemas.microsoft.com/office/excel/2006/main">
          <x14:cfRule type="expression" priority="9" id="{BB085E66-8C70-4227-8432-D42CE166F385}">
            <xm:f>'https://wessexwater.sharepoint.com/teams/wx-bp/WPC005/[PR19-Business-plan-data-tables - FBP (post IAP) Apr 2019.xlsb]Validation flags'!#REF!=1</xm:f>
            <x14:dxf>
              <fill>
                <patternFill>
                  <bgColor rgb="FFE0DCD8"/>
                </patternFill>
              </fill>
            </x14:dxf>
          </x14:cfRule>
          <xm:sqref>X59:AB88 X90:AB104</xm:sqref>
        </x14:conditionalFormatting>
        <x14:conditionalFormatting xmlns:xm="http://schemas.microsoft.com/office/excel/2006/main">
          <x14:cfRule type="expression" priority="8" id="{DD06E00D-35A1-498C-9E64-57FBE0D84088}">
            <xm:f>'https://wessexwater.sharepoint.com/teams/wx-bp/WPC005/[PR19-Business-plan-data-tables - FBP (post IAP) Apr 2019.xlsb]Validation flags'!#REF!=1</xm:f>
            <x14:dxf>
              <fill>
                <patternFill>
                  <bgColor rgb="FFE0DCD8"/>
                </patternFill>
              </fill>
            </x14:dxf>
          </x14:cfRule>
          <xm:sqref>AD59:AH88 AD90:AH104</xm:sqref>
        </x14:conditionalFormatting>
        <x14:conditionalFormatting xmlns:xm="http://schemas.microsoft.com/office/excel/2006/main">
          <x14:cfRule type="expression" priority="7" id="{D4C55F5B-F06D-4F20-982F-CB936D461303}">
            <xm:f>'https://wessexwater.sharepoint.com/teams/wx-bp/WPC005/[PR19-Business-plan-data-tables - FBP (post IAP) Apr 2019.xlsb]Validation flags'!#REF!=1</xm:f>
            <x14:dxf>
              <fill>
                <patternFill>
                  <bgColor rgb="FFE0DCD8"/>
                </patternFill>
              </fill>
            </x14:dxf>
          </x14:cfRule>
          <xm:sqref>F89:J89</xm:sqref>
        </x14:conditionalFormatting>
        <x14:conditionalFormatting xmlns:xm="http://schemas.microsoft.com/office/excel/2006/main">
          <x14:cfRule type="expression" priority="6" id="{A9C7A7C0-BB5D-491F-847D-36EFAFF02506}">
            <xm:f>'https://wessexwater.sharepoint.com/teams/wx-bp/WPC005/[PR19-Business-plan-data-tables - FBP (post IAP) Apr 2019.xlsb]Validation flags'!#REF!=1</xm:f>
            <x14:dxf>
              <fill>
                <patternFill>
                  <bgColor rgb="FFE0DCD8"/>
                </patternFill>
              </fill>
            </x14:dxf>
          </x14:cfRule>
          <xm:sqref>L89:P89</xm:sqref>
        </x14:conditionalFormatting>
        <x14:conditionalFormatting xmlns:xm="http://schemas.microsoft.com/office/excel/2006/main">
          <x14:cfRule type="expression" priority="5" id="{9AA0249C-B733-462A-AD4D-AA01C3C98E54}">
            <xm:f>'https://wessexwater.sharepoint.com/teams/wx-bp/WPC005/[PR19-Business-plan-data-tables - FBP (post IAP) Apr 2019.xlsb]Validation flags'!#REF!=1</xm:f>
            <x14:dxf>
              <fill>
                <patternFill>
                  <bgColor rgb="FFE0DCD8"/>
                </patternFill>
              </fill>
            </x14:dxf>
          </x14:cfRule>
          <xm:sqref>R89:V89</xm:sqref>
        </x14:conditionalFormatting>
        <x14:conditionalFormatting xmlns:xm="http://schemas.microsoft.com/office/excel/2006/main">
          <x14:cfRule type="expression" priority="4" id="{D0212CF2-FB17-4722-A122-C907202DF12A}">
            <xm:f>'https://wessexwater.sharepoint.com/teams/wx-bp/WPC005/[PR19-Business-plan-data-tables - FBP (post IAP) Apr 2019.xlsb]Validation flags'!#REF!=1</xm:f>
            <x14:dxf>
              <fill>
                <patternFill>
                  <bgColor rgb="FFE0DCD8"/>
                </patternFill>
              </fill>
            </x14:dxf>
          </x14:cfRule>
          <xm:sqref>X89:AB89</xm:sqref>
        </x14:conditionalFormatting>
        <x14:conditionalFormatting xmlns:xm="http://schemas.microsoft.com/office/excel/2006/main">
          <x14:cfRule type="expression" priority="3" id="{98E89E75-BEF6-4ED0-8353-EFEBF70CC3B2}">
            <xm:f>'https://wessexwater.sharepoint.com/teams/wx-bp/WPC005/[PR19-Business-plan-data-tables - FBP (post IAP) Apr 2019.xlsb]Validation flags'!#REF!=1</xm:f>
            <x14:dxf>
              <fill>
                <patternFill>
                  <bgColor rgb="FFE0DCD8"/>
                </patternFill>
              </fill>
            </x14:dxf>
          </x14:cfRule>
          <xm:sqref>AD89:AH89</xm:sqref>
        </x14:conditionalFormatting>
        <x14:conditionalFormatting xmlns:xm="http://schemas.microsoft.com/office/excel/2006/main">
          <x14:cfRule type="expression" priority="2" id="{F34F9419-DBFF-426A-BF88-C765975D03DD}">
            <xm:f>'https://wessexwater.sharepoint.com/teams/wx-bp/WPC005/[PR19-Business-plan-data-tables - FBP (post IAP) Apr 2019.xlsb]Validation flags'!#REF!=1</xm:f>
            <x14:dxf>
              <fill>
                <patternFill>
                  <bgColor rgb="FFE0DCD8"/>
                </patternFill>
              </fill>
            </x14:dxf>
          </x14:cfRule>
          <xm:sqref>B94</xm:sqref>
        </x14:conditionalFormatting>
        <x14:conditionalFormatting xmlns:xm="http://schemas.microsoft.com/office/excel/2006/main">
          <x14:cfRule type="expression" priority="1" id="{3A7EFDFF-60AE-453B-AE24-76C67B16B4EE}">
            <xm:f>'https://wessexwater.sharepoint.com/teams/wx-bp/WPC005/[PR19-Business-plan-data-tables - FBP (post IAP) Apr 2019.xlsb]Validation flags'!#REF!=1</xm:f>
            <x14:dxf>
              <fill>
                <patternFill>
                  <bgColor rgb="FFE0DCD8"/>
                </patternFill>
              </fill>
            </x14:dxf>
          </x14:cfRule>
          <xm:sqref>B45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7F3CA-8C81-4FAD-BD31-22CBF96335E5}">
  <dimension ref="A1:AX57"/>
  <sheetViews>
    <sheetView workbookViewId="0">
      <pane xSplit="1" ySplit="11" topLeftCell="Z38" activePane="bottomRight" state="frozen"/>
      <selection pane="topRight" activeCell="B1" sqref="B1"/>
      <selection pane="bottomLeft" activeCell="A12" sqref="A12"/>
      <selection pane="bottomRight" activeCell="R6" sqref="R6:AN6"/>
    </sheetView>
  </sheetViews>
  <sheetFormatPr defaultRowHeight="13.8" x14ac:dyDescent="0.25"/>
  <cols>
    <col min="1" max="1" width="31.19921875" customWidth="1"/>
    <col min="2" max="13" width="10.09765625" customWidth="1"/>
    <col min="25" max="25" width="19.5" bestFit="1" customWidth="1"/>
    <col min="26" max="26" width="14.5" bestFit="1" customWidth="1"/>
    <col min="27" max="48" width="8.796875" customWidth="1"/>
  </cols>
  <sheetData>
    <row r="1" spans="1:50" ht="28.2" thickBot="1" x14ac:dyDescent="0.3">
      <c r="B1" s="15" t="s">
        <v>12</v>
      </c>
      <c r="C1" s="195" t="s">
        <v>138</v>
      </c>
      <c r="D1" s="15" t="s">
        <v>12</v>
      </c>
      <c r="E1" s="195" t="s">
        <v>138</v>
      </c>
      <c r="F1" s="15" t="s">
        <v>12</v>
      </c>
      <c r="G1" s="195" t="s">
        <v>138</v>
      </c>
      <c r="H1" s="15" t="s">
        <v>12</v>
      </c>
      <c r="I1" s="195" t="s">
        <v>138</v>
      </c>
      <c r="J1" s="15" t="s">
        <v>12</v>
      </c>
      <c r="K1" s="195" t="s">
        <v>138</v>
      </c>
      <c r="L1" s="15" t="s">
        <v>12</v>
      </c>
      <c r="M1" s="195" t="s">
        <v>138</v>
      </c>
    </row>
    <row r="2" spans="1:50" x14ac:dyDescent="0.25">
      <c r="A2" s="350" t="s">
        <v>373</v>
      </c>
      <c r="B2" s="208">
        <f t="shared" ref="B2:M2" si="0">SUMPRODUCT(B12:B50,O12:O50)</f>
        <v>10.341121484369381</v>
      </c>
      <c r="C2" s="208">
        <f t="shared" si="0"/>
        <v>72.594296248086337</v>
      </c>
      <c r="D2" s="208">
        <f t="shared" si="0"/>
        <v>10.548376542775555</v>
      </c>
      <c r="E2" s="208">
        <f t="shared" si="0"/>
        <v>72.942510270170814</v>
      </c>
      <c r="F2" s="208">
        <f t="shared" si="0"/>
        <v>12.490565269031968</v>
      </c>
      <c r="G2" s="208">
        <f t="shared" si="0"/>
        <v>73.410839661847533</v>
      </c>
      <c r="H2" s="208">
        <f t="shared" si="0"/>
        <v>10.414339617313566</v>
      </c>
      <c r="I2" s="208">
        <f t="shared" si="0"/>
        <v>74.113440325562848</v>
      </c>
      <c r="J2" s="208">
        <f t="shared" si="0"/>
        <v>10.493338174376792</v>
      </c>
      <c r="K2" s="208">
        <f t="shared" si="0"/>
        <v>75.070798709656628</v>
      </c>
      <c r="L2" s="208">
        <f t="shared" si="0"/>
        <v>54.287741087867261</v>
      </c>
      <c r="M2" s="208">
        <f t="shared" si="0"/>
        <v>368.13188521532402</v>
      </c>
      <c r="Y2" s="347"/>
    </row>
    <row r="3" spans="1:50" x14ac:dyDescent="0.25">
      <c r="A3" s="350" t="s">
        <v>374</v>
      </c>
      <c r="B3" s="208">
        <f t="shared" ref="B3:M3" si="1">SUM(O12:O50)-B2</f>
        <v>13.629854887542962</v>
      </c>
      <c r="C3" s="208">
        <f t="shared" si="1"/>
        <v>30.805096972804151</v>
      </c>
      <c r="D3" s="208">
        <f t="shared" si="1"/>
        <v>6.7599294591651589</v>
      </c>
      <c r="E3" s="208">
        <f t="shared" si="1"/>
        <v>28.814642608766661</v>
      </c>
      <c r="F3" s="208">
        <f t="shared" si="1"/>
        <v>4.5867519911915871</v>
      </c>
      <c r="G3" s="208">
        <f t="shared" si="1"/>
        <v>47.548939066137933</v>
      </c>
      <c r="H3" s="208">
        <f t="shared" si="1"/>
        <v>3.3112644569071907</v>
      </c>
      <c r="I3" s="208">
        <f t="shared" si="1"/>
        <v>30.916392896821378</v>
      </c>
      <c r="J3" s="208">
        <f t="shared" si="1"/>
        <v>3.0164257482540506</v>
      </c>
      <c r="K3" s="208">
        <f t="shared" si="1"/>
        <v>24.871075609217556</v>
      </c>
      <c r="L3" s="208">
        <f t="shared" si="1"/>
        <v>31.304226543060921</v>
      </c>
      <c r="M3" s="208">
        <f t="shared" si="1"/>
        <v>162.95614715374779</v>
      </c>
    </row>
    <row r="4" spans="1:50" x14ac:dyDescent="0.25">
      <c r="A4" s="350" t="s">
        <v>375</v>
      </c>
      <c r="B4" s="208">
        <v>0</v>
      </c>
      <c r="C4" s="208">
        <f>'DD Response WS1'!J34</f>
        <v>2.458339178005331</v>
      </c>
      <c r="D4" s="208">
        <v>0</v>
      </c>
      <c r="E4" s="208">
        <f>'DD Response WS1'!O34</f>
        <v>2.3092860148688463</v>
      </c>
      <c r="F4" s="208">
        <v>0</v>
      </c>
      <c r="G4" s="208">
        <f>'DD Response WS1'!T34</f>
        <v>2.226890166923833</v>
      </c>
      <c r="H4" s="208">
        <v>0</v>
      </c>
      <c r="I4" s="208">
        <f>'DD Response WS1'!Y34</f>
        <v>2.1747369897601354</v>
      </c>
      <c r="J4" s="208">
        <v>0</v>
      </c>
      <c r="K4" s="208">
        <f>'DD Response WS1'!AD34</f>
        <v>2.0907981484079121</v>
      </c>
      <c r="L4" s="208">
        <f>'DD Response WS1'!F34+'DD Response WS1'!K34+'DD Response WS1'!P34+'DD Response WS1'!U34+'DD Response WS1'!Z34</f>
        <v>0</v>
      </c>
      <c r="M4" s="208">
        <f>+'DD Response WS1'!I34+'DD Response WS1'!N34+'DD Response WS1'!S34+'DD Response WS1'!X34+'DD Response WS1'!AC34</f>
        <v>11.260050497966059</v>
      </c>
      <c r="Y4" s="347"/>
    </row>
    <row r="5" spans="1:50" x14ac:dyDescent="0.25">
      <c r="A5" s="350" t="s">
        <v>376</v>
      </c>
      <c r="B5" s="208">
        <v>0</v>
      </c>
      <c r="C5" s="208">
        <f>'DD Response WS1'!J35</f>
        <v>2.2900454373792845</v>
      </c>
      <c r="D5" s="208">
        <v>0</v>
      </c>
      <c r="E5" s="208">
        <f>'DD Response WS1'!O35</f>
        <v>2.4390986005157695</v>
      </c>
      <c r="F5" s="208">
        <v>0</v>
      </c>
      <c r="G5" s="208">
        <f>'DD Response WS1'!T35</f>
        <v>2.5214944484607829</v>
      </c>
      <c r="H5" s="208">
        <v>0</v>
      </c>
      <c r="I5" s="208">
        <f>'DD Response WS1'!Y35</f>
        <v>2.5736476256244805</v>
      </c>
      <c r="J5" s="208">
        <v>0</v>
      </c>
      <c r="K5" s="208">
        <f>'DD Response WS1'!AD35</f>
        <v>2.6575864669767038</v>
      </c>
      <c r="L5" s="208">
        <f>'DD Response WS1'!F35+'DD Response WS1'!K35+'DD Response WS1'!P35+'DD Response WS1'!U35+'DD Response WS1'!Z35</f>
        <v>0</v>
      </c>
      <c r="M5" s="208">
        <f>+'DD Response WS1'!I35+'DD Response WS1'!N35+'DD Response WS1'!S35+'DD Response WS1'!X35+'DD Response WS1'!AC35</f>
        <v>12.48187257895702</v>
      </c>
    </row>
    <row r="6" spans="1:50" x14ac:dyDescent="0.25">
      <c r="A6" s="350" t="s">
        <v>377</v>
      </c>
      <c r="B6" s="208">
        <f t="shared" ref="B6:K6" si="2">+B2-B4</f>
        <v>10.341121484369381</v>
      </c>
      <c r="C6" s="208">
        <f t="shared" si="2"/>
        <v>70.135957070081005</v>
      </c>
      <c r="D6" s="208">
        <f t="shared" si="2"/>
        <v>10.548376542775555</v>
      </c>
      <c r="E6" s="208">
        <f t="shared" si="2"/>
        <v>70.633224255301968</v>
      </c>
      <c r="F6" s="208">
        <f t="shared" si="2"/>
        <v>12.490565269031968</v>
      </c>
      <c r="G6" s="208">
        <f t="shared" si="2"/>
        <v>71.183949494923695</v>
      </c>
      <c r="H6" s="208">
        <f t="shared" si="2"/>
        <v>10.414339617313566</v>
      </c>
      <c r="I6" s="208">
        <f t="shared" si="2"/>
        <v>71.938703335802714</v>
      </c>
      <c r="J6" s="208">
        <f t="shared" si="2"/>
        <v>10.493338174376792</v>
      </c>
      <c r="K6" s="208">
        <f t="shared" si="2"/>
        <v>72.980000561248715</v>
      </c>
      <c r="L6" s="208">
        <f>+L2-L4</f>
        <v>54.287741087867261</v>
      </c>
      <c r="M6" s="208">
        <f>+M2-M4</f>
        <v>356.87183471735796</v>
      </c>
    </row>
    <row r="7" spans="1:50" x14ac:dyDescent="0.25">
      <c r="A7" s="350" t="s">
        <v>378</v>
      </c>
      <c r="B7" s="208">
        <f t="shared" ref="B7:K7" si="3">+B3-B5</f>
        <v>13.629854887542962</v>
      </c>
      <c r="C7" s="208">
        <f t="shared" si="3"/>
        <v>28.515051535424867</v>
      </c>
      <c r="D7" s="208">
        <f t="shared" si="3"/>
        <v>6.7599294591651589</v>
      </c>
      <c r="E7" s="208">
        <f t="shared" si="3"/>
        <v>26.375544008250891</v>
      </c>
      <c r="F7" s="208">
        <f t="shared" si="3"/>
        <v>4.5867519911915871</v>
      </c>
      <c r="G7" s="208">
        <f t="shared" si="3"/>
        <v>45.027444617677148</v>
      </c>
      <c r="H7" s="208">
        <f t="shared" si="3"/>
        <v>3.3112644569071907</v>
      </c>
      <c r="I7" s="208">
        <f t="shared" si="3"/>
        <v>28.342745271196897</v>
      </c>
      <c r="J7" s="208">
        <f t="shared" si="3"/>
        <v>3.0164257482540506</v>
      </c>
      <c r="K7" s="208">
        <f t="shared" si="3"/>
        <v>22.213489142240853</v>
      </c>
      <c r="L7" s="208">
        <f>+L3-L5</f>
        <v>31.304226543060921</v>
      </c>
      <c r="M7" s="208">
        <f>+M3-M5</f>
        <v>150.47427457479077</v>
      </c>
    </row>
    <row r="8" spans="1:50" x14ac:dyDescent="0.25">
      <c r="A8" s="350" t="s">
        <v>379</v>
      </c>
      <c r="B8" s="366">
        <f t="shared" ref="B8:K8" si="4">+B6/SUM(B6:B7)</f>
        <v>0.43140176369646943</v>
      </c>
      <c r="C8" s="366">
        <f t="shared" si="4"/>
        <v>0.71095022809697461</v>
      </c>
      <c r="D8" s="366">
        <f t="shared" si="4"/>
        <v>0.60944014634319532</v>
      </c>
      <c r="E8" s="366">
        <f t="shared" si="4"/>
        <v>0.72811175236661108</v>
      </c>
      <c r="F8" s="366">
        <f t="shared" si="4"/>
        <v>0.73141261468070051</v>
      </c>
      <c r="G8" s="366">
        <f t="shared" si="4"/>
        <v>0.61253846955791058</v>
      </c>
      <c r="H8" s="366">
        <f t="shared" si="4"/>
        <v>0.75875273401435472</v>
      </c>
      <c r="I8" s="366">
        <f t="shared" si="4"/>
        <v>0.71736801108377102</v>
      </c>
      <c r="J8" s="366">
        <f t="shared" si="4"/>
        <v>0.77672254189423007</v>
      </c>
      <c r="K8" s="366">
        <f t="shared" si="4"/>
        <v>0.76664907220617873</v>
      </c>
      <c r="L8" s="366">
        <f>+L6/SUM(L6:L7)</f>
        <v>0.63426209947591727</v>
      </c>
      <c r="M8" s="366">
        <f>+M6/SUM(M6:M7)</f>
        <v>0.7034090302087207</v>
      </c>
      <c r="Y8" s="347"/>
      <c r="Z8" s="347"/>
    </row>
    <row r="9" spans="1:50" ht="14.4" thickBot="1" x14ac:dyDescent="0.3">
      <c r="O9" s="486" t="s">
        <v>380</v>
      </c>
      <c r="P9" s="487"/>
      <c r="Q9" s="487"/>
      <c r="R9" s="487"/>
      <c r="S9" s="487"/>
      <c r="T9" s="487"/>
      <c r="U9" s="487"/>
      <c r="V9" s="487"/>
      <c r="W9" s="487"/>
      <c r="X9" s="487"/>
      <c r="Y9" s="487"/>
      <c r="Z9" s="487"/>
      <c r="AB9" s="486" t="s">
        <v>381</v>
      </c>
      <c r="AC9" s="487"/>
      <c r="AD9" s="487"/>
      <c r="AE9" s="487"/>
      <c r="AF9" s="487"/>
      <c r="AG9" s="487"/>
      <c r="AH9" s="487"/>
      <c r="AI9" s="487"/>
      <c r="AJ9" s="487"/>
      <c r="AK9" s="487"/>
      <c r="AM9" s="486" t="s">
        <v>382</v>
      </c>
      <c r="AN9" s="487"/>
      <c r="AO9" s="487"/>
      <c r="AP9" s="487"/>
      <c r="AQ9" s="487"/>
      <c r="AR9" s="487"/>
      <c r="AS9" s="487"/>
      <c r="AT9" s="487"/>
      <c r="AU9" s="487"/>
      <c r="AV9" s="487"/>
      <c r="AW9" s="487"/>
      <c r="AX9" s="487"/>
    </row>
    <row r="10" spans="1:50" ht="14.4" thickBot="1" x14ac:dyDescent="0.3">
      <c r="B10" s="400" t="s">
        <v>132</v>
      </c>
      <c r="C10" s="401"/>
      <c r="D10" s="400" t="s">
        <v>133</v>
      </c>
      <c r="E10" s="401"/>
      <c r="F10" s="400" t="s">
        <v>134</v>
      </c>
      <c r="G10" s="401"/>
      <c r="H10" s="400" t="s">
        <v>135</v>
      </c>
      <c r="I10" s="401"/>
      <c r="J10" s="400" t="s">
        <v>136</v>
      </c>
      <c r="K10" s="401"/>
      <c r="L10" s="400" t="s">
        <v>137</v>
      </c>
      <c r="M10" s="401"/>
      <c r="O10" s="400" t="s">
        <v>132</v>
      </c>
      <c r="P10" s="401"/>
      <c r="Q10" s="400" t="s">
        <v>133</v>
      </c>
      <c r="R10" s="401"/>
      <c r="S10" s="400" t="s">
        <v>134</v>
      </c>
      <c r="T10" s="401"/>
      <c r="U10" s="400" t="s">
        <v>135</v>
      </c>
      <c r="V10" s="401"/>
      <c r="W10" s="400" t="s">
        <v>136</v>
      </c>
      <c r="X10" s="401"/>
      <c r="Y10" s="400" t="s">
        <v>137</v>
      </c>
      <c r="Z10" s="401"/>
      <c r="AB10" s="400" t="s">
        <v>132</v>
      </c>
      <c r="AC10" s="401"/>
      <c r="AD10" s="400" t="s">
        <v>133</v>
      </c>
      <c r="AE10" s="401"/>
      <c r="AF10" s="400" t="s">
        <v>134</v>
      </c>
      <c r="AG10" s="401"/>
      <c r="AH10" s="400" t="s">
        <v>135</v>
      </c>
      <c r="AI10" s="401"/>
      <c r="AJ10" s="400" t="s">
        <v>136</v>
      </c>
      <c r="AK10" s="401"/>
      <c r="AM10" s="400" t="s">
        <v>132</v>
      </c>
      <c r="AN10" s="401"/>
      <c r="AO10" s="400" t="s">
        <v>133</v>
      </c>
      <c r="AP10" s="401"/>
      <c r="AQ10" s="400" t="s">
        <v>134</v>
      </c>
      <c r="AR10" s="401"/>
      <c r="AS10" s="400" t="s">
        <v>135</v>
      </c>
      <c r="AT10" s="401"/>
      <c r="AU10" s="400" t="s">
        <v>136</v>
      </c>
      <c r="AV10" s="401"/>
      <c r="AW10" s="400" t="s">
        <v>137</v>
      </c>
      <c r="AX10" s="401"/>
    </row>
    <row r="11" spans="1:50" ht="28.2" thickBot="1" x14ac:dyDescent="0.3">
      <c r="B11" s="15" t="s">
        <v>12</v>
      </c>
      <c r="C11" s="195" t="s">
        <v>138</v>
      </c>
      <c r="D11" s="15" t="s">
        <v>12</v>
      </c>
      <c r="E11" s="195" t="s">
        <v>138</v>
      </c>
      <c r="F11" s="15" t="s">
        <v>12</v>
      </c>
      <c r="G11" s="195" t="s">
        <v>138</v>
      </c>
      <c r="H11" s="15" t="s">
        <v>12</v>
      </c>
      <c r="I11" s="195" t="s">
        <v>138</v>
      </c>
      <c r="J11" s="15" t="s">
        <v>12</v>
      </c>
      <c r="K11" s="195" t="s">
        <v>138</v>
      </c>
      <c r="L11" s="15" t="s">
        <v>12</v>
      </c>
      <c r="M11" s="195" t="s">
        <v>138</v>
      </c>
      <c r="O11" s="15" t="s">
        <v>12</v>
      </c>
      <c r="P11" s="195" t="s">
        <v>138</v>
      </c>
      <c r="Q11" s="15" t="s">
        <v>12</v>
      </c>
      <c r="R11" s="195" t="s">
        <v>138</v>
      </c>
      <c r="S11" s="15" t="s">
        <v>12</v>
      </c>
      <c r="T11" s="195" t="s">
        <v>138</v>
      </c>
      <c r="U11" s="15" t="s">
        <v>12</v>
      </c>
      <c r="V11" s="195" t="s">
        <v>138</v>
      </c>
      <c r="W11" s="15" t="s">
        <v>12</v>
      </c>
      <c r="X11" s="195" t="s">
        <v>138</v>
      </c>
      <c r="Y11" s="15" t="s">
        <v>12</v>
      </c>
      <c r="Z11" s="195" t="s">
        <v>138</v>
      </c>
      <c r="AB11" s="15" t="s">
        <v>12</v>
      </c>
      <c r="AC11" s="195" t="s">
        <v>138</v>
      </c>
      <c r="AD11" s="15" t="s">
        <v>12</v>
      </c>
      <c r="AE11" s="195" t="s">
        <v>138</v>
      </c>
      <c r="AF11" s="15" t="s">
        <v>12</v>
      </c>
      <c r="AG11" s="195" t="s">
        <v>138</v>
      </c>
      <c r="AH11" s="15" t="s">
        <v>12</v>
      </c>
      <c r="AI11" s="195" t="s">
        <v>138</v>
      </c>
      <c r="AJ11" s="15" t="s">
        <v>12</v>
      </c>
      <c r="AK11" s="195" t="s">
        <v>138</v>
      </c>
      <c r="AM11" s="15" t="s">
        <v>12</v>
      </c>
      <c r="AN11" s="195" t="s">
        <v>138</v>
      </c>
      <c r="AO11" s="15" t="s">
        <v>12</v>
      </c>
      <c r="AP11" s="195" t="s">
        <v>138</v>
      </c>
      <c r="AQ11" s="15" t="s">
        <v>12</v>
      </c>
      <c r="AR11" s="195" t="s">
        <v>138</v>
      </c>
      <c r="AS11" s="15" t="s">
        <v>12</v>
      </c>
      <c r="AT11" s="195" t="s">
        <v>138</v>
      </c>
      <c r="AU11" s="15" t="s">
        <v>12</v>
      </c>
      <c r="AV11" s="195" t="s">
        <v>138</v>
      </c>
      <c r="AW11" s="15" t="s">
        <v>12</v>
      </c>
      <c r="AX11" s="195" t="s">
        <v>138</v>
      </c>
    </row>
    <row r="12" spans="1:50" x14ac:dyDescent="0.25">
      <c r="A12" t="s">
        <v>372</v>
      </c>
      <c r="B12" s="208">
        <f>'DD Response WS1'!AU6</f>
        <v>0.77920572406268207</v>
      </c>
      <c r="C12" s="208">
        <f>'DD Response WS1'!AV6</f>
        <v>0.77471743215464328</v>
      </c>
      <c r="D12" s="208">
        <f>'DD Response WS1'!AW6</f>
        <v>0.70727184660221243</v>
      </c>
      <c r="E12" s="208">
        <f>'DD Response WS1'!AX6</f>
        <v>0.81073056179357528</v>
      </c>
      <c r="F12" s="208">
        <f>'DD Response WS1'!AY6</f>
        <v>0.83237154781062705</v>
      </c>
      <c r="G12" s="208">
        <f>'DD Response WS1'!AZ6</f>
        <v>0.67377619265331512</v>
      </c>
      <c r="H12" s="208">
        <f>'DD Response WS1'!BA6</f>
        <v>0.8230267119647745</v>
      </c>
      <c r="I12" s="208">
        <f>'DD Response WS1'!BB6</f>
        <v>0.78258376478326153</v>
      </c>
      <c r="J12" s="208">
        <f>'DD Response WS1'!BC6</f>
        <v>0.82507676632933591</v>
      </c>
      <c r="K12" s="208">
        <f>'DD Response WS1'!BD6</f>
        <v>0.82722571186769411</v>
      </c>
      <c r="L12" s="208">
        <f>'DD Response WS1'!BE6</f>
        <v>0.79187779013897808</v>
      </c>
      <c r="M12" s="208">
        <f>'DD Response WS1'!BF6</f>
        <v>0.76984458488989704</v>
      </c>
      <c r="O12" s="208">
        <f>AB12*$Y12</f>
        <v>12.570834676174446</v>
      </c>
      <c r="P12" s="208">
        <f>AC12*$Z12</f>
        <v>90.838699711606083</v>
      </c>
      <c r="Q12" s="208">
        <f>AD12*$Y12</f>
        <v>14.338020819017336</v>
      </c>
      <c r="R12" s="208">
        <f>AE12*$Z12</f>
        <v>86.933515283505315</v>
      </c>
      <c r="S12" s="208">
        <f>AF12*$Y12</f>
        <v>14.516434661090543</v>
      </c>
      <c r="T12" s="208">
        <f>AG12*$Z12</f>
        <v>104.6518755840774</v>
      </c>
      <c r="U12" s="208">
        <f>AH12*$Y12</f>
        <v>12.158586580909976</v>
      </c>
      <c r="V12" s="208">
        <f>AI12*$Z12</f>
        <v>90.123533015819746</v>
      </c>
      <c r="W12" s="208">
        <f>AJ12*$Y12</f>
        <v>12.224123262807707</v>
      </c>
      <c r="X12" s="208">
        <f>AK12*$Z12</f>
        <v>85.544376404991496</v>
      </c>
      <c r="Y12" s="150">
        <f>63.042+2.766</f>
        <v>65.808000000000007</v>
      </c>
      <c r="Z12" s="150">
        <f>482.506+2.55-0.312-Z23-Z24</f>
        <v>458.09199999999998</v>
      </c>
      <c r="AB12" s="208">
        <f>IFERROR(AM12/$AW12,0)</f>
        <v>0.19102289503061093</v>
      </c>
      <c r="AC12" s="208">
        <f>IFERROR(AN12/$AX12,0)</f>
        <v>0.19829793952220534</v>
      </c>
      <c r="AD12" s="208">
        <f>IFERROR(AO12/$AW12,0)</f>
        <v>0.21787656240908909</v>
      </c>
      <c r="AE12" s="208">
        <f>IFERROR(AP12/$AX12,0)</f>
        <v>0.18977304839094619</v>
      </c>
      <c r="AF12" s="208">
        <f>IFERROR(AQ12/$AW12,0)</f>
        <v>0.22058768935525377</v>
      </c>
      <c r="AG12" s="208">
        <f>IFERROR(AR12/$AX12,0)</f>
        <v>0.22845165509128604</v>
      </c>
      <c r="AH12" s="208">
        <f>IFERROR(AS12/$AW12,0)</f>
        <v>0.18475848803959966</v>
      </c>
      <c r="AI12" s="208">
        <f>IFERROR(AT12/$AX12,0)</f>
        <v>0.19673675378705532</v>
      </c>
      <c r="AJ12" s="208">
        <f>IFERROR(AU12/$AW12,0)</f>
        <v>0.18575436516544652</v>
      </c>
      <c r="AK12" s="208">
        <f>IFERROR(AV12/$AX12,0)</f>
        <v>0.18674060320850724</v>
      </c>
      <c r="AL12" s="347"/>
      <c r="AM12" s="208">
        <f>+'DD Response WS1'!AG8+'DD Response WS1'!AG10+'DD Response WS1'!AG11</f>
        <v>12.32359932497511</v>
      </c>
      <c r="AN12" s="208">
        <f>+'DD Response WS1'!AH8+'DD Response WS1'!AH10+'DD Response WS1'!AH11</f>
        <v>88.437994161836173</v>
      </c>
      <c r="AO12" s="208">
        <f>+'DD Response WS1'!AI8+'DD Response WS1'!AI10+'DD Response WS1'!AI11</f>
        <v>14.056029550815254</v>
      </c>
      <c r="AP12" s="208">
        <f>+'DD Response WS1'!AJ8+'DD Response WS1'!AJ10+'DD Response WS1'!AJ11</f>
        <v>84.63601682453681</v>
      </c>
      <c r="AQ12" s="208">
        <f>+'DD Response WS1'!AK8+'DD Response WS1'!AK10+'DD Response WS1'!AK11</f>
        <v>14.230934460503294</v>
      </c>
      <c r="AR12" s="208">
        <f>+'DD Response WS1'!AL8+'DD Response WS1'!AL10+'DD Response WS1'!AL11</f>
        <v>101.88611232121526</v>
      </c>
      <c r="AS12" s="208">
        <f>+'DD Response WS1'!AM8+'DD Response WS1'!AM10+'DD Response WS1'!AM11</f>
        <v>11.919459068628221</v>
      </c>
      <c r="AT12" s="208">
        <f>+'DD Response WS1'!AN8+'DD Response WS1'!AN10+'DD Response WS1'!AN11</f>
        <v>87.741728052044962</v>
      </c>
      <c r="AU12" s="208">
        <f>+'DD Response WS1'!AO8+'DD Response WS1'!AO10+'DD Response WS1'!AO11</f>
        <v>11.983706815862279</v>
      </c>
      <c r="AV12" s="208">
        <f>+'DD Response WS1'!AP8+'DD Response WS1'!AP10+'DD Response WS1'!AP11</f>
        <v>83.283590420173724</v>
      </c>
      <c r="AW12" s="208">
        <f>+'DD Response WS1'!AQ8+'DD Response WS1'!AQ10+'DD Response WS1'!AQ11</f>
        <v>64.513729220784157</v>
      </c>
      <c r="AX12" s="208">
        <f>+'DD Response WS1'!AR8+'DD Response WS1'!AR10+'DD Response WS1'!AR11</f>
        <v>445.98544177980688</v>
      </c>
    </row>
    <row r="13" spans="1:50" x14ac:dyDescent="0.25">
      <c r="A13" t="s">
        <v>21</v>
      </c>
      <c r="B13" s="208">
        <f>'DD Response WS2'!AU9</f>
        <v>0</v>
      </c>
      <c r="C13" s="208">
        <f>'DD Response WS2'!AV9</f>
        <v>0</v>
      </c>
      <c r="D13" s="208">
        <f>'DD Response WS2'!AW9</f>
        <v>0</v>
      </c>
      <c r="E13" s="208">
        <f>'DD Response WS2'!AX9</f>
        <v>0</v>
      </c>
      <c r="F13" s="208">
        <f>'DD Response WS2'!AY9</f>
        <v>0</v>
      </c>
      <c r="G13" s="208">
        <f>'DD Response WS2'!AZ9</f>
        <v>0</v>
      </c>
      <c r="H13" s="208">
        <f>'DD Response WS2'!BA9</f>
        <v>0</v>
      </c>
      <c r="I13" s="208">
        <f>'DD Response WS2'!BB9</f>
        <v>0</v>
      </c>
      <c r="J13" s="208">
        <f>'DD Response WS2'!BC9</f>
        <v>0</v>
      </c>
      <c r="K13" s="208">
        <f>'DD Response WS2'!BD9</f>
        <v>0</v>
      </c>
      <c r="L13" s="208">
        <f>'DD Response WS2'!BE9</f>
        <v>0</v>
      </c>
      <c r="M13" s="208">
        <f>'DD Response WS2'!BF9</f>
        <v>0</v>
      </c>
      <c r="O13" s="208">
        <f t="shared" ref="O13:O50" si="5">AB13*$Y13</f>
        <v>0.48667474916387954</v>
      </c>
      <c r="P13" s="208">
        <f t="shared" ref="P13:P50" si="6">AC13*$Z13</f>
        <v>0</v>
      </c>
      <c r="Q13" s="208">
        <f t="shared" ref="Q13:Q50" si="7">AD13*$Y13</f>
        <v>0.42181856187290956</v>
      </c>
      <c r="R13" s="208">
        <f t="shared" ref="R13:R50" si="8">AE13*$Z13</f>
        <v>0</v>
      </c>
      <c r="S13" s="208">
        <f t="shared" ref="S13:S50" si="9">AF13*$Y13</f>
        <v>0.41877842809364541</v>
      </c>
      <c r="T13" s="208">
        <f t="shared" ref="T13:T50" si="10">AG13*$Z13</f>
        <v>0</v>
      </c>
      <c r="U13" s="208">
        <f t="shared" ref="U13:U50" si="11">AH13*$Y13</f>
        <v>0.4335990802675585</v>
      </c>
      <c r="V13" s="208">
        <f t="shared" ref="V13:V50" si="12">AI13*$Z13</f>
        <v>0</v>
      </c>
      <c r="W13" s="208">
        <f t="shared" ref="W13:W50" si="13">AJ13*$Y13</f>
        <v>0.36012918060200666</v>
      </c>
      <c r="X13" s="208">
        <f t="shared" ref="X13:X50" si="14">AK13*$Z13</f>
        <v>0</v>
      </c>
      <c r="Y13" s="150">
        <v>2.121</v>
      </c>
      <c r="Z13" s="150"/>
      <c r="AB13" s="208">
        <f t="shared" ref="AB13:AB50" si="15">IFERROR(AM13/$AW13,0)</f>
        <v>0.22945532728141421</v>
      </c>
      <c r="AC13" s="208">
        <f t="shared" ref="AC13:AC50" si="16">IFERROR(AN13/$AX13,0)</f>
        <v>0</v>
      </c>
      <c r="AD13" s="208">
        <f t="shared" ref="AD13:AD50" si="17">IFERROR(AO13/$AW13,0)</f>
        <v>0.19887720974677489</v>
      </c>
      <c r="AE13" s="208">
        <f t="shared" ref="AE13:AE50" si="18">IFERROR(AP13/$AX13,0)</f>
        <v>0</v>
      </c>
      <c r="AF13" s="208">
        <f t="shared" ref="AF13:AF50" si="19">IFERROR(AQ13/$AW13,0)</f>
        <v>0.19744386048733872</v>
      </c>
      <c r="AG13" s="208">
        <f t="shared" ref="AG13:AG50" si="20">IFERROR(AR13/$AX13,0)</f>
        <v>0</v>
      </c>
      <c r="AH13" s="208">
        <f t="shared" ref="AH13:AH50" si="21">IFERROR(AS13/$AW13,0)</f>
        <v>0.20443143812709028</v>
      </c>
      <c r="AI13" s="208">
        <f t="shared" ref="AI13:AI50" si="22">IFERROR(AT13/$AX13,0)</f>
        <v>0</v>
      </c>
      <c r="AJ13" s="208">
        <f t="shared" ref="AJ13:AJ50" si="23">IFERROR(AU13/$AW13,0)</f>
        <v>0.16979216435738173</v>
      </c>
      <c r="AK13" s="208">
        <f t="shared" ref="AK13:AK50" si="24">IFERROR(AV13/$AX13,0)</f>
        <v>0</v>
      </c>
      <c r="AL13" s="347"/>
      <c r="AM13" s="208">
        <f>'DD Response WS2'!AH9+'DD Response WS2'!AH50</f>
        <v>0.48675184615384615</v>
      </c>
      <c r="AN13" s="208">
        <f>'DD Response WS2'!AI9+'DD Response WS2'!AI50</f>
        <v>0</v>
      </c>
      <c r="AO13" s="208">
        <f>'DD Response WS2'!AJ9+'DD Response WS2'!AJ50</f>
        <v>0.42188538461538455</v>
      </c>
      <c r="AP13" s="208">
        <f>'DD Response WS2'!AK9+'DD Response WS2'!AK50</f>
        <v>0</v>
      </c>
      <c r="AQ13" s="208">
        <f>'DD Response WS2'!AL9+'DD Response WS2'!AL50</f>
        <v>0.41884476923076924</v>
      </c>
      <c r="AR13" s="208">
        <f>'DD Response WS2'!AM9+'DD Response WS2'!AM50</f>
        <v>0</v>
      </c>
      <c r="AS13" s="208">
        <f>'DD Response WS2'!AN9+'DD Response WS2'!AN50</f>
        <v>0.43366776923076922</v>
      </c>
      <c r="AT13" s="208">
        <f>'DD Response WS2'!AO9+'DD Response WS2'!AO50</f>
        <v>0</v>
      </c>
      <c r="AU13" s="208">
        <f>'DD Response WS2'!AP9+'DD Response WS2'!AP50</f>
        <v>0.36018623076923079</v>
      </c>
      <c r="AV13" s="208">
        <f>'DD Response WS2'!AQ9+'DD Response WS2'!AQ50</f>
        <v>0</v>
      </c>
      <c r="AW13" s="208">
        <f>'DD Response WS2'!AR9+'DD Response WS2'!AR50</f>
        <v>2.1213360000000003</v>
      </c>
      <c r="AX13" s="208">
        <f>'DD Response WS2'!AS9+'DD Response WS2'!AS50</f>
        <v>0</v>
      </c>
    </row>
    <row r="14" spans="1:50" x14ac:dyDescent="0.25">
      <c r="A14" t="s">
        <v>24</v>
      </c>
      <c r="B14" s="208">
        <f>'DD Response WS2'!AU10</f>
        <v>3.1043386117039534E-3</v>
      </c>
      <c r="C14" s="208">
        <f>'DD Response WS2'!AV10</f>
        <v>0</v>
      </c>
      <c r="D14" s="208">
        <f>'DD Response WS2'!AW10</f>
        <v>1</v>
      </c>
      <c r="E14" s="208">
        <f>'DD Response WS2'!AX10</f>
        <v>0</v>
      </c>
      <c r="F14" s="208">
        <f>'DD Response WS2'!AY10</f>
        <v>1</v>
      </c>
      <c r="G14" s="208">
        <f>'DD Response WS2'!AZ10</f>
        <v>0</v>
      </c>
      <c r="H14" s="208">
        <f>'DD Response WS2'!BA10</f>
        <v>1</v>
      </c>
      <c r="I14" s="208">
        <f>'DD Response WS2'!BB10</f>
        <v>0</v>
      </c>
      <c r="J14" s="208">
        <f>'DD Response WS2'!BC10</f>
        <v>1</v>
      </c>
      <c r="K14" s="208">
        <f>'DD Response WS2'!BD10</f>
        <v>0</v>
      </c>
      <c r="L14" s="208">
        <f>'DD Response WS2'!BE10</f>
        <v>7.311985124402734E-2</v>
      </c>
      <c r="M14" s="208">
        <f>'DD Response WS2'!BF10</f>
        <v>0</v>
      </c>
      <c r="O14" s="208">
        <f t="shared" si="5"/>
        <v>3.9784706766639077</v>
      </c>
      <c r="P14" s="208">
        <f t="shared" si="6"/>
        <v>0</v>
      </c>
      <c r="Q14" s="208">
        <f t="shared" si="7"/>
        <v>7.513233083402332E-2</v>
      </c>
      <c r="R14" s="208">
        <f t="shared" si="8"/>
        <v>0</v>
      </c>
      <c r="S14" s="208">
        <f t="shared" si="9"/>
        <v>7.513233083402332E-2</v>
      </c>
      <c r="T14" s="208">
        <f t="shared" si="10"/>
        <v>0</v>
      </c>
      <c r="U14" s="208">
        <f t="shared" si="11"/>
        <v>7.513233083402332E-2</v>
      </c>
      <c r="V14" s="208">
        <f t="shared" si="12"/>
        <v>0</v>
      </c>
      <c r="W14" s="208">
        <f t="shared" si="13"/>
        <v>7.513233083402332E-2</v>
      </c>
      <c r="X14" s="208">
        <f t="shared" si="14"/>
        <v>0</v>
      </c>
      <c r="Y14" s="150">
        <v>4.2789999999999999</v>
      </c>
      <c r="Z14" s="150"/>
      <c r="AB14" s="208">
        <f t="shared" si="15"/>
        <v>0.92976645867350027</v>
      </c>
      <c r="AC14" s="208">
        <f t="shared" si="16"/>
        <v>0</v>
      </c>
      <c r="AD14" s="208">
        <f t="shared" si="17"/>
        <v>1.7558385331624987E-2</v>
      </c>
      <c r="AE14" s="208">
        <f t="shared" si="18"/>
        <v>0</v>
      </c>
      <c r="AF14" s="208">
        <f t="shared" si="19"/>
        <v>1.7558385331624987E-2</v>
      </c>
      <c r="AG14" s="208">
        <f t="shared" si="20"/>
        <v>0</v>
      </c>
      <c r="AH14" s="208">
        <f t="shared" si="21"/>
        <v>1.7558385331624987E-2</v>
      </c>
      <c r="AI14" s="208">
        <f t="shared" si="22"/>
        <v>0</v>
      </c>
      <c r="AJ14" s="208">
        <f t="shared" si="23"/>
        <v>1.7558385331624987E-2</v>
      </c>
      <c r="AK14" s="208">
        <f t="shared" si="24"/>
        <v>0</v>
      </c>
      <c r="AL14" s="347"/>
      <c r="AM14" s="208">
        <f>'DD Response WS2'!AH10+'DD Response WS2'!AH51</f>
        <v>4.9733312118018969</v>
      </c>
      <c r="AN14" s="208">
        <f>'DD Response WS2'!AI10+'DD Response WS2'!AI51</f>
        <v>0</v>
      </c>
      <c r="AO14" s="208">
        <f>'DD Response WS2'!AJ10+'DD Response WS2'!AJ51</f>
        <v>9.3920000000000003E-2</v>
      </c>
      <c r="AP14" s="208">
        <f>'DD Response WS2'!AK10+'DD Response WS2'!AK51</f>
        <v>0</v>
      </c>
      <c r="AQ14" s="208">
        <f>'DD Response WS2'!AL10+'DD Response WS2'!AL51</f>
        <v>9.3920000000000003E-2</v>
      </c>
      <c r="AR14" s="208">
        <f>'DD Response WS2'!AM10+'DD Response WS2'!AM51</f>
        <v>0</v>
      </c>
      <c r="AS14" s="208">
        <f>'DD Response WS2'!AN10+'DD Response WS2'!AN51</f>
        <v>9.3920000000000003E-2</v>
      </c>
      <c r="AT14" s="208">
        <f>'DD Response WS2'!AO10+'DD Response WS2'!AO51</f>
        <v>0</v>
      </c>
      <c r="AU14" s="208">
        <f>'DD Response WS2'!AP10+'DD Response WS2'!AP51</f>
        <v>9.3920000000000003E-2</v>
      </c>
      <c r="AV14" s="208">
        <f>'DD Response WS2'!AQ10+'DD Response WS2'!AQ51</f>
        <v>0</v>
      </c>
      <c r="AW14" s="208">
        <f>'DD Response WS2'!AR10+'DD Response WS2'!AR51</f>
        <v>5.349011211801896</v>
      </c>
      <c r="AX14" s="208">
        <f>'DD Response WS2'!AS10+'DD Response WS2'!AS51</f>
        <v>0</v>
      </c>
    </row>
    <row r="15" spans="1:50" x14ac:dyDescent="0.25">
      <c r="A15" t="s">
        <v>26</v>
      </c>
      <c r="B15" s="208">
        <f>'DD Response WS2'!AU11</f>
        <v>0</v>
      </c>
      <c r="C15" s="208">
        <f>'DD Response WS2'!AV11</f>
        <v>0</v>
      </c>
      <c r="D15" s="208">
        <f>'DD Response WS2'!AW11</f>
        <v>0</v>
      </c>
      <c r="E15" s="208">
        <f>'DD Response WS2'!AX11</f>
        <v>0</v>
      </c>
      <c r="F15" s="208">
        <f>'DD Response WS2'!AY11</f>
        <v>0</v>
      </c>
      <c r="G15" s="208">
        <f>'DD Response WS2'!AZ11</f>
        <v>0</v>
      </c>
      <c r="H15" s="208">
        <f>'DD Response WS2'!BA11</f>
        <v>0</v>
      </c>
      <c r="I15" s="208">
        <f>'DD Response WS2'!BB11</f>
        <v>0</v>
      </c>
      <c r="J15" s="208">
        <f>'DD Response WS2'!BC11</f>
        <v>0</v>
      </c>
      <c r="K15" s="208">
        <f>'DD Response WS2'!BD11</f>
        <v>0</v>
      </c>
      <c r="L15" s="208">
        <f>'DD Response WS2'!BE11</f>
        <v>0</v>
      </c>
      <c r="M15" s="208">
        <f>'DD Response WS2'!BF11</f>
        <v>0</v>
      </c>
      <c r="O15" s="208">
        <f t="shared" si="5"/>
        <v>0.23549350151024709</v>
      </c>
      <c r="P15" s="208">
        <f t="shared" si="6"/>
        <v>0</v>
      </c>
      <c r="Q15" s="208">
        <f t="shared" si="7"/>
        <v>5.9565284979191065E-2</v>
      </c>
      <c r="R15" s="208">
        <f t="shared" si="8"/>
        <v>0</v>
      </c>
      <c r="S15" s="208">
        <f t="shared" si="9"/>
        <v>0.45988563445134245</v>
      </c>
      <c r="T15" s="208">
        <f t="shared" si="10"/>
        <v>0</v>
      </c>
      <c r="U15" s="208">
        <f t="shared" si="11"/>
        <v>2.8527789529609698E-2</v>
      </c>
      <c r="V15" s="208">
        <f t="shared" si="12"/>
        <v>0</v>
      </c>
      <c r="W15" s="208">
        <f t="shared" si="13"/>
        <v>2.8527789529609698E-2</v>
      </c>
      <c r="X15" s="208">
        <f t="shared" si="14"/>
        <v>0</v>
      </c>
      <c r="Y15" s="150">
        <v>0.81200000000000006</v>
      </c>
      <c r="Z15" s="150"/>
      <c r="AB15" s="208">
        <f t="shared" si="15"/>
        <v>0.29001662747567375</v>
      </c>
      <c r="AC15" s="208">
        <f t="shared" si="16"/>
        <v>0</v>
      </c>
      <c r="AD15" s="208">
        <f t="shared" si="17"/>
        <v>7.3356262289644161E-2</v>
      </c>
      <c r="AE15" s="208">
        <f t="shared" si="18"/>
        <v>0</v>
      </c>
      <c r="AF15" s="208">
        <f t="shared" si="19"/>
        <v>0.5663616187824414</v>
      </c>
      <c r="AG15" s="208">
        <f t="shared" si="20"/>
        <v>0</v>
      </c>
      <c r="AH15" s="208">
        <f t="shared" si="21"/>
        <v>3.5132745726120317E-2</v>
      </c>
      <c r="AI15" s="208">
        <f t="shared" si="22"/>
        <v>0</v>
      </c>
      <c r="AJ15" s="208">
        <f t="shared" si="23"/>
        <v>3.5132745726120317E-2</v>
      </c>
      <c r="AK15" s="208">
        <f t="shared" si="24"/>
        <v>0</v>
      </c>
      <c r="AL15" s="347"/>
      <c r="AM15" s="208">
        <f>'DD Response WS2'!AH11+'DD Response WS2'!AH52</f>
        <v>0.23550958627858634</v>
      </c>
      <c r="AN15" s="208">
        <f>'DD Response WS2'!AI11+'DD Response WS2'!AI52</f>
        <v>0</v>
      </c>
      <c r="AO15" s="208">
        <f>'DD Response WS2'!AJ11+'DD Response WS2'!AJ52</f>
        <v>5.9569353430353439E-2</v>
      </c>
      <c r="AP15" s="208">
        <f>'DD Response WS2'!AK11+'DD Response WS2'!AK52</f>
        <v>0</v>
      </c>
      <c r="AQ15" s="208">
        <f>'DD Response WS2'!AL11+'DD Response WS2'!AL52</f>
        <v>0.4599170457380457</v>
      </c>
      <c r="AR15" s="208">
        <f>'DD Response WS2'!AM11+'DD Response WS2'!AM52</f>
        <v>0</v>
      </c>
      <c r="AS15" s="208">
        <f>'DD Response WS2'!AN11+'DD Response WS2'!AN52</f>
        <v>2.8529738045738051E-2</v>
      </c>
      <c r="AT15" s="208">
        <f>'DD Response WS2'!AO11+'DD Response WS2'!AO52</f>
        <v>0</v>
      </c>
      <c r="AU15" s="208">
        <f>'DD Response WS2'!AP11+'DD Response WS2'!AP52</f>
        <v>2.8529738045738051E-2</v>
      </c>
      <c r="AV15" s="208">
        <f>'DD Response WS2'!AQ11+'DD Response WS2'!AQ52</f>
        <v>0</v>
      </c>
      <c r="AW15" s="208">
        <f>'DD Response WS2'!AR11+'DD Response WS2'!AR52</f>
        <v>0.81205546153846164</v>
      </c>
      <c r="AX15" s="208">
        <f>'DD Response WS2'!AS11+'DD Response WS2'!AS52</f>
        <v>0</v>
      </c>
    </row>
    <row r="16" spans="1:50" x14ac:dyDescent="0.25">
      <c r="A16" t="s">
        <v>28</v>
      </c>
      <c r="B16" s="208">
        <f>'DD Response WS2'!AU12</f>
        <v>0</v>
      </c>
      <c r="C16" s="208">
        <f>'DD Response WS2'!AV12</f>
        <v>0</v>
      </c>
      <c r="D16" s="208">
        <f>'DD Response WS2'!AW12</f>
        <v>0</v>
      </c>
      <c r="E16" s="208">
        <f>'DD Response WS2'!AX12</f>
        <v>0</v>
      </c>
      <c r="F16" s="208">
        <f>'DD Response WS2'!AY12</f>
        <v>0</v>
      </c>
      <c r="G16" s="208">
        <f>'DD Response WS2'!AZ12</f>
        <v>0</v>
      </c>
      <c r="H16" s="208">
        <f>'DD Response WS2'!BA12</f>
        <v>0</v>
      </c>
      <c r="I16" s="208">
        <f>'DD Response WS2'!BB12</f>
        <v>0</v>
      </c>
      <c r="J16" s="208">
        <f>'DD Response WS2'!BC12</f>
        <v>0</v>
      </c>
      <c r="K16" s="208">
        <f>'DD Response WS2'!BD12</f>
        <v>0</v>
      </c>
      <c r="L16" s="208">
        <f>'DD Response WS2'!BE12</f>
        <v>0</v>
      </c>
      <c r="M16" s="208">
        <f>'DD Response WS2'!BF12</f>
        <v>0</v>
      </c>
      <c r="O16" s="208">
        <f t="shared" si="5"/>
        <v>0</v>
      </c>
      <c r="P16" s="208">
        <f t="shared" si="6"/>
        <v>0</v>
      </c>
      <c r="Q16" s="208">
        <f t="shared" si="7"/>
        <v>0</v>
      </c>
      <c r="R16" s="208">
        <f t="shared" si="8"/>
        <v>0</v>
      </c>
      <c r="S16" s="208">
        <f t="shared" si="9"/>
        <v>0</v>
      </c>
      <c r="T16" s="208">
        <f t="shared" si="10"/>
        <v>0</v>
      </c>
      <c r="U16" s="208">
        <f t="shared" si="11"/>
        <v>0</v>
      </c>
      <c r="V16" s="208">
        <f t="shared" si="12"/>
        <v>0</v>
      </c>
      <c r="W16" s="208">
        <f t="shared" si="13"/>
        <v>0</v>
      </c>
      <c r="X16" s="208">
        <f t="shared" si="14"/>
        <v>0</v>
      </c>
      <c r="Y16" s="150"/>
      <c r="Z16" s="150"/>
      <c r="AB16" s="208">
        <f t="shared" si="15"/>
        <v>0</v>
      </c>
      <c r="AC16" s="208">
        <f t="shared" si="16"/>
        <v>0</v>
      </c>
      <c r="AD16" s="208">
        <f t="shared" si="17"/>
        <v>0</v>
      </c>
      <c r="AE16" s="208">
        <f t="shared" si="18"/>
        <v>0</v>
      </c>
      <c r="AF16" s="208">
        <f t="shared" si="19"/>
        <v>0</v>
      </c>
      <c r="AG16" s="208">
        <f t="shared" si="20"/>
        <v>0</v>
      </c>
      <c r="AH16" s="208">
        <f t="shared" si="21"/>
        <v>0</v>
      </c>
      <c r="AI16" s="208">
        <f t="shared" si="22"/>
        <v>0</v>
      </c>
      <c r="AJ16" s="208">
        <f t="shared" si="23"/>
        <v>0</v>
      </c>
      <c r="AK16" s="208">
        <f t="shared" si="24"/>
        <v>0</v>
      </c>
      <c r="AL16" s="347"/>
      <c r="AM16" s="208">
        <f>'DD Response WS2'!AH12+'DD Response WS2'!AH53</f>
        <v>0</v>
      </c>
      <c r="AN16" s="208">
        <f>'DD Response WS2'!AI12+'DD Response WS2'!AI53</f>
        <v>0</v>
      </c>
      <c r="AO16" s="208">
        <f>'DD Response WS2'!AJ12+'DD Response WS2'!AJ53</f>
        <v>0</v>
      </c>
      <c r="AP16" s="208">
        <f>'DD Response WS2'!AK12+'DD Response WS2'!AK53</f>
        <v>0</v>
      </c>
      <c r="AQ16" s="208">
        <f>'DD Response WS2'!AL12+'DD Response WS2'!AL53</f>
        <v>0</v>
      </c>
      <c r="AR16" s="208">
        <f>'DD Response WS2'!AM12+'DD Response WS2'!AM53</f>
        <v>0</v>
      </c>
      <c r="AS16" s="208">
        <f>'DD Response WS2'!AN12+'DD Response WS2'!AN53</f>
        <v>0</v>
      </c>
      <c r="AT16" s="208">
        <f>'DD Response WS2'!AO12+'DD Response WS2'!AO53</f>
        <v>0</v>
      </c>
      <c r="AU16" s="208">
        <f>'DD Response WS2'!AP12+'DD Response WS2'!AP53</f>
        <v>0</v>
      </c>
      <c r="AV16" s="208">
        <f>'DD Response WS2'!AQ12+'DD Response WS2'!AQ53</f>
        <v>0</v>
      </c>
      <c r="AW16" s="208">
        <f>'DD Response WS2'!AR12+'DD Response WS2'!AR53</f>
        <v>0</v>
      </c>
      <c r="AX16" s="208">
        <f>'DD Response WS2'!AS12+'DD Response WS2'!AS53</f>
        <v>0</v>
      </c>
    </row>
    <row r="17" spans="1:50" x14ac:dyDescent="0.25">
      <c r="A17" t="s">
        <v>30</v>
      </c>
      <c r="B17" s="208">
        <f>'DD Response WS2'!AU13</f>
        <v>0</v>
      </c>
      <c r="C17" s="208">
        <f>'DD Response WS2'!AV13</f>
        <v>0</v>
      </c>
      <c r="D17" s="208">
        <f>'DD Response WS2'!AW13</f>
        <v>0</v>
      </c>
      <c r="E17" s="208">
        <f>'DD Response WS2'!AX13</f>
        <v>0</v>
      </c>
      <c r="F17" s="208">
        <f>'DD Response WS2'!AY13</f>
        <v>0</v>
      </c>
      <c r="G17" s="208">
        <f>'DD Response WS2'!AZ13</f>
        <v>0</v>
      </c>
      <c r="H17" s="208">
        <f>'DD Response WS2'!BA13</f>
        <v>0</v>
      </c>
      <c r="I17" s="208">
        <f>'DD Response WS2'!BB13</f>
        <v>0</v>
      </c>
      <c r="J17" s="208">
        <f>'DD Response WS2'!BC13</f>
        <v>0</v>
      </c>
      <c r="K17" s="208">
        <f>'DD Response WS2'!BD13</f>
        <v>0</v>
      </c>
      <c r="L17" s="208">
        <f>'DD Response WS2'!BE13</f>
        <v>0</v>
      </c>
      <c r="M17" s="208">
        <f>'DD Response WS2'!BF13</f>
        <v>0</v>
      </c>
      <c r="O17" s="208">
        <f t="shared" si="5"/>
        <v>0</v>
      </c>
      <c r="P17" s="208">
        <f t="shared" si="6"/>
        <v>0</v>
      </c>
      <c r="Q17" s="208">
        <f t="shared" si="7"/>
        <v>0</v>
      </c>
      <c r="R17" s="208">
        <f t="shared" si="8"/>
        <v>0</v>
      </c>
      <c r="S17" s="208">
        <f t="shared" si="9"/>
        <v>0</v>
      </c>
      <c r="T17" s="208">
        <f t="shared" si="10"/>
        <v>0</v>
      </c>
      <c r="U17" s="208">
        <f t="shared" si="11"/>
        <v>0</v>
      </c>
      <c r="V17" s="208">
        <f t="shared" si="12"/>
        <v>0</v>
      </c>
      <c r="W17" s="208">
        <f t="shared" si="13"/>
        <v>0</v>
      </c>
      <c r="X17" s="208">
        <f t="shared" si="14"/>
        <v>0</v>
      </c>
      <c r="Y17" s="150"/>
      <c r="Z17" s="150"/>
      <c r="AB17" s="208">
        <f t="shared" si="15"/>
        <v>0</v>
      </c>
      <c r="AC17" s="208">
        <f t="shared" si="16"/>
        <v>0</v>
      </c>
      <c r="AD17" s="208">
        <f t="shared" si="17"/>
        <v>0</v>
      </c>
      <c r="AE17" s="208">
        <f t="shared" si="18"/>
        <v>0</v>
      </c>
      <c r="AF17" s="208">
        <f t="shared" si="19"/>
        <v>0</v>
      </c>
      <c r="AG17" s="208">
        <f t="shared" si="20"/>
        <v>0</v>
      </c>
      <c r="AH17" s="208">
        <f t="shared" si="21"/>
        <v>0</v>
      </c>
      <c r="AI17" s="208">
        <f t="shared" si="22"/>
        <v>0</v>
      </c>
      <c r="AJ17" s="208">
        <f t="shared" si="23"/>
        <v>0</v>
      </c>
      <c r="AK17" s="208">
        <f t="shared" si="24"/>
        <v>0</v>
      </c>
      <c r="AL17" s="347"/>
      <c r="AM17" s="208">
        <f>'DD Response WS2'!AH13+'DD Response WS2'!AH54</f>
        <v>0</v>
      </c>
      <c r="AN17" s="208">
        <f>'DD Response WS2'!AI13+'DD Response WS2'!AI54</f>
        <v>0</v>
      </c>
      <c r="AO17" s="208">
        <f>'DD Response WS2'!AJ13+'DD Response WS2'!AJ54</f>
        <v>0</v>
      </c>
      <c r="AP17" s="208">
        <f>'DD Response WS2'!AK13+'DD Response WS2'!AK54</f>
        <v>0</v>
      </c>
      <c r="AQ17" s="208">
        <f>'DD Response WS2'!AL13+'DD Response WS2'!AL54</f>
        <v>0</v>
      </c>
      <c r="AR17" s="208">
        <f>'DD Response WS2'!AM13+'DD Response WS2'!AM54</f>
        <v>0</v>
      </c>
      <c r="AS17" s="208">
        <f>'DD Response WS2'!AN13+'DD Response WS2'!AN54</f>
        <v>0</v>
      </c>
      <c r="AT17" s="208">
        <f>'DD Response WS2'!AO13+'DD Response WS2'!AO54</f>
        <v>0</v>
      </c>
      <c r="AU17" s="208">
        <f>'DD Response WS2'!AP13+'DD Response WS2'!AP54</f>
        <v>0</v>
      </c>
      <c r="AV17" s="208">
        <f>'DD Response WS2'!AQ13+'DD Response WS2'!AQ54</f>
        <v>0</v>
      </c>
      <c r="AW17" s="208">
        <f>'DD Response WS2'!AR13+'DD Response WS2'!AR54</f>
        <v>0</v>
      </c>
      <c r="AX17" s="208">
        <f>'DD Response WS2'!AS13+'DD Response WS2'!AS54</f>
        <v>0</v>
      </c>
    </row>
    <row r="18" spans="1:50" x14ac:dyDescent="0.25">
      <c r="A18" t="s">
        <v>31</v>
      </c>
      <c r="B18" s="208">
        <f>'DD Response WS2'!AU14</f>
        <v>0</v>
      </c>
      <c r="C18" s="208">
        <f>'DD Response WS2'!AV14</f>
        <v>8.0825866266765148E-2</v>
      </c>
      <c r="D18" s="208">
        <f>'DD Response WS2'!AW14</f>
        <v>0</v>
      </c>
      <c r="E18" s="208">
        <f>'DD Response WS2'!AX14</f>
        <v>0.34462576522004956</v>
      </c>
      <c r="F18" s="208">
        <f>'DD Response WS2'!AY14</f>
        <v>0</v>
      </c>
      <c r="G18" s="208">
        <f>'DD Response WS2'!AZ14</f>
        <v>0.43702586323399312</v>
      </c>
      <c r="H18" s="208">
        <f>'DD Response WS2'!BA14</f>
        <v>0</v>
      </c>
      <c r="I18" s="208">
        <f>'DD Response WS2'!BB14</f>
        <v>0.55296648058531495</v>
      </c>
      <c r="J18" s="208">
        <f>'DD Response WS2'!BC14</f>
        <v>0</v>
      </c>
      <c r="K18" s="208">
        <f>'DD Response WS2'!BD14</f>
        <v>0.64541278515510281</v>
      </c>
      <c r="L18" s="208">
        <f>'DD Response WS2'!BE14</f>
        <v>0</v>
      </c>
      <c r="M18" s="208">
        <f>'DD Response WS2'!BF14</f>
        <v>0.50586606747620855</v>
      </c>
      <c r="O18" s="208">
        <f t="shared" si="5"/>
        <v>0</v>
      </c>
      <c r="P18" s="208">
        <f t="shared" si="6"/>
        <v>0.76267733603867838</v>
      </c>
      <c r="Q18" s="208">
        <f t="shared" si="7"/>
        <v>0</v>
      </c>
      <c r="R18" s="208">
        <f t="shared" si="8"/>
        <v>1.3161435171899603</v>
      </c>
      <c r="S18" s="208">
        <f t="shared" si="9"/>
        <v>0</v>
      </c>
      <c r="T18" s="208">
        <f t="shared" si="10"/>
        <v>2.2241639711817376</v>
      </c>
      <c r="U18" s="208">
        <f t="shared" si="11"/>
        <v>0</v>
      </c>
      <c r="V18" s="208">
        <f t="shared" si="12"/>
        <v>3.09150614462343</v>
      </c>
      <c r="W18" s="208">
        <f t="shared" si="13"/>
        <v>0</v>
      </c>
      <c r="X18" s="208">
        <f t="shared" si="14"/>
        <v>3.8975090309661922</v>
      </c>
      <c r="Y18" s="150"/>
      <c r="Z18" s="150">
        <v>11.292</v>
      </c>
      <c r="AB18" s="208">
        <f t="shared" si="15"/>
        <v>0</v>
      </c>
      <c r="AC18" s="208">
        <f t="shared" si="16"/>
        <v>6.7541386471721435E-2</v>
      </c>
      <c r="AD18" s="208">
        <f t="shared" si="17"/>
        <v>0</v>
      </c>
      <c r="AE18" s="208">
        <f t="shared" si="18"/>
        <v>0.11655539472103793</v>
      </c>
      <c r="AF18" s="208">
        <f t="shared" si="19"/>
        <v>0</v>
      </c>
      <c r="AG18" s="208">
        <f t="shared" si="20"/>
        <v>0.19696811647022119</v>
      </c>
      <c r="AH18" s="208">
        <f t="shared" si="21"/>
        <v>0</v>
      </c>
      <c r="AI18" s="208">
        <f t="shared" si="22"/>
        <v>0.27377844001270191</v>
      </c>
      <c r="AJ18" s="208">
        <f t="shared" si="23"/>
        <v>0</v>
      </c>
      <c r="AK18" s="208">
        <f t="shared" si="24"/>
        <v>0.34515666232431741</v>
      </c>
      <c r="AL18" s="347"/>
      <c r="AM18" s="208">
        <f>'DD Response WS2'!AH14+'DD Response WS2'!AH55</f>
        <v>0</v>
      </c>
      <c r="AN18" s="208">
        <f>'DD Response WS2'!AI14+'DD Response WS2'!AI55</f>
        <v>0.76267460484720762</v>
      </c>
      <c r="AO18" s="208">
        <f>'DD Response WS2'!AJ14+'DD Response WS2'!AJ55</f>
        <v>0</v>
      </c>
      <c r="AP18" s="208">
        <f>'DD Response WS2'!AK14+'DD Response WS2'!AK55</f>
        <v>1.316138804004215</v>
      </c>
      <c r="AQ18" s="208">
        <f>'DD Response WS2'!AL14+'DD Response WS2'!AL55</f>
        <v>0</v>
      </c>
      <c r="AR18" s="208">
        <f>'DD Response WS2'!AM14+'DD Response WS2'!AM55</f>
        <v>2.2241560063224446</v>
      </c>
      <c r="AS18" s="208">
        <f>'DD Response WS2'!AN14+'DD Response WS2'!AN55</f>
        <v>0</v>
      </c>
      <c r="AT18" s="208">
        <f>'DD Response WS2'!AO14+'DD Response WS2'!AO55</f>
        <v>3.0914950737618545</v>
      </c>
      <c r="AU18" s="208">
        <f>'DD Response WS2'!AP14+'DD Response WS2'!AP55</f>
        <v>0</v>
      </c>
      <c r="AV18" s="208">
        <f>'DD Response WS2'!AQ14+'DD Response WS2'!AQ55</f>
        <v>3.8974950737618546</v>
      </c>
      <c r="AW18" s="208">
        <f>'DD Response WS2'!AR14+'DD Response WS2'!AR55</f>
        <v>0</v>
      </c>
      <c r="AX18" s="208">
        <f>'DD Response WS2'!AS14+'DD Response WS2'!AS55</f>
        <v>11.291959562697578</v>
      </c>
    </row>
    <row r="19" spans="1:50" x14ac:dyDescent="0.25">
      <c r="A19" t="s">
        <v>32</v>
      </c>
      <c r="B19" s="208">
        <f>'DD Response WS2'!AU15</f>
        <v>0</v>
      </c>
      <c r="C19" s="208">
        <f>'DD Response WS2'!AV15</f>
        <v>0</v>
      </c>
      <c r="D19" s="208">
        <f>'DD Response WS2'!AW15</f>
        <v>0</v>
      </c>
      <c r="E19" s="208">
        <f>'DD Response WS2'!AX15</f>
        <v>0</v>
      </c>
      <c r="F19" s="208">
        <f>'DD Response WS2'!AY15</f>
        <v>0</v>
      </c>
      <c r="G19" s="208">
        <f>'DD Response WS2'!AZ15</f>
        <v>0</v>
      </c>
      <c r="H19" s="208">
        <f>'DD Response WS2'!BA15</f>
        <v>0</v>
      </c>
      <c r="I19" s="208">
        <f>'DD Response WS2'!BB15</f>
        <v>0</v>
      </c>
      <c r="J19" s="208">
        <f>'DD Response WS2'!BC15</f>
        <v>0</v>
      </c>
      <c r="K19" s="208">
        <f>'DD Response WS2'!BD15</f>
        <v>0</v>
      </c>
      <c r="L19" s="208">
        <f>'DD Response WS2'!BE15</f>
        <v>0</v>
      </c>
      <c r="M19" s="208">
        <f>'DD Response WS2'!BF15</f>
        <v>0</v>
      </c>
      <c r="O19" s="208">
        <f t="shared" si="5"/>
        <v>0</v>
      </c>
      <c r="P19" s="208">
        <f t="shared" si="6"/>
        <v>0</v>
      </c>
      <c r="Q19" s="208">
        <f t="shared" si="7"/>
        <v>0</v>
      </c>
      <c r="R19" s="208">
        <f t="shared" si="8"/>
        <v>0</v>
      </c>
      <c r="S19" s="208">
        <f t="shared" si="9"/>
        <v>0</v>
      </c>
      <c r="T19" s="208">
        <f t="shared" si="10"/>
        <v>0</v>
      </c>
      <c r="U19" s="208">
        <f t="shared" si="11"/>
        <v>0</v>
      </c>
      <c r="V19" s="208">
        <f t="shared" si="12"/>
        <v>0</v>
      </c>
      <c r="W19" s="208">
        <f t="shared" si="13"/>
        <v>0</v>
      </c>
      <c r="X19" s="208">
        <f t="shared" si="14"/>
        <v>0</v>
      </c>
      <c r="Y19" s="150"/>
      <c r="Z19" s="150"/>
      <c r="AB19" s="208">
        <f t="shared" si="15"/>
        <v>0</v>
      </c>
      <c r="AC19" s="208">
        <f t="shared" si="16"/>
        <v>0</v>
      </c>
      <c r="AD19" s="208">
        <f t="shared" si="17"/>
        <v>0</v>
      </c>
      <c r="AE19" s="208">
        <f t="shared" si="18"/>
        <v>0</v>
      </c>
      <c r="AF19" s="208">
        <f t="shared" si="19"/>
        <v>0</v>
      </c>
      <c r="AG19" s="208">
        <f t="shared" si="20"/>
        <v>0</v>
      </c>
      <c r="AH19" s="208">
        <f t="shared" si="21"/>
        <v>0</v>
      </c>
      <c r="AI19" s="208">
        <f t="shared" si="22"/>
        <v>0</v>
      </c>
      <c r="AJ19" s="208">
        <f t="shared" si="23"/>
        <v>0</v>
      </c>
      <c r="AK19" s="208">
        <f t="shared" si="24"/>
        <v>0</v>
      </c>
      <c r="AL19" s="347"/>
      <c r="AM19" s="208">
        <f>'DD Response WS2'!AH15+'DD Response WS2'!AH56</f>
        <v>0</v>
      </c>
      <c r="AN19" s="208">
        <f>'DD Response WS2'!AI15+'DD Response WS2'!AI56</f>
        <v>0</v>
      </c>
      <c r="AO19" s="208">
        <f>'DD Response WS2'!AJ15+'DD Response WS2'!AJ56</f>
        <v>0</v>
      </c>
      <c r="AP19" s="208">
        <f>'DD Response WS2'!AK15+'DD Response WS2'!AK56</f>
        <v>0</v>
      </c>
      <c r="AQ19" s="208">
        <f>'DD Response WS2'!AL15+'DD Response WS2'!AL56</f>
        <v>0</v>
      </c>
      <c r="AR19" s="208">
        <f>'DD Response WS2'!AM15+'DD Response WS2'!AM56</f>
        <v>0</v>
      </c>
      <c r="AS19" s="208">
        <f>'DD Response WS2'!AN15+'DD Response WS2'!AN56</f>
        <v>0</v>
      </c>
      <c r="AT19" s="208">
        <f>'DD Response WS2'!AO15+'DD Response WS2'!AO56</f>
        <v>0</v>
      </c>
      <c r="AU19" s="208">
        <f>'DD Response WS2'!AP15+'DD Response WS2'!AP56</f>
        <v>0</v>
      </c>
      <c r="AV19" s="208">
        <f>'DD Response WS2'!AQ15+'DD Response WS2'!AQ56</f>
        <v>0</v>
      </c>
      <c r="AW19" s="208">
        <f>'DD Response WS2'!AR15+'DD Response WS2'!AR56</f>
        <v>0</v>
      </c>
      <c r="AX19" s="208">
        <f>'DD Response WS2'!AS15+'DD Response WS2'!AS56</f>
        <v>0</v>
      </c>
    </row>
    <row r="20" spans="1:50" x14ac:dyDescent="0.25">
      <c r="A20" t="s">
        <v>33</v>
      </c>
      <c r="B20" s="208">
        <f>'DD Response WS2'!AU16</f>
        <v>0</v>
      </c>
      <c r="C20" s="208">
        <f>'DD Response WS2'!AV16</f>
        <v>8.525950085082247E-2</v>
      </c>
      <c r="D20" s="208">
        <f>'DD Response WS2'!AW16</f>
        <v>0</v>
      </c>
      <c r="E20" s="208">
        <f>'DD Response WS2'!AX16</f>
        <v>0.15532931779494566</v>
      </c>
      <c r="F20" s="208">
        <f>'DD Response WS2'!AY16</f>
        <v>0</v>
      </c>
      <c r="G20" s="208">
        <f>'DD Response WS2'!AZ16</f>
        <v>0.21697569265317271</v>
      </c>
      <c r="H20" s="208">
        <f>'DD Response WS2'!BA16</f>
        <v>0</v>
      </c>
      <c r="I20" s="208">
        <f>'DD Response WS2'!BB16</f>
        <v>0.26889184824186096</v>
      </c>
      <c r="J20" s="208">
        <f>'DD Response WS2'!BC16</f>
        <v>0</v>
      </c>
      <c r="K20" s="208">
        <f>'DD Response WS2'!BD16</f>
        <v>0.3155339805825243</v>
      </c>
      <c r="L20" s="208">
        <f>'DD Response WS2'!BE16</f>
        <v>0</v>
      </c>
      <c r="M20" s="208">
        <f>'DD Response WS2'!BF16</f>
        <v>0.21666666666666667</v>
      </c>
      <c r="O20" s="208">
        <f t="shared" si="5"/>
        <v>0</v>
      </c>
      <c r="P20" s="208">
        <f t="shared" si="6"/>
        <v>0</v>
      </c>
      <c r="Q20" s="208">
        <f t="shared" si="7"/>
        <v>0</v>
      </c>
      <c r="R20" s="208">
        <f t="shared" si="8"/>
        <v>0</v>
      </c>
      <c r="S20" s="208">
        <f t="shared" si="9"/>
        <v>0</v>
      </c>
      <c r="T20" s="208">
        <f t="shared" si="10"/>
        <v>0</v>
      </c>
      <c r="U20" s="208">
        <f t="shared" si="11"/>
        <v>0</v>
      </c>
      <c r="V20" s="208">
        <f t="shared" si="12"/>
        <v>0</v>
      </c>
      <c r="W20" s="208">
        <f t="shared" si="13"/>
        <v>0</v>
      </c>
      <c r="X20" s="208">
        <f t="shared" si="14"/>
        <v>0</v>
      </c>
      <c r="Y20" s="150"/>
      <c r="Z20" s="150"/>
      <c r="AB20" s="208">
        <f t="shared" si="15"/>
        <v>0</v>
      </c>
      <c r="AC20" s="208">
        <f t="shared" si="16"/>
        <v>0.17126897389192472</v>
      </c>
      <c r="AD20" s="208">
        <f t="shared" si="17"/>
        <v>0</v>
      </c>
      <c r="AE20" s="208">
        <f t="shared" si="18"/>
        <v>0.18547662416514876</v>
      </c>
      <c r="AF20" s="208">
        <f t="shared" si="19"/>
        <v>0</v>
      </c>
      <c r="AG20" s="208">
        <f t="shared" si="20"/>
        <v>0.20007893139040683</v>
      </c>
      <c r="AH20" s="208">
        <f t="shared" si="21"/>
        <v>0</v>
      </c>
      <c r="AI20" s="208">
        <f t="shared" si="22"/>
        <v>0.21428658166363088</v>
      </c>
      <c r="AJ20" s="208">
        <f t="shared" si="23"/>
        <v>0</v>
      </c>
      <c r="AK20" s="208">
        <f t="shared" si="24"/>
        <v>0.22888888888888889</v>
      </c>
      <c r="AL20" s="347"/>
      <c r="AM20" s="208">
        <f>'DD Response WS2'!AH16+'DD Response WS2'!AH57</f>
        <v>0</v>
      </c>
      <c r="AN20" s="208">
        <f>'DD Response WS2'!AI16+'DD Response WS2'!AI57</f>
        <v>4.3396923076923075</v>
      </c>
      <c r="AO20" s="208">
        <f>'DD Response WS2'!AJ16+'DD Response WS2'!AJ57</f>
        <v>0</v>
      </c>
      <c r="AP20" s="208">
        <f>'DD Response WS2'!AK16+'DD Response WS2'!AK57</f>
        <v>4.6996923076923078</v>
      </c>
      <c r="AQ20" s="208">
        <f>'DD Response WS2'!AL16+'DD Response WS2'!AL57</f>
        <v>0</v>
      </c>
      <c r="AR20" s="208">
        <f>'DD Response WS2'!AM16+'DD Response WS2'!AM57</f>
        <v>5.0696923076923079</v>
      </c>
      <c r="AS20" s="208">
        <f>'DD Response WS2'!AN16+'DD Response WS2'!AN57</f>
        <v>0</v>
      </c>
      <c r="AT20" s="208">
        <f>'DD Response WS2'!AO16+'DD Response WS2'!AO57</f>
        <v>5.4296923076923083</v>
      </c>
      <c r="AU20" s="208">
        <f>'DD Response WS2'!AP16+'DD Response WS2'!AP57</f>
        <v>0</v>
      </c>
      <c r="AV20" s="208">
        <f>'DD Response WS2'!AQ16+'DD Response WS2'!AQ57</f>
        <v>5.7996923076923075</v>
      </c>
      <c r="AW20" s="208">
        <f>'DD Response WS2'!AR16+'DD Response WS2'!AR57</f>
        <v>0</v>
      </c>
      <c r="AX20" s="208">
        <f>'DD Response WS2'!AS16+'DD Response WS2'!AS57</f>
        <v>25.338461538461537</v>
      </c>
    </row>
    <row r="21" spans="1:50" x14ac:dyDescent="0.25">
      <c r="A21" t="s">
        <v>34</v>
      </c>
      <c r="B21" s="208">
        <f>'DD Response WS2'!AU17</f>
        <v>0</v>
      </c>
      <c r="C21" s="208">
        <f>'DD Response WS2'!AV17</f>
        <v>0</v>
      </c>
      <c r="D21" s="208">
        <f>'DD Response WS2'!AW17</f>
        <v>0</v>
      </c>
      <c r="E21" s="208">
        <f>'DD Response WS2'!AX17</f>
        <v>0</v>
      </c>
      <c r="F21" s="208">
        <f>'DD Response WS2'!AY17</f>
        <v>0</v>
      </c>
      <c r="G21" s="208">
        <f>'DD Response WS2'!AZ17</f>
        <v>0</v>
      </c>
      <c r="H21" s="208">
        <f>'DD Response WS2'!BA17</f>
        <v>0</v>
      </c>
      <c r="I21" s="208">
        <f>'DD Response WS2'!BB17</f>
        <v>0</v>
      </c>
      <c r="J21" s="208">
        <f>'DD Response WS2'!BC17</f>
        <v>0</v>
      </c>
      <c r="K21" s="208">
        <f>'DD Response WS2'!BD17</f>
        <v>0</v>
      </c>
      <c r="L21" s="208">
        <f>'DD Response WS2'!BE17</f>
        <v>0</v>
      </c>
      <c r="M21" s="208">
        <f>'DD Response WS2'!BF17</f>
        <v>0</v>
      </c>
      <c r="O21" s="208">
        <f t="shared" si="5"/>
        <v>0</v>
      </c>
      <c r="P21" s="208">
        <f t="shared" si="6"/>
        <v>0</v>
      </c>
      <c r="Q21" s="208">
        <f t="shared" si="7"/>
        <v>0</v>
      </c>
      <c r="R21" s="208">
        <f t="shared" si="8"/>
        <v>0</v>
      </c>
      <c r="S21" s="208">
        <f t="shared" si="9"/>
        <v>0</v>
      </c>
      <c r="T21" s="208">
        <f t="shared" si="10"/>
        <v>0</v>
      </c>
      <c r="U21" s="208">
        <f t="shared" si="11"/>
        <v>0</v>
      </c>
      <c r="V21" s="208">
        <f t="shared" si="12"/>
        <v>0</v>
      </c>
      <c r="W21" s="208">
        <f t="shared" si="13"/>
        <v>0</v>
      </c>
      <c r="X21" s="208">
        <f t="shared" si="14"/>
        <v>0</v>
      </c>
      <c r="Y21" s="150"/>
      <c r="Z21" s="150"/>
      <c r="AB21" s="208">
        <f t="shared" si="15"/>
        <v>0</v>
      </c>
      <c r="AC21" s="208">
        <f t="shared" si="16"/>
        <v>0</v>
      </c>
      <c r="AD21" s="208">
        <f t="shared" si="17"/>
        <v>0</v>
      </c>
      <c r="AE21" s="208">
        <f t="shared" si="18"/>
        <v>0</v>
      </c>
      <c r="AF21" s="208">
        <f t="shared" si="19"/>
        <v>0</v>
      </c>
      <c r="AG21" s="208">
        <f t="shared" si="20"/>
        <v>0</v>
      </c>
      <c r="AH21" s="208">
        <f t="shared" si="21"/>
        <v>0</v>
      </c>
      <c r="AI21" s="208">
        <f t="shared" si="22"/>
        <v>0</v>
      </c>
      <c r="AJ21" s="208">
        <f t="shared" si="23"/>
        <v>0</v>
      </c>
      <c r="AK21" s="208">
        <f t="shared" si="24"/>
        <v>0</v>
      </c>
      <c r="AL21" s="347"/>
      <c r="AM21" s="208">
        <f>'DD Response WS2'!AH17+'DD Response WS2'!AH58</f>
        <v>0</v>
      </c>
      <c r="AN21" s="208">
        <f>'DD Response WS2'!AI17+'DD Response WS2'!AI58</f>
        <v>0</v>
      </c>
      <c r="AO21" s="208">
        <f>'DD Response WS2'!AJ17+'DD Response WS2'!AJ58</f>
        <v>0</v>
      </c>
      <c r="AP21" s="208">
        <f>'DD Response WS2'!AK17+'DD Response WS2'!AK58</f>
        <v>0</v>
      </c>
      <c r="AQ21" s="208">
        <f>'DD Response WS2'!AL17+'DD Response WS2'!AL58</f>
        <v>0</v>
      </c>
      <c r="AR21" s="208">
        <f>'DD Response WS2'!AM17+'DD Response WS2'!AM58</f>
        <v>0</v>
      </c>
      <c r="AS21" s="208">
        <f>'DD Response WS2'!AN17+'DD Response WS2'!AN58</f>
        <v>0</v>
      </c>
      <c r="AT21" s="208">
        <f>'DD Response WS2'!AO17+'DD Response WS2'!AO58</f>
        <v>0</v>
      </c>
      <c r="AU21" s="208">
        <f>'DD Response WS2'!AP17+'DD Response WS2'!AP58</f>
        <v>0</v>
      </c>
      <c r="AV21" s="208">
        <f>'DD Response WS2'!AQ17+'DD Response WS2'!AQ58</f>
        <v>0</v>
      </c>
      <c r="AW21" s="208">
        <f>'DD Response WS2'!AR17+'DD Response WS2'!AR58</f>
        <v>0</v>
      </c>
      <c r="AX21" s="208">
        <f>'DD Response WS2'!AS17+'DD Response WS2'!AS58</f>
        <v>0</v>
      </c>
    </row>
    <row r="22" spans="1:50" x14ac:dyDescent="0.25">
      <c r="A22" t="s">
        <v>35</v>
      </c>
      <c r="B22" s="208">
        <f>'DD Response WS2'!AU18</f>
        <v>0</v>
      </c>
      <c r="C22" s="208">
        <f>'DD Response WS2'!AV18</f>
        <v>0</v>
      </c>
      <c r="D22" s="208">
        <f>'DD Response WS2'!AW18</f>
        <v>0</v>
      </c>
      <c r="E22" s="208">
        <f>'DD Response WS2'!AX18</f>
        <v>0</v>
      </c>
      <c r="F22" s="208">
        <f>'DD Response WS2'!AY18</f>
        <v>0</v>
      </c>
      <c r="G22" s="208">
        <f>'DD Response WS2'!AZ18</f>
        <v>0</v>
      </c>
      <c r="H22" s="208">
        <f>'DD Response WS2'!BA18</f>
        <v>0</v>
      </c>
      <c r="I22" s="208">
        <f>'DD Response WS2'!BB18</f>
        <v>0</v>
      </c>
      <c r="J22" s="208">
        <f>'DD Response WS2'!BC18</f>
        <v>0</v>
      </c>
      <c r="K22" s="208">
        <f>'DD Response WS2'!BD18</f>
        <v>0</v>
      </c>
      <c r="L22" s="208">
        <f>'DD Response WS2'!BE18</f>
        <v>0</v>
      </c>
      <c r="M22" s="208">
        <f>'DD Response WS2'!BF18</f>
        <v>0</v>
      </c>
      <c r="O22" s="208">
        <f>AB22*$Y22</f>
        <v>0</v>
      </c>
      <c r="P22" s="208">
        <f t="shared" si="6"/>
        <v>0.57019999999999993</v>
      </c>
      <c r="Q22" s="208">
        <f>AD22*$Y22</f>
        <v>0</v>
      </c>
      <c r="R22" s="208">
        <f t="shared" si="8"/>
        <v>0.57019999999999993</v>
      </c>
      <c r="S22" s="208">
        <f>AF22*$Y22</f>
        <v>0</v>
      </c>
      <c r="T22" s="208">
        <f t="shared" si="10"/>
        <v>0.57019999999999993</v>
      </c>
      <c r="U22" s="208">
        <f>AH22*$Y22</f>
        <v>0</v>
      </c>
      <c r="V22" s="208">
        <f t="shared" si="12"/>
        <v>0.57019999999999993</v>
      </c>
      <c r="W22" s="208">
        <f>AJ22*$Y22</f>
        <v>0</v>
      </c>
      <c r="X22" s="208">
        <f t="shared" si="14"/>
        <v>0.57019999999999993</v>
      </c>
      <c r="Y22" s="150"/>
      <c r="Z22" s="150">
        <v>2.851</v>
      </c>
      <c r="AB22" s="208">
        <f t="shared" si="15"/>
        <v>0</v>
      </c>
      <c r="AC22" s="208">
        <f t="shared" si="16"/>
        <v>0.19999999999999998</v>
      </c>
      <c r="AD22" s="208">
        <f t="shared" si="17"/>
        <v>0</v>
      </c>
      <c r="AE22" s="208">
        <f t="shared" si="18"/>
        <v>0.19999999999999998</v>
      </c>
      <c r="AF22" s="208">
        <f t="shared" si="19"/>
        <v>0</v>
      </c>
      <c r="AG22" s="208">
        <f t="shared" si="20"/>
        <v>0.19999999999999998</v>
      </c>
      <c r="AH22" s="208">
        <f t="shared" si="21"/>
        <v>0</v>
      </c>
      <c r="AI22" s="208">
        <f t="shared" si="22"/>
        <v>0.19999999999999998</v>
      </c>
      <c r="AJ22" s="208">
        <f t="shared" si="23"/>
        <v>0</v>
      </c>
      <c r="AK22" s="208">
        <f t="shared" si="24"/>
        <v>0.19999999999999998</v>
      </c>
      <c r="AL22" s="347"/>
      <c r="AM22" s="208">
        <f>'DD Response WS2'!AH18+'DD Response WS2'!AH59</f>
        <v>0</v>
      </c>
      <c r="AN22" s="208">
        <f>'DD Response WS2'!AI18+'DD Response WS2'!AI59</f>
        <v>0.57011538461538469</v>
      </c>
      <c r="AO22" s="208">
        <f>'DD Response WS2'!AJ18+'DD Response WS2'!AJ59</f>
        <v>0</v>
      </c>
      <c r="AP22" s="208">
        <f>'DD Response WS2'!AK18+'DD Response WS2'!AK59</f>
        <v>0.57011538461538469</v>
      </c>
      <c r="AQ22" s="208">
        <f>'DD Response WS2'!AL18+'DD Response WS2'!AL59</f>
        <v>0</v>
      </c>
      <c r="AR22" s="208">
        <f>'DD Response WS2'!AM18+'DD Response WS2'!AM59</f>
        <v>0.57011538461538469</v>
      </c>
      <c r="AS22" s="208">
        <f>'DD Response WS2'!AN18+'DD Response WS2'!AN59</f>
        <v>0</v>
      </c>
      <c r="AT22" s="208">
        <f>'DD Response WS2'!AO18+'DD Response WS2'!AO59</f>
        <v>0.57011538461538469</v>
      </c>
      <c r="AU22" s="208">
        <f>'DD Response WS2'!AP18+'DD Response WS2'!AP59</f>
        <v>0</v>
      </c>
      <c r="AV22" s="208">
        <f>'DD Response WS2'!AQ18+'DD Response WS2'!AQ59</f>
        <v>0.57011538461538469</v>
      </c>
      <c r="AW22" s="208">
        <f>'DD Response WS2'!AR18+'DD Response WS2'!AR59</f>
        <v>0</v>
      </c>
      <c r="AX22" s="208">
        <f>'DD Response WS2'!AS18+'DD Response WS2'!AS59</f>
        <v>2.8505769230769236</v>
      </c>
    </row>
    <row r="23" spans="1:50" x14ac:dyDescent="0.25">
      <c r="A23" t="s">
        <v>36</v>
      </c>
      <c r="B23" s="208">
        <f>'DD Response WS2'!AU19</f>
        <v>0</v>
      </c>
      <c r="C23" s="208">
        <f>'DD Response WS2'!AV19</f>
        <v>0</v>
      </c>
      <c r="D23" s="208">
        <f>'DD Response WS2'!AW19</f>
        <v>0</v>
      </c>
      <c r="E23" s="208">
        <f>'DD Response WS2'!AX19</f>
        <v>0</v>
      </c>
      <c r="F23" s="208">
        <f>'DD Response WS2'!AY19</f>
        <v>0</v>
      </c>
      <c r="G23" s="208">
        <f>'DD Response WS2'!AZ19</f>
        <v>0</v>
      </c>
      <c r="H23" s="208">
        <f>'DD Response WS2'!BA19</f>
        <v>0</v>
      </c>
      <c r="I23" s="208">
        <f>'DD Response WS2'!BB19</f>
        <v>0</v>
      </c>
      <c r="J23" s="208">
        <f>'DD Response WS2'!BC19</f>
        <v>0</v>
      </c>
      <c r="K23" s="208">
        <f>'DD Response WS2'!BD19</f>
        <v>0</v>
      </c>
      <c r="L23" s="208">
        <f>'DD Response WS2'!BE19</f>
        <v>0</v>
      </c>
      <c r="M23" s="208">
        <f>'DD Response WS2'!BF19</f>
        <v>0</v>
      </c>
      <c r="O23" s="208">
        <f t="shared" si="5"/>
        <v>0</v>
      </c>
      <c r="P23" s="208">
        <f t="shared" si="6"/>
        <v>3.3784000000000001</v>
      </c>
      <c r="Q23" s="208">
        <f t="shared" si="7"/>
        <v>0</v>
      </c>
      <c r="R23" s="208">
        <f t="shared" si="8"/>
        <v>3.3784000000000001</v>
      </c>
      <c r="S23" s="208">
        <f t="shared" si="9"/>
        <v>0</v>
      </c>
      <c r="T23" s="208">
        <f t="shared" si="10"/>
        <v>3.3784000000000001</v>
      </c>
      <c r="U23" s="208">
        <f t="shared" si="11"/>
        <v>0</v>
      </c>
      <c r="V23" s="208">
        <f t="shared" si="12"/>
        <v>3.3784000000000001</v>
      </c>
      <c r="W23" s="208">
        <f t="shared" si="13"/>
        <v>0</v>
      </c>
      <c r="X23" s="208">
        <f t="shared" si="14"/>
        <v>3.3784000000000001</v>
      </c>
      <c r="Y23" s="384"/>
      <c r="Z23" s="384">
        <v>16.891999999999999</v>
      </c>
      <c r="AB23" s="208">
        <f t="shared" si="15"/>
        <v>0</v>
      </c>
      <c r="AC23" s="208">
        <f t="shared" si="16"/>
        <v>0.2</v>
      </c>
      <c r="AD23" s="208">
        <f t="shared" si="17"/>
        <v>0</v>
      </c>
      <c r="AE23" s="208">
        <f t="shared" si="18"/>
        <v>0.2</v>
      </c>
      <c r="AF23" s="208">
        <f t="shared" si="19"/>
        <v>0</v>
      </c>
      <c r="AG23" s="208">
        <f t="shared" si="20"/>
        <v>0.2</v>
      </c>
      <c r="AH23" s="208">
        <f t="shared" si="21"/>
        <v>0</v>
      </c>
      <c r="AI23" s="208">
        <f t="shared" si="22"/>
        <v>0.2</v>
      </c>
      <c r="AJ23" s="208">
        <f t="shared" si="23"/>
        <v>0</v>
      </c>
      <c r="AK23" s="208">
        <f t="shared" si="24"/>
        <v>0.2</v>
      </c>
      <c r="AL23" s="347"/>
      <c r="AM23" s="208">
        <f>'DD Response WS2'!AH19+'DD Response WS2'!AH60</f>
        <v>0</v>
      </c>
      <c r="AN23" s="208">
        <f>'DD Response WS2'!AI19+'DD Response WS2'!AI60</f>
        <v>3.3784615384615386</v>
      </c>
      <c r="AO23" s="208">
        <f>'DD Response WS2'!AJ19+'DD Response WS2'!AJ60</f>
        <v>0</v>
      </c>
      <c r="AP23" s="208">
        <f>'DD Response WS2'!AK19+'DD Response WS2'!AK60</f>
        <v>3.3784615384615386</v>
      </c>
      <c r="AQ23" s="208">
        <f>'DD Response WS2'!AL19+'DD Response WS2'!AL60</f>
        <v>0</v>
      </c>
      <c r="AR23" s="208">
        <f>'DD Response WS2'!AM19+'DD Response WS2'!AM60</f>
        <v>3.3784615384615386</v>
      </c>
      <c r="AS23" s="208">
        <f>'DD Response WS2'!AN19+'DD Response WS2'!AN60</f>
        <v>0</v>
      </c>
      <c r="AT23" s="208">
        <f>'DD Response WS2'!AO19+'DD Response WS2'!AO60</f>
        <v>3.3784615384615386</v>
      </c>
      <c r="AU23" s="208">
        <f>'DD Response WS2'!AP19+'DD Response WS2'!AP60</f>
        <v>0</v>
      </c>
      <c r="AV23" s="208">
        <f>'DD Response WS2'!AQ19+'DD Response WS2'!AQ60</f>
        <v>3.3784615384615386</v>
      </c>
      <c r="AW23" s="208">
        <f>'DD Response WS2'!AR19+'DD Response WS2'!AR60</f>
        <v>0</v>
      </c>
      <c r="AX23" s="208">
        <f>'DD Response WS2'!AS19+'DD Response WS2'!AS60</f>
        <v>16.892307692307693</v>
      </c>
    </row>
    <row r="24" spans="1:50" x14ac:dyDescent="0.25">
      <c r="A24" t="s">
        <v>37</v>
      </c>
      <c r="B24" s="208">
        <f>'DD Response WS2'!AU20</f>
        <v>0</v>
      </c>
      <c r="C24" s="208">
        <f>'DD Response WS2'!AV20</f>
        <v>1</v>
      </c>
      <c r="D24" s="208">
        <f>'DD Response WS2'!AW20</f>
        <v>0</v>
      </c>
      <c r="E24" s="208">
        <f>'DD Response WS2'!AX20</f>
        <v>1</v>
      </c>
      <c r="F24" s="208">
        <f>'DD Response WS2'!AY20</f>
        <v>0</v>
      </c>
      <c r="G24" s="208">
        <f>'DD Response WS2'!AZ20</f>
        <v>1</v>
      </c>
      <c r="H24" s="208">
        <f>'DD Response WS2'!BA20</f>
        <v>0</v>
      </c>
      <c r="I24" s="208">
        <f>'DD Response WS2'!BB20</f>
        <v>1</v>
      </c>
      <c r="J24" s="208">
        <f>'DD Response WS2'!BC20</f>
        <v>0</v>
      </c>
      <c r="K24" s="208">
        <f>'DD Response WS2'!BD20</f>
        <v>1</v>
      </c>
      <c r="L24" s="208">
        <f>'DD Response WS2'!BE20</f>
        <v>0</v>
      </c>
      <c r="M24" s="208">
        <f>'DD Response WS2'!BF20</f>
        <v>1</v>
      </c>
      <c r="O24" s="208">
        <f t="shared" si="5"/>
        <v>0</v>
      </c>
      <c r="P24" s="208">
        <f t="shared" si="6"/>
        <v>2.1583280108767822</v>
      </c>
      <c r="Q24" s="208">
        <f t="shared" si="7"/>
        <v>0</v>
      </c>
      <c r="R24" s="208">
        <f t="shared" si="8"/>
        <v>2.0092756189331902</v>
      </c>
      <c r="S24" s="208">
        <f t="shared" si="9"/>
        <v>0</v>
      </c>
      <c r="T24" s="208">
        <f t="shared" si="10"/>
        <v>1.9268801972997753</v>
      </c>
      <c r="U24" s="208">
        <f t="shared" si="11"/>
        <v>0</v>
      </c>
      <c r="V24" s="208">
        <f t="shared" si="12"/>
        <v>1.8747272899737564</v>
      </c>
      <c r="W24" s="208">
        <f t="shared" si="13"/>
        <v>0</v>
      </c>
      <c r="X24" s="208">
        <f t="shared" si="14"/>
        <v>1.7907888829164951</v>
      </c>
      <c r="Y24" s="384"/>
      <c r="Z24" s="384">
        <v>9.76</v>
      </c>
      <c r="AB24" s="208">
        <f t="shared" si="15"/>
        <v>0</v>
      </c>
      <c r="AC24" s="208">
        <f t="shared" si="16"/>
        <v>0.22114016504885065</v>
      </c>
      <c r="AD24" s="208">
        <f t="shared" si="17"/>
        <v>0</v>
      </c>
      <c r="AE24" s="208">
        <f t="shared" si="18"/>
        <v>0.20586840357922029</v>
      </c>
      <c r="AF24" s="208">
        <f t="shared" si="19"/>
        <v>0</v>
      </c>
      <c r="AG24" s="208">
        <f t="shared" si="20"/>
        <v>0.19742624972333764</v>
      </c>
      <c r="AH24" s="208">
        <f t="shared" si="21"/>
        <v>0</v>
      </c>
      <c r="AI24" s="208">
        <f t="shared" si="22"/>
        <v>0.19208271413665537</v>
      </c>
      <c r="AJ24" s="208">
        <f t="shared" si="23"/>
        <v>0</v>
      </c>
      <c r="AK24" s="208">
        <f t="shared" si="24"/>
        <v>0.18348246751193598</v>
      </c>
      <c r="AL24" s="347"/>
      <c r="AM24" s="208">
        <f>'DD Response WS2'!AH20+'DD Response WS2'!AH61</f>
        <v>0</v>
      </c>
      <c r="AN24" s="208">
        <f>'DD Response WS2'!AI20+'DD Response WS2'!AI61</f>
        <v>2.1583391780053311</v>
      </c>
      <c r="AO24" s="208">
        <f>'DD Response WS2'!AJ20+'DD Response WS2'!AJ61</f>
        <v>0</v>
      </c>
      <c r="AP24" s="208">
        <f>'DD Response WS2'!AK20+'DD Response WS2'!AK61</f>
        <v>2.0092860148688465</v>
      </c>
      <c r="AQ24" s="208">
        <f>'DD Response WS2'!AL20+'DD Response WS2'!AL61</f>
        <v>0</v>
      </c>
      <c r="AR24" s="208">
        <f>'DD Response WS2'!AM20+'DD Response WS2'!AM61</f>
        <v>1.926890166923833</v>
      </c>
      <c r="AS24" s="208">
        <f>'DD Response WS2'!AN20+'DD Response WS2'!AN61</f>
        <v>0</v>
      </c>
      <c r="AT24" s="208">
        <f>'DD Response WS2'!AO20+'DD Response WS2'!AO61</f>
        <v>1.8747369897601354</v>
      </c>
      <c r="AU24" s="208">
        <f>'DD Response WS2'!AP20+'DD Response WS2'!AP61</f>
        <v>0</v>
      </c>
      <c r="AV24" s="208">
        <f>'DD Response WS2'!AQ20+'DD Response WS2'!AQ61</f>
        <v>1.7907981484079121</v>
      </c>
      <c r="AW24" s="208">
        <f>'DD Response WS2'!AR20+'DD Response WS2'!AR61</f>
        <v>0</v>
      </c>
      <c r="AX24" s="208">
        <f>'DD Response WS2'!AS20+'DD Response WS2'!AS61</f>
        <v>9.7600504979660592</v>
      </c>
    </row>
    <row r="25" spans="1:50" x14ac:dyDescent="0.25">
      <c r="A25" t="s">
        <v>38</v>
      </c>
      <c r="B25" s="208">
        <f>'DD Response WS2'!AU21</f>
        <v>1</v>
      </c>
      <c r="C25" s="208">
        <f>'DD Response WS2'!AV21</f>
        <v>0</v>
      </c>
      <c r="D25" s="208">
        <f>'DD Response WS2'!AW21</f>
        <v>1</v>
      </c>
      <c r="E25" s="208">
        <f>'DD Response WS2'!AX21</f>
        <v>0</v>
      </c>
      <c r="F25" s="208">
        <f>'DD Response WS2'!AY21</f>
        <v>1</v>
      </c>
      <c r="G25" s="208">
        <f>'DD Response WS2'!AZ21</f>
        <v>0</v>
      </c>
      <c r="H25" s="208">
        <f>'DD Response WS2'!BA21</f>
        <v>1</v>
      </c>
      <c r="I25" s="208">
        <f>'DD Response WS2'!BB21</f>
        <v>0</v>
      </c>
      <c r="J25" s="208">
        <f>'DD Response WS2'!BC21</f>
        <v>1</v>
      </c>
      <c r="K25" s="208">
        <f>'DD Response WS2'!BD21</f>
        <v>0</v>
      </c>
      <c r="L25" s="208">
        <f>'DD Response WS2'!BE21</f>
        <v>1</v>
      </c>
      <c r="M25" s="208">
        <f>'DD Response WS2'!BF21</f>
        <v>0</v>
      </c>
      <c r="O25" s="208">
        <f t="shared" si="5"/>
        <v>0.53350462831150103</v>
      </c>
      <c r="P25" s="208">
        <f t="shared" si="6"/>
        <v>0.93048816236894316</v>
      </c>
      <c r="Q25" s="208">
        <f t="shared" si="7"/>
        <v>0.33236575065417412</v>
      </c>
      <c r="R25" s="208">
        <f t="shared" si="8"/>
        <v>2.7460184593090093</v>
      </c>
      <c r="S25" s="208">
        <f t="shared" si="9"/>
        <v>0.33236575065417412</v>
      </c>
      <c r="T25" s="208">
        <f t="shared" si="10"/>
        <v>3.2326589754265411</v>
      </c>
      <c r="U25" s="208">
        <f t="shared" si="11"/>
        <v>0.33236575065417412</v>
      </c>
      <c r="V25" s="208">
        <f t="shared" si="12"/>
        <v>1.0588667719673073</v>
      </c>
      <c r="W25" s="208">
        <f t="shared" si="13"/>
        <v>0.33236575065417412</v>
      </c>
      <c r="X25" s="208">
        <f t="shared" si="14"/>
        <v>0</v>
      </c>
      <c r="Y25" s="150">
        <f>9.831*AW25/(AW25+AX25)</f>
        <v>1.8629676309281977</v>
      </c>
      <c r="Z25" s="150">
        <f>9.831-Y25</f>
        <v>7.9680323690718016</v>
      </c>
      <c r="AB25" s="208">
        <f t="shared" si="15"/>
        <v>0.28637353620883349</v>
      </c>
      <c r="AC25" s="208">
        <f t="shared" si="16"/>
        <v>0.11677765843179375</v>
      </c>
      <c r="AD25" s="208">
        <f t="shared" si="17"/>
        <v>0.17840661594779159</v>
      </c>
      <c r="AE25" s="208">
        <f t="shared" si="18"/>
        <v>0.34462943071965629</v>
      </c>
      <c r="AF25" s="208">
        <f t="shared" si="19"/>
        <v>0.17840661594779159</v>
      </c>
      <c r="AG25" s="208">
        <f t="shared" si="20"/>
        <v>0.40570354457572499</v>
      </c>
      <c r="AH25" s="208">
        <f t="shared" si="21"/>
        <v>0.17840661594779159</v>
      </c>
      <c r="AI25" s="208">
        <f t="shared" si="22"/>
        <v>0.13288936627282488</v>
      </c>
      <c r="AJ25" s="208">
        <f t="shared" si="23"/>
        <v>0.17840661594779159</v>
      </c>
      <c r="AK25" s="208">
        <f t="shared" si="24"/>
        <v>0</v>
      </c>
      <c r="AL25" s="347"/>
      <c r="AM25" s="208">
        <f>'DD Response WS2'!AH21+'DD Response WS2'!AH62</f>
        <v>0.6581210524164709</v>
      </c>
      <c r="AN25" s="208">
        <f>'DD Response WS2'!AI21+'DD Response WS2'!AI62</f>
        <v>1.1478323076923076</v>
      </c>
      <c r="AO25" s="208">
        <f>'DD Response WS2'!AJ21+'DD Response WS2'!AJ62</f>
        <v>0.41000000000000003</v>
      </c>
      <c r="AP25" s="208">
        <f>'DD Response WS2'!AK21+'DD Response WS2'!AK62</f>
        <v>3.3874355769230773</v>
      </c>
      <c r="AQ25" s="208">
        <f>'DD Response WS2'!AL21+'DD Response WS2'!AL62</f>
        <v>0.41000000000000003</v>
      </c>
      <c r="AR25" s="208">
        <f>'DD Response WS2'!AM21+'DD Response WS2'!AM62</f>
        <v>3.9877459615384616</v>
      </c>
      <c r="AS25" s="208">
        <f>'DD Response WS2'!AN21+'DD Response WS2'!AN62</f>
        <v>0.41000000000000003</v>
      </c>
      <c r="AT25" s="208">
        <f>'DD Response WS2'!AO21+'DD Response WS2'!AO62</f>
        <v>1.3061976923076921</v>
      </c>
      <c r="AU25" s="208">
        <f>'DD Response WS2'!AP21+'DD Response WS2'!AP62</f>
        <v>0.41000000000000003</v>
      </c>
      <c r="AV25" s="208">
        <f>'DD Response WS2'!AQ21+'DD Response WS2'!AQ62</f>
        <v>0</v>
      </c>
      <c r="AW25" s="208">
        <f>'DD Response WS2'!AR21+'DD Response WS2'!AR62</f>
        <v>2.2981210524164712</v>
      </c>
      <c r="AX25" s="208">
        <f>'DD Response WS2'!AS21+'DD Response WS2'!AS62</f>
        <v>9.8292115384615393</v>
      </c>
    </row>
    <row r="26" spans="1:50" x14ac:dyDescent="0.25">
      <c r="A26" t="s">
        <v>39</v>
      </c>
      <c r="B26" s="208">
        <f>'DD Response WS2'!AU22</f>
        <v>0</v>
      </c>
      <c r="C26" s="208">
        <f>'DD Response WS2'!AV22</f>
        <v>0</v>
      </c>
      <c r="D26" s="208">
        <f>'DD Response WS2'!AW22</f>
        <v>0</v>
      </c>
      <c r="E26" s="208">
        <f>'DD Response WS2'!AX22</f>
        <v>0</v>
      </c>
      <c r="F26" s="208">
        <f>'DD Response WS2'!AY22</f>
        <v>0</v>
      </c>
      <c r="G26" s="208">
        <f>'DD Response WS2'!AZ22</f>
        <v>0</v>
      </c>
      <c r="H26" s="208">
        <f>'DD Response WS2'!BA22</f>
        <v>0</v>
      </c>
      <c r="I26" s="208">
        <f>'DD Response WS2'!BB22</f>
        <v>0</v>
      </c>
      <c r="J26" s="208">
        <f>'DD Response WS2'!BC22</f>
        <v>0</v>
      </c>
      <c r="K26" s="208">
        <f>'DD Response WS2'!BD22</f>
        <v>0</v>
      </c>
      <c r="L26" s="208">
        <f>'DD Response WS2'!BE22</f>
        <v>0</v>
      </c>
      <c r="M26" s="208">
        <f>'DD Response WS2'!BF22</f>
        <v>0</v>
      </c>
      <c r="O26" s="208">
        <f t="shared" si="5"/>
        <v>0</v>
      </c>
      <c r="P26" s="208">
        <f t="shared" si="6"/>
        <v>0.13919999999999999</v>
      </c>
      <c r="Q26" s="208">
        <f t="shared" si="7"/>
        <v>0</v>
      </c>
      <c r="R26" s="208">
        <f t="shared" si="8"/>
        <v>0.13919999999999999</v>
      </c>
      <c r="S26" s="208">
        <f t="shared" si="9"/>
        <v>0</v>
      </c>
      <c r="T26" s="208">
        <f t="shared" si="10"/>
        <v>0.13919999999999999</v>
      </c>
      <c r="U26" s="208">
        <f t="shared" si="11"/>
        <v>0</v>
      </c>
      <c r="V26" s="208">
        <f t="shared" si="12"/>
        <v>0.13919999999999999</v>
      </c>
      <c r="W26" s="208">
        <f t="shared" si="13"/>
        <v>0</v>
      </c>
      <c r="X26" s="208">
        <f t="shared" si="14"/>
        <v>0.13919999999999999</v>
      </c>
      <c r="Y26" s="150">
        <f>0.696*AW26/(AW26+AX26)</f>
        <v>0</v>
      </c>
      <c r="Z26" s="150">
        <f>0.696-Y26</f>
        <v>0.69599999999999995</v>
      </c>
      <c r="AB26" s="208">
        <f t="shared" si="15"/>
        <v>0</v>
      </c>
      <c r="AC26" s="208">
        <f t="shared" si="16"/>
        <v>0.19999999999999998</v>
      </c>
      <c r="AD26" s="208">
        <f t="shared" si="17"/>
        <v>0</v>
      </c>
      <c r="AE26" s="208">
        <f t="shared" si="18"/>
        <v>0.19999999999999998</v>
      </c>
      <c r="AF26" s="208">
        <f t="shared" si="19"/>
        <v>0</v>
      </c>
      <c r="AG26" s="208">
        <f t="shared" si="20"/>
        <v>0.19999999999999998</v>
      </c>
      <c r="AH26" s="208">
        <f t="shared" si="21"/>
        <v>0</v>
      </c>
      <c r="AI26" s="208">
        <f t="shared" si="22"/>
        <v>0.19999999999999998</v>
      </c>
      <c r="AJ26" s="208">
        <f t="shared" si="23"/>
        <v>0</v>
      </c>
      <c r="AK26" s="208">
        <f t="shared" si="24"/>
        <v>0.19999999999999998</v>
      </c>
      <c r="AL26" s="347"/>
      <c r="AM26" s="208">
        <f>'DD Response WS2'!AH22+'DD Response WS2'!AH63</f>
        <v>0</v>
      </c>
      <c r="AN26" s="208">
        <f>'DD Response WS2'!AI22+'DD Response WS2'!AI63</f>
        <v>1.0557692307692308</v>
      </c>
      <c r="AO26" s="208">
        <f>'DD Response WS2'!AJ22+'DD Response WS2'!AJ63</f>
        <v>0</v>
      </c>
      <c r="AP26" s="208">
        <f>'DD Response WS2'!AK22+'DD Response WS2'!AK63</f>
        <v>1.0557692307692308</v>
      </c>
      <c r="AQ26" s="208">
        <f>'DD Response WS2'!AL22+'DD Response WS2'!AL63</f>
        <v>0</v>
      </c>
      <c r="AR26" s="208">
        <f>'DD Response WS2'!AM22+'DD Response WS2'!AM63</f>
        <v>1.0557692307692308</v>
      </c>
      <c r="AS26" s="208">
        <f>'DD Response WS2'!AN22+'DD Response WS2'!AN63</f>
        <v>0</v>
      </c>
      <c r="AT26" s="208">
        <f>'DD Response WS2'!AO22+'DD Response WS2'!AO63</f>
        <v>1.0557692307692308</v>
      </c>
      <c r="AU26" s="208">
        <f>'DD Response WS2'!AP22+'DD Response WS2'!AP63</f>
        <v>0</v>
      </c>
      <c r="AV26" s="208">
        <f>'DD Response WS2'!AQ22+'DD Response WS2'!AQ63</f>
        <v>1.0557692307692308</v>
      </c>
      <c r="AW26" s="208">
        <f>'DD Response WS2'!AR22+'DD Response WS2'!AR63</f>
        <v>0</v>
      </c>
      <c r="AX26" s="208">
        <f>'DD Response WS2'!AS22+'DD Response WS2'!AS63</f>
        <v>5.2788461538461542</v>
      </c>
    </row>
    <row r="27" spans="1:50" x14ac:dyDescent="0.25">
      <c r="A27" t="s">
        <v>40</v>
      </c>
      <c r="B27" s="208">
        <f>'DD Response WS2'!AU23</f>
        <v>0</v>
      </c>
      <c r="C27" s="208">
        <f>'DD Response WS2'!AV23</f>
        <v>0</v>
      </c>
      <c r="D27" s="208">
        <f>'DD Response WS2'!AW23</f>
        <v>0</v>
      </c>
      <c r="E27" s="208">
        <f>'DD Response WS2'!AX23</f>
        <v>0</v>
      </c>
      <c r="F27" s="208">
        <f>'DD Response WS2'!AY23</f>
        <v>0</v>
      </c>
      <c r="G27" s="208">
        <f>'DD Response WS2'!AZ23</f>
        <v>0</v>
      </c>
      <c r="H27" s="208">
        <f>'DD Response WS2'!BA23</f>
        <v>0</v>
      </c>
      <c r="I27" s="208">
        <f>'DD Response WS2'!BB23</f>
        <v>0</v>
      </c>
      <c r="J27" s="208">
        <f>'DD Response WS2'!BC23</f>
        <v>0</v>
      </c>
      <c r="K27" s="208">
        <f>'DD Response WS2'!BD23</f>
        <v>0</v>
      </c>
      <c r="L27" s="208">
        <f>'DD Response WS2'!BE23</f>
        <v>0</v>
      </c>
      <c r="M27" s="208">
        <f>'DD Response WS2'!BF23</f>
        <v>0</v>
      </c>
      <c r="O27" s="208">
        <f t="shared" si="5"/>
        <v>0</v>
      </c>
      <c r="P27" s="208">
        <f t="shared" si="6"/>
        <v>0</v>
      </c>
      <c r="Q27" s="208">
        <f t="shared" si="7"/>
        <v>0</v>
      </c>
      <c r="R27" s="208">
        <f t="shared" si="8"/>
        <v>0</v>
      </c>
      <c r="S27" s="208">
        <f t="shared" si="9"/>
        <v>0</v>
      </c>
      <c r="T27" s="208">
        <f t="shared" si="10"/>
        <v>0</v>
      </c>
      <c r="U27" s="208">
        <f t="shared" si="11"/>
        <v>0</v>
      </c>
      <c r="V27" s="208">
        <f t="shared" si="12"/>
        <v>0</v>
      </c>
      <c r="W27" s="208">
        <f t="shared" si="13"/>
        <v>0</v>
      </c>
      <c r="X27" s="208">
        <f t="shared" si="14"/>
        <v>0</v>
      </c>
      <c r="Y27" s="150"/>
      <c r="Z27" s="150"/>
      <c r="AB27" s="208">
        <f t="shared" si="15"/>
        <v>0</v>
      </c>
      <c r="AC27" s="208">
        <f t="shared" si="16"/>
        <v>0.2</v>
      </c>
      <c r="AD27" s="208">
        <f t="shared" si="17"/>
        <v>0</v>
      </c>
      <c r="AE27" s="208">
        <f t="shared" si="18"/>
        <v>0.2</v>
      </c>
      <c r="AF27" s="208">
        <f t="shared" si="19"/>
        <v>0</v>
      </c>
      <c r="AG27" s="208">
        <f t="shared" si="20"/>
        <v>0.2</v>
      </c>
      <c r="AH27" s="208">
        <f t="shared" si="21"/>
        <v>0</v>
      </c>
      <c r="AI27" s="208">
        <f t="shared" si="22"/>
        <v>0.2</v>
      </c>
      <c r="AJ27" s="208">
        <f t="shared" si="23"/>
        <v>0</v>
      </c>
      <c r="AK27" s="208">
        <f t="shared" si="24"/>
        <v>0.2</v>
      </c>
      <c r="AL27" s="347"/>
      <c r="AM27" s="208">
        <f>'DD Response WS2'!AH23+'DD Response WS2'!AH64</f>
        <v>0</v>
      </c>
      <c r="AN27" s="208">
        <f>'DD Response WS2'!AI23+'DD Response WS2'!AI64</f>
        <v>0.42230769230769233</v>
      </c>
      <c r="AO27" s="208">
        <f>'DD Response WS2'!AJ23+'DD Response WS2'!AJ64</f>
        <v>0</v>
      </c>
      <c r="AP27" s="208">
        <f>'DD Response WS2'!AK23+'DD Response WS2'!AK64</f>
        <v>0.42230769230769233</v>
      </c>
      <c r="AQ27" s="208">
        <f>'DD Response WS2'!AL23+'DD Response WS2'!AL64</f>
        <v>0</v>
      </c>
      <c r="AR27" s="208">
        <f>'DD Response WS2'!AM23+'DD Response WS2'!AM64</f>
        <v>0.42230769230769233</v>
      </c>
      <c r="AS27" s="208">
        <f>'DD Response WS2'!AN23+'DD Response WS2'!AN64</f>
        <v>0</v>
      </c>
      <c r="AT27" s="208">
        <f>'DD Response WS2'!AO23+'DD Response WS2'!AO64</f>
        <v>0.42230769230769233</v>
      </c>
      <c r="AU27" s="208">
        <f>'DD Response WS2'!AP23+'DD Response WS2'!AP64</f>
        <v>0</v>
      </c>
      <c r="AV27" s="208">
        <f>'DD Response WS2'!AQ23+'DD Response WS2'!AQ64</f>
        <v>0.42230769230769233</v>
      </c>
      <c r="AW27" s="208">
        <f>'DD Response WS2'!AR23+'DD Response WS2'!AR64</f>
        <v>0</v>
      </c>
      <c r="AX27" s="208">
        <f>'DD Response WS2'!AS23+'DD Response WS2'!AS64</f>
        <v>2.1115384615384616</v>
      </c>
    </row>
    <row r="28" spans="1:50" x14ac:dyDescent="0.25">
      <c r="A28" t="s">
        <v>41</v>
      </c>
      <c r="B28" s="208">
        <f>'DD Response WS2'!AU24</f>
        <v>0</v>
      </c>
      <c r="C28" s="208">
        <f>'DD Response WS2'!AV24</f>
        <v>0</v>
      </c>
      <c r="D28" s="208">
        <f>'DD Response WS2'!AW24</f>
        <v>0</v>
      </c>
      <c r="E28" s="208">
        <f>'DD Response WS2'!AX24</f>
        <v>0</v>
      </c>
      <c r="F28" s="208">
        <f>'DD Response WS2'!AY24</f>
        <v>0</v>
      </c>
      <c r="G28" s="208">
        <f>'DD Response WS2'!AZ24</f>
        <v>0</v>
      </c>
      <c r="H28" s="208">
        <f>'DD Response WS2'!BA24</f>
        <v>0</v>
      </c>
      <c r="I28" s="208">
        <f>'DD Response WS2'!BB24</f>
        <v>0</v>
      </c>
      <c r="J28" s="208">
        <f>'DD Response WS2'!BC24</f>
        <v>0</v>
      </c>
      <c r="K28" s="208">
        <f>'DD Response WS2'!BD24</f>
        <v>0</v>
      </c>
      <c r="L28" s="208">
        <f>'DD Response WS2'!BE24</f>
        <v>0</v>
      </c>
      <c r="M28" s="208">
        <f>'DD Response WS2'!BF24</f>
        <v>0</v>
      </c>
      <c r="O28" s="208">
        <f t="shared" si="5"/>
        <v>0</v>
      </c>
      <c r="P28" s="208">
        <f t="shared" si="6"/>
        <v>2.2974000000000001</v>
      </c>
      <c r="Q28" s="208">
        <f t="shared" si="7"/>
        <v>0</v>
      </c>
      <c r="R28" s="208">
        <f t="shared" si="8"/>
        <v>2.2974000000000001</v>
      </c>
      <c r="S28" s="208">
        <f t="shared" si="9"/>
        <v>0</v>
      </c>
      <c r="T28" s="208">
        <f t="shared" si="10"/>
        <v>2.2974000000000001</v>
      </c>
      <c r="U28" s="208">
        <f t="shared" si="11"/>
        <v>0</v>
      </c>
      <c r="V28" s="208">
        <f t="shared" si="12"/>
        <v>2.2974000000000001</v>
      </c>
      <c r="W28" s="208">
        <f t="shared" si="13"/>
        <v>0</v>
      </c>
      <c r="X28" s="208">
        <f t="shared" si="14"/>
        <v>2.2974000000000001</v>
      </c>
      <c r="Y28" s="150"/>
      <c r="Z28" s="150">
        <v>11.487</v>
      </c>
      <c r="AB28" s="208">
        <f t="shared" si="15"/>
        <v>0</v>
      </c>
      <c r="AC28" s="208">
        <f t="shared" si="16"/>
        <v>0.2</v>
      </c>
      <c r="AD28" s="208">
        <f t="shared" si="17"/>
        <v>0</v>
      </c>
      <c r="AE28" s="208">
        <f t="shared" si="18"/>
        <v>0.2</v>
      </c>
      <c r="AF28" s="208">
        <f t="shared" si="19"/>
        <v>0</v>
      </c>
      <c r="AG28" s="208">
        <f t="shared" si="20"/>
        <v>0.2</v>
      </c>
      <c r="AH28" s="208">
        <f t="shared" si="21"/>
        <v>0</v>
      </c>
      <c r="AI28" s="208">
        <f t="shared" si="22"/>
        <v>0.2</v>
      </c>
      <c r="AJ28" s="208">
        <f t="shared" si="23"/>
        <v>0</v>
      </c>
      <c r="AK28" s="208">
        <f t="shared" si="24"/>
        <v>0.2</v>
      </c>
      <c r="AL28" s="347"/>
      <c r="AM28" s="208">
        <f>'DD Response WS2'!AH24+'DD Response WS2'!AH65</f>
        <v>0</v>
      </c>
      <c r="AN28" s="208">
        <f>'DD Response WS2'!AI24+'DD Response WS2'!AI65</f>
        <v>2.3438076923076925</v>
      </c>
      <c r="AO28" s="208">
        <f>'DD Response WS2'!AJ24+'DD Response WS2'!AJ65</f>
        <v>0</v>
      </c>
      <c r="AP28" s="208">
        <f>'DD Response WS2'!AK24+'DD Response WS2'!AK65</f>
        <v>2.3438076923076925</v>
      </c>
      <c r="AQ28" s="208">
        <f>'DD Response WS2'!AL24+'DD Response WS2'!AL65</f>
        <v>0</v>
      </c>
      <c r="AR28" s="208">
        <f>'DD Response WS2'!AM24+'DD Response WS2'!AM65</f>
        <v>2.3438076923076925</v>
      </c>
      <c r="AS28" s="208">
        <f>'DD Response WS2'!AN24+'DD Response WS2'!AN65</f>
        <v>0</v>
      </c>
      <c r="AT28" s="208">
        <f>'DD Response WS2'!AO24+'DD Response WS2'!AO65</f>
        <v>2.3438076923076925</v>
      </c>
      <c r="AU28" s="208">
        <f>'DD Response WS2'!AP24+'DD Response WS2'!AP65</f>
        <v>0</v>
      </c>
      <c r="AV28" s="208">
        <f>'DD Response WS2'!AQ24+'DD Response WS2'!AQ65</f>
        <v>2.3438076923076925</v>
      </c>
      <c r="AW28" s="208">
        <f>'DD Response WS2'!AR24+'DD Response WS2'!AR65</f>
        <v>0</v>
      </c>
      <c r="AX28" s="208">
        <f>'DD Response WS2'!AS24+'DD Response WS2'!AS65</f>
        <v>11.719038461538462</v>
      </c>
    </row>
    <row r="29" spans="1:50" x14ac:dyDescent="0.25">
      <c r="A29" t="s">
        <v>42</v>
      </c>
      <c r="B29" s="208">
        <f>'DD Response WS2'!AU25</f>
        <v>0</v>
      </c>
      <c r="C29" s="208">
        <f>'DD Response WS2'!AV25</f>
        <v>0</v>
      </c>
      <c r="D29" s="208">
        <f>'DD Response WS2'!AW25</f>
        <v>0</v>
      </c>
      <c r="E29" s="208">
        <f>'DD Response WS2'!AX25</f>
        <v>0</v>
      </c>
      <c r="F29" s="208">
        <f>'DD Response WS2'!AY25</f>
        <v>0</v>
      </c>
      <c r="G29" s="208">
        <f>'DD Response WS2'!AZ25</f>
        <v>0</v>
      </c>
      <c r="H29" s="208">
        <f>'DD Response WS2'!BA25</f>
        <v>0</v>
      </c>
      <c r="I29" s="208">
        <f>'DD Response WS2'!BB25</f>
        <v>0</v>
      </c>
      <c r="J29" s="208">
        <f>'DD Response WS2'!BC25</f>
        <v>0</v>
      </c>
      <c r="K29" s="208">
        <f>'DD Response WS2'!BD25</f>
        <v>0</v>
      </c>
      <c r="L29" s="208">
        <f>'DD Response WS2'!BE25</f>
        <v>0</v>
      </c>
      <c r="M29" s="208">
        <f>'DD Response WS2'!BF25</f>
        <v>0</v>
      </c>
      <c r="O29" s="208">
        <f t="shared" si="5"/>
        <v>1.119545450143155</v>
      </c>
      <c r="P29" s="208">
        <f t="shared" si="6"/>
        <v>0</v>
      </c>
      <c r="Q29" s="208">
        <f t="shared" si="7"/>
        <v>0.20381382882561092</v>
      </c>
      <c r="R29" s="208">
        <f t="shared" si="8"/>
        <v>0</v>
      </c>
      <c r="S29" s="208">
        <f t="shared" si="9"/>
        <v>0.20381382882561092</v>
      </c>
      <c r="T29" s="208">
        <f t="shared" si="10"/>
        <v>0</v>
      </c>
      <c r="U29" s="208">
        <f t="shared" si="11"/>
        <v>0.20191344610281156</v>
      </c>
      <c r="V29" s="208">
        <f t="shared" si="12"/>
        <v>0</v>
      </c>
      <c r="W29" s="208">
        <f t="shared" si="13"/>
        <v>0.20191344610281156</v>
      </c>
      <c r="X29" s="208">
        <f t="shared" si="14"/>
        <v>0</v>
      </c>
      <c r="Y29" s="150">
        <v>1.931</v>
      </c>
      <c r="Z29" s="150"/>
      <c r="AB29" s="208">
        <f t="shared" si="15"/>
        <v>0.57977496123415584</v>
      </c>
      <c r="AC29" s="208">
        <f t="shared" si="16"/>
        <v>0</v>
      </c>
      <c r="AD29" s="208">
        <f t="shared" si="17"/>
        <v>0.10554833186204604</v>
      </c>
      <c r="AE29" s="208">
        <f t="shared" si="18"/>
        <v>0</v>
      </c>
      <c r="AF29" s="208">
        <f t="shared" si="19"/>
        <v>0.10554833186204604</v>
      </c>
      <c r="AG29" s="208">
        <f t="shared" si="20"/>
        <v>0</v>
      </c>
      <c r="AH29" s="208">
        <f t="shared" si="21"/>
        <v>0.104564187520876</v>
      </c>
      <c r="AI29" s="208">
        <f t="shared" si="22"/>
        <v>0</v>
      </c>
      <c r="AJ29" s="208">
        <f t="shared" si="23"/>
        <v>0.104564187520876</v>
      </c>
      <c r="AK29" s="208">
        <f t="shared" si="24"/>
        <v>0</v>
      </c>
      <c r="AL29" s="347"/>
      <c r="AM29" s="208">
        <f>'DD Response WS2'!AH25+'DD Response WS2'!AH66</f>
        <v>1.1195465650950034</v>
      </c>
      <c r="AN29" s="208">
        <f>'DD Response WS2'!AI25+'DD Response WS2'!AI66</f>
        <v>0</v>
      </c>
      <c r="AO29" s="208">
        <f>'DD Response WS2'!AJ25+'DD Response WS2'!AJ66</f>
        <v>0.20381403180317217</v>
      </c>
      <c r="AP29" s="208">
        <f>'DD Response WS2'!AK25+'DD Response WS2'!AK66</f>
        <v>0</v>
      </c>
      <c r="AQ29" s="208">
        <f>'DD Response WS2'!AL25+'DD Response WS2'!AL66</f>
        <v>0.20381403180317217</v>
      </c>
      <c r="AR29" s="208">
        <f>'DD Response WS2'!AM25+'DD Response WS2'!AM66</f>
        <v>0</v>
      </c>
      <c r="AS29" s="208">
        <f>'DD Response WS2'!AN25+'DD Response WS2'!AN66</f>
        <v>0.20191364718778756</v>
      </c>
      <c r="AT29" s="208">
        <f>'DD Response WS2'!AO25+'DD Response WS2'!AO66</f>
        <v>0</v>
      </c>
      <c r="AU29" s="208">
        <f>'DD Response WS2'!AP25+'DD Response WS2'!AP66</f>
        <v>0.20191364718778756</v>
      </c>
      <c r="AV29" s="208">
        <f>'DD Response WS2'!AQ25+'DD Response WS2'!AQ66</f>
        <v>0</v>
      </c>
      <c r="AW29" s="208">
        <f>'DD Response WS2'!AR25+'DD Response WS2'!AR66</f>
        <v>1.9310019230769231</v>
      </c>
      <c r="AX29" s="208">
        <f>'DD Response WS2'!AS25+'DD Response WS2'!AS66</f>
        <v>0</v>
      </c>
    </row>
    <row r="30" spans="1:50" x14ac:dyDescent="0.25">
      <c r="A30" t="s">
        <v>43</v>
      </c>
      <c r="B30" s="208">
        <f>'DD Response WS2'!AU26</f>
        <v>0</v>
      </c>
      <c r="C30" s="208">
        <f>'DD Response WS2'!AV26</f>
        <v>0</v>
      </c>
      <c r="D30" s="208">
        <f>'DD Response WS2'!AW26</f>
        <v>0</v>
      </c>
      <c r="E30" s="208">
        <f>'DD Response WS2'!AX26</f>
        <v>0</v>
      </c>
      <c r="F30" s="208">
        <f>'DD Response WS2'!AY26</f>
        <v>0</v>
      </c>
      <c r="G30" s="208">
        <f>'DD Response WS2'!AZ26</f>
        <v>0</v>
      </c>
      <c r="H30" s="208">
        <f>'DD Response WS2'!BA26</f>
        <v>0</v>
      </c>
      <c r="I30" s="208">
        <f>'DD Response WS2'!BB26</f>
        <v>0</v>
      </c>
      <c r="J30" s="208">
        <f>'DD Response WS2'!BC26</f>
        <v>0</v>
      </c>
      <c r="K30" s="208">
        <f>'DD Response WS2'!BD26</f>
        <v>0</v>
      </c>
      <c r="L30" s="208">
        <f>'DD Response WS2'!BE26</f>
        <v>0</v>
      </c>
      <c r="M30" s="208">
        <f>'DD Response WS2'!BF26</f>
        <v>0</v>
      </c>
      <c r="O30" s="208">
        <f t="shared" si="5"/>
        <v>1.0464364479055159</v>
      </c>
      <c r="P30" s="208">
        <f t="shared" si="6"/>
        <v>0</v>
      </c>
      <c r="Q30" s="208">
        <f t="shared" si="7"/>
        <v>0.30630215624228019</v>
      </c>
      <c r="R30" s="208">
        <f t="shared" si="8"/>
        <v>0</v>
      </c>
      <c r="S30" s="208">
        <f t="shared" si="9"/>
        <v>0.18582757119834373</v>
      </c>
      <c r="T30" s="208">
        <f t="shared" si="10"/>
        <v>0</v>
      </c>
      <c r="U30" s="208">
        <f t="shared" si="11"/>
        <v>0.16076067239939301</v>
      </c>
      <c r="V30" s="208">
        <f t="shared" si="12"/>
        <v>0</v>
      </c>
      <c r="W30" s="208">
        <f t="shared" si="13"/>
        <v>0.11267315225446718</v>
      </c>
      <c r="X30" s="208">
        <f t="shared" si="14"/>
        <v>0</v>
      </c>
      <c r="Y30" s="150">
        <v>1.8120000000000001</v>
      </c>
      <c r="Z30" s="150"/>
      <c r="AB30" s="208">
        <f t="shared" si="15"/>
        <v>0.57750355844675272</v>
      </c>
      <c r="AC30" s="208">
        <f t="shared" si="16"/>
        <v>0</v>
      </c>
      <c r="AD30" s="208">
        <f t="shared" si="17"/>
        <v>0.16904092507852106</v>
      </c>
      <c r="AE30" s="208">
        <f t="shared" si="18"/>
        <v>0</v>
      </c>
      <c r="AF30" s="208">
        <f t="shared" si="19"/>
        <v>0.10255384723970404</v>
      </c>
      <c r="AG30" s="208">
        <f t="shared" si="20"/>
        <v>0</v>
      </c>
      <c r="AH30" s="208">
        <f t="shared" si="21"/>
        <v>8.8720017880459717E-2</v>
      </c>
      <c r="AI30" s="208">
        <f t="shared" si="22"/>
        <v>0</v>
      </c>
      <c r="AJ30" s="208">
        <f t="shared" si="23"/>
        <v>6.218165135456246E-2</v>
      </c>
      <c r="AK30" s="208">
        <f t="shared" si="24"/>
        <v>0</v>
      </c>
      <c r="AL30" s="347"/>
      <c r="AM30" s="208">
        <f>'DD Response WS2'!AH26+'DD Response WS2'!AH67</f>
        <v>1.036617576923077</v>
      </c>
      <c r="AN30" s="208">
        <f>'DD Response WS2'!AI26+'DD Response WS2'!AI67</f>
        <v>0</v>
      </c>
      <c r="AO30" s="208">
        <f>'DD Response WS2'!AJ26+'DD Response WS2'!AJ67</f>
        <v>0.30342807692307688</v>
      </c>
      <c r="AP30" s="208">
        <f>'DD Response WS2'!AK26+'DD Response WS2'!AK67</f>
        <v>0</v>
      </c>
      <c r="AQ30" s="208">
        <f>'DD Response WS2'!AL26+'DD Response WS2'!AL67</f>
        <v>0.18408392307692309</v>
      </c>
      <c r="AR30" s="208">
        <f>'DD Response WS2'!AM26+'DD Response WS2'!AM67</f>
        <v>0</v>
      </c>
      <c r="AS30" s="208">
        <f>'DD Response WS2'!AN26+'DD Response WS2'!AN67</f>
        <v>0.15925223076923078</v>
      </c>
      <c r="AT30" s="208">
        <f>'DD Response WS2'!AO26+'DD Response WS2'!AO67</f>
        <v>0</v>
      </c>
      <c r="AU30" s="208">
        <f>'DD Response WS2'!AP26+'DD Response WS2'!AP67</f>
        <v>0.11161592307692308</v>
      </c>
      <c r="AV30" s="208">
        <f>'DD Response WS2'!AQ26+'DD Response WS2'!AQ67</f>
        <v>0</v>
      </c>
      <c r="AW30" s="208">
        <f>'DD Response WS2'!AR26+'DD Response WS2'!AR67</f>
        <v>1.7949977307692309</v>
      </c>
      <c r="AX30" s="208">
        <f>'DD Response WS2'!AS26+'DD Response WS2'!AS67</f>
        <v>0</v>
      </c>
    </row>
    <row r="31" spans="1:50" x14ac:dyDescent="0.25">
      <c r="A31" t="s">
        <v>44</v>
      </c>
      <c r="B31" s="208">
        <f>'DD Response WS2'!AU27</f>
        <v>0</v>
      </c>
      <c r="C31" s="208">
        <f>'DD Response WS2'!AV27</f>
        <v>0</v>
      </c>
      <c r="D31" s="208">
        <f>'DD Response WS2'!AW27</f>
        <v>0</v>
      </c>
      <c r="E31" s="208">
        <f>'DD Response WS2'!AX27</f>
        <v>0</v>
      </c>
      <c r="F31" s="208">
        <f>'DD Response WS2'!AY27</f>
        <v>0</v>
      </c>
      <c r="G31" s="208">
        <f>'DD Response WS2'!AZ27</f>
        <v>0</v>
      </c>
      <c r="H31" s="208">
        <f>'DD Response WS2'!BA27</f>
        <v>0</v>
      </c>
      <c r="I31" s="208">
        <f>'DD Response WS2'!BB27</f>
        <v>0</v>
      </c>
      <c r="J31" s="208">
        <f>'DD Response WS2'!BC27</f>
        <v>0</v>
      </c>
      <c r="K31" s="208">
        <f>'DD Response WS2'!BD27</f>
        <v>0</v>
      </c>
      <c r="L31" s="208">
        <f>'DD Response WS2'!BE27</f>
        <v>0</v>
      </c>
      <c r="M31" s="208">
        <f>'DD Response WS2'!BF27</f>
        <v>0</v>
      </c>
      <c r="O31" s="208">
        <f t="shared" si="5"/>
        <v>3.9540162420396894</v>
      </c>
      <c r="P31" s="208">
        <f t="shared" si="6"/>
        <v>0</v>
      </c>
      <c r="Q31" s="208">
        <f t="shared" si="7"/>
        <v>1.5022872695151905</v>
      </c>
      <c r="R31" s="208">
        <f t="shared" si="8"/>
        <v>0</v>
      </c>
      <c r="S31" s="208">
        <f t="shared" si="9"/>
        <v>0.72407905507586867</v>
      </c>
      <c r="T31" s="208">
        <f t="shared" si="10"/>
        <v>0</v>
      </c>
      <c r="U31" s="208">
        <f t="shared" si="11"/>
        <v>0.19671842352320917</v>
      </c>
      <c r="V31" s="208">
        <f t="shared" si="12"/>
        <v>0</v>
      </c>
      <c r="W31" s="208">
        <f t="shared" si="13"/>
        <v>0.12889900984604286</v>
      </c>
      <c r="X31" s="208">
        <f t="shared" si="14"/>
        <v>0</v>
      </c>
      <c r="Y31" s="150">
        <v>6.5060000000000002</v>
      </c>
      <c r="Z31" s="150"/>
      <c r="AB31" s="208">
        <f t="shared" si="15"/>
        <v>0.60774919182903309</v>
      </c>
      <c r="AC31" s="208">
        <f t="shared" si="16"/>
        <v>0</v>
      </c>
      <c r="AD31" s="208">
        <f t="shared" si="17"/>
        <v>0.23090797256612211</v>
      </c>
      <c r="AE31" s="208">
        <f t="shared" si="18"/>
        <v>0</v>
      </c>
      <c r="AF31" s="208">
        <f t="shared" si="19"/>
        <v>0.11129404473960477</v>
      </c>
      <c r="AG31" s="208">
        <f t="shared" si="20"/>
        <v>0</v>
      </c>
      <c r="AH31" s="208">
        <f t="shared" si="21"/>
        <v>3.0236462269168332E-2</v>
      </c>
      <c r="AI31" s="208">
        <f t="shared" si="22"/>
        <v>0</v>
      </c>
      <c r="AJ31" s="208">
        <f t="shared" si="23"/>
        <v>1.9812328596071759E-2</v>
      </c>
      <c r="AK31" s="208">
        <f t="shared" si="24"/>
        <v>0</v>
      </c>
      <c r="AL31" s="347"/>
      <c r="AM31" s="208">
        <f>'DD Response WS2'!AH27+'DD Response WS2'!AH68</f>
        <v>4.1622540576923077</v>
      </c>
      <c r="AN31" s="208">
        <f>'DD Response WS2'!AI27+'DD Response WS2'!AI68</f>
        <v>0</v>
      </c>
      <c r="AO31" s="208">
        <f>'DD Response WS2'!AJ27+'DD Response WS2'!AJ68</f>
        <v>1.5814050576923082</v>
      </c>
      <c r="AP31" s="208">
        <f>'DD Response WS2'!AK27+'DD Response WS2'!AK68</f>
        <v>0</v>
      </c>
      <c r="AQ31" s="208">
        <f>'DD Response WS2'!AL27+'DD Response WS2'!AL68</f>
        <v>0.76221259615384618</v>
      </c>
      <c r="AR31" s="208">
        <f>'DD Response WS2'!AM27+'DD Response WS2'!AM68</f>
        <v>0</v>
      </c>
      <c r="AS31" s="208">
        <f>'DD Response WS2'!AN27+'DD Response WS2'!AN68</f>
        <v>0.20707857692307691</v>
      </c>
      <c r="AT31" s="208">
        <f>'DD Response WS2'!AO27+'DD Response WS2'!AO68</f>
        <v>0</v>
      </c>
      <c r="AU31" s="208">
        <f>'DD Response WS2'!AP27+'DD Response WS2'!AP68</f>
        <v>0.13568746153846153</v>
      </c>
      <c r="AV31" s="208">
        <f>'DD Response WS2'!AQ27+'DD Response WS2'!AQ68</f>
        <v>0</v>
      </c>
      <c r="AW31" s="208">
        <f>'DD Response WS2'!AR27+'DD Response WS2'!AR68</f>
        <v>6.84863775</v>
      </c>
      <c r="AX31" s="208">
        <f>'DD Response WS2'!AS27+'DD Response WS2'!AS68</f>
        <v>0</v>
      </c>
    </row>
    <row r="32" spans="1:50" x14ac:dyDescent="0.25">
      <c r="A32" t="s">
        <v>45</v>
      </c>
      <c r="B32" s="208">
        <f>'DD Response WS2'!AU28</f>
        <v>0</v>
      </c>
      <c r="C32" s="208">
        <f>'DD Response WS2'!AV28</f>
        <v>0</v>
      </c>
      <c r="D32" s="208">
        <f>'DD Response WS2'!AW28</f>
        <v>0</v>
      </c>
      <c r="E32" s="208">
        <f>'DD Response WS2'!AX28</f>
        <v>0</v>
      </c>
      <c r="F32" s="208">
        <f>'DD Response WS2'!AY28</f>
        <v>0</v>
      </c>
      <c r="G32" s="208">
        <f>'DD Response WS2'!AZ28</f>
        <v>0</v>
      </c>
      <c r="H32" s="208">
        <f>'DD Response WS2'!BA28</f>
        <v>0</v>
      </c>
      <c r="I32" s="208">
        <f>'DD Response WS2'!BB28</f>
        <v>0</v>
      </c>
      <c r="J32" s="208">
        <f>'DD Response WS2'!BC28</f>
        <v>0</v>
      </c>
      <c r="K32" s="208">
        <f>'DD Response WS2'!BD28</f>
        <v>0</v>
      </c>
      <c r="L32" s="208">
        <f>'DD Response WS2'!BE28</f>
        <v>0</v>
      </c>
      <c r="M32" s="208">
        <f>'DD Response WS2'!BF28</f>
        <v>0</v>
      </c>
      <c r="O32" s="208">
        <f t="shared" si="5"/>
        <v>0</v>
      </c>
      <c r="P32" s="208">
        <f t="shared" si="6"/>
        <v>0</v>
      </c>
      <c r="Q32" s="208">
        <f t="shared" si="7"/>
        <v>0</v>
      </c>
      <c r="R32" s="208">
        <f t="shared" si="8"/>
        <v>0</v>
      </c>
      <c r="S32" s="208">
        <f t="shared" si="9"/>
        <v>0</v>
      </c>
      <c r="T32" s="208">
        <f t="shared" si="10"/>
        <v>0</v>
      </c>
      <c r="U32" s="208">
        <f t="shared" si="11"/>
        <v>0</v>
      </c>
      <c r="V32" s="208">
        <f t="shared" si="12"/>
        <v>0</v>
      </c>
      <c r="W32" s="208">
        <f t="shared" si="13"/>
        <v>0</v>
      </c>
      <c r="X32" s="208">
        <f t="shared" si="14"/>
        <v>0</v>
      </c>
      <c r="Y32" s="150"/>
      <c r="Z32" s="150"/>
      <c r="AB32" s="208">
        <f t="shared" si="15"/>
        <v>0</v>
      </c>
      <c r="AC32" s="208">
        <f t="shared" si="16"/>
        <v>0</v>
      </c>
      <c r="AD32" s="208">
        <f t="shared" si="17"/>
        <v>0</v>
      </c>
      <c r="AE32" s="208">
        <f t="shared" si="18"/>
        <v>0</v>
      </c>
      <c r="AF32" s="208">
        <f t="shared" si="19"/>
        <v>0</v>
      </c>
      <c r="AG32" s="208">
        <f t="shared" si="20"/>
        <v>0</v>
      </c>
      <c r="AH32" s="208">
        <f t="shared" si="21"/>
        <v>0</v>
      </c>
      <c r="AI32" s="208">
        <f t="shared" si="22"/>
        <v>0</v>
      </c>
      <c r="AJ32" s="208">
        <f t="shared" si="23"/>
        <v>0</v>
      </c>
      <c r="AK32" s="208">
        <f t="shared" si="24"/>
        <v>0</v>
      </c>
      <c r="AL32" s="347"/>
      <c r="AM32" s="208">
        <f>'DD Response WS2'!AH28+'DD Response WS2'!AH69</f>
        <v>0</v>
      </c>
      <c r="AN32" s="208">
        <f>'DD Response WS2'!AI28+'DD Response WS2'!AI69</f>
        <v>0</v>
      </c>
      <c r="AO32" s="208">
        <f>'DD Response WS2'!AJ28+'DD Response WS2'!AJ69</f>
        <v>0</v>
      </c>
      <c r="AP32" s="208">
        <f>'DD Response WS2'!AK28+'DD Response WS2'!AK69</f>
        <v>0</v>
      </c>
      <c r="AQ32" s="208">
        <f>'DD Response WS2'!AL28+'DD Response WS2'!AL69</f>
        <v>0</v>
      </c>
      <c r="AR32" s="208">
        <f>'DD Response WS2'!AM28+'DD Response WS2'!AM69</f>
        <v>0</v>
      </c>
      <c r="AS32" s="208">
        <f>'DD Response WS2'!AN28+'DD Response WS2'!AN69</f>
        <v>0</v>
      </c>
      <c r="AT32" s="208">
        <f>'DD Response WS2'!AO28+'DD Response WS2'!AO69</f>
        <v>0</v>
      </c>
      <c r="AU32" s="208">
        <f>'DD Response WS2'!AP28+'DD Response WS2'!AP69</f>
        <v>0</v>
      </c>
      <c r="AV32" s="208">
        <f>'DD Response WS2'!AQ28+'DD Response WS2'!AQ69</f>
        <v>0</v>
      </c>
      <c r="AW32" s="208">
        <f>'DD Response WS2'!AR28+'DD Response WS2'!AR69</f>
        <v>0</v>
      </c>
      <c r="AX32" s="208">
        <f>'DD Response WS2'!AS28+'DD Response WS2'!AS69</f>
        <v>0</v>
      </c>
    </row>
    <row r="33" spans="1:50" x14ac:dyDescent="0.25">
      <c r="A33" t="s">
        <v>46</v>
      </c>
      <c r="B33" s="208">
        <f>'DD Response WS2'!AU29</f>
        <v>0</v>
      </c>
      <c r="C33" s="208">
        <f>'DD Response WS2'!AV29</f>
        <v>0</v>
      </c>
      <c r="D33" s="208">
        <f>'DD Response WS2'!AW29</f>
        <v>0</v>
      </c>
      <c r="E33" s="208">
        <f>'DD Response WS2'!AX29</f>
        <v>0</v>
      </c>
      <c r="F33" s="208">
        <f>'DD Response WS2'!AY29</f>
        <v>0</v>
      </c>
      <c r="G33" s="208">
        <f>'DD Response WS2'!AZ29</f>
        <v>0</v>
      </c>
      <c r="H33" s="208">
        <f>'DD Response WS2'!BA29</f>
        <v>0</v>
      </c>
      <c r="I33" s="208">
        <f>'DD Response WS2'!BB29</f>
        <v>0</v>
      </c>
      <c r="J33" s="208">
        <f>'DD Response WS2'!BC29</f>
        <v>0</v>
      </c>
      <c r="K33" s="208">
        <f>'DD Response WS2'!BD29</f>
        <v>0</v>
      </c>
      <c r="L33" s="208">
        <f>'DD Response WS2'!BE29</f>
        <v>0</v>
      </c>
      <c r="M33" s="208">
        <f>'DD Response WS2'!BF29</f>
        <v>0</v>
      </c>
      <c r="O33" s="208">
        <f t="shared" si="5"/>
        <v>0</v>
      </c>
      <c r="P33" s="208">
        <f t="shared" si="6"/>
        <v>0</v>
      </c>
      <c r="Q33" s="208">
        <f t="shared" si="7"/>
        <v>0</v>
      </c>
      <c r="R33" s="208">
        <f t="shared" si="8"/>
        <v>0</v>
      </c>
      <c r="S33" s="208">
        <f t="shared" si="9"/>
        <v>0</v>
      </c>
      <c r="T33" s="208">
        <f t="shared" si="10"/>
        <v>0</v>
      </c>
      <c r="U33" s="208">
        <f t="shared" si="11"/>
        <v>0</v>
      </c>
      <c r="V33" s="208">
        <f t="shared" si="12"/>
        <v>0</v>
      </c>
      <c r="W33" s="208">
        <f t="shared" si="13"/>
        <v>0</v>
      </c>
      <c r="X33" s="208">
        <f t="shared" si="14"/>
        <v>0</v>
      </c>
      <c r="Y33" s="150"/>
      <c r="Z33" s="150"/>
      <c r="AB33" s="208">
        <f t="shared" si="15"/>
        <v>0</v>
      </c>
      <c r="AC33" s="208">
        <f t="shared" si="16"/>
        <v>0.2</v>
      </c>
      <c r="AD33" s="208">
        <f t="shared" si="17"/>
        <v>0</v>
      </c>
      <c r="AE33" s="208">
        <f t="shared" si="18"/>
        <v>0.2</v>
      </c>
      <c r="AF33" s="208">
        <f t="shared" si="19"/>
        <v>0</v>
      </c>
      <c r="AG33" s="208">
        <f t="shared" si="20"/>
        <v>0.2</v>
      </c>
      <c r="AH33" s="208">
        <f t="shared" si="21"/>
        <v>0</v>
      </c>
      <c r="AI33" s="208">
        <f t="shared" si="22"/>
        <v>0.2</v>
      </c>
      <c r="AJ33" s="208">
        <f t="shared" si="23"/>
        <v>0</v>
      </c>
      <c r="AK33" s="208">
        <f t="shared" si="24"/>
        <v>0.2</v>
      </c>
      <c r="AL33" s="347"/>
      <c r="AM33" s="208">
        <f>'DD Response WS2'!AH29+'DD Response WS2'!AH70</f>
        <v>0</v>
      </c>
      <c r="AN33" s="208">
        <f>'DD Response WS2'!AI29+'DD Response WS2'!AI70</f>
        <v>1.226803846153846</v>
      </c>
      <c r="AO33" s="208">
        <f>'DD Response WS2'!AJ29+'DD Response WS2'!AJ70</f>
        <v>0</v>
      </c>
      <c r="AP33" s="208">
        <f>'DD Response WS2'!AK29+'DD Response WS2'!AK70</f>
        <v>1.226803846153846</v>
      </c>
      <c r="AQ33" s="208">
        <f>'DD Response WS2'!AL29+'DD Response WS2'!AL70</f>
        <v>0</v>
      </c>
      <c r="AR33" s="208">
        <f>'DD Response WS2'!AM29+'DD Response WS2'!AM70</f>
        <v>1.226803846153846</v>
      </c>
      <c r="AS33" s="208">
        <f>'DD Response WS2'!AN29+'DD Response WS2'!AN70</f>
        <v>0</v>
      </c>
      <c r="AT33" s="208">
        <f>'DD Response WS2'!AO29+'DD Response WS2'!AO70</f>
        <v>1.226803846153846</v>
      </c>
      <c r="AU33" s="208">
        <f>'DD Response WS2'!AP29+'DD Response WS2'!AP70</f>
        <v>0</v>
      </c>
      <c r="AV33" s="208">
        <f>'DD Response WS2'!AQ29+'DD Response WS2'!AQ70</f>
        <v>1.226803846153846</v>
      </c>
      <c r="AW33" s="208">
        <f>'DD Response WS2'!AR29+'DD Response WS2'!AR70</f>
        <v>0</v>
      </c>
      <c r="AX33" s="208">
        <f>'DD Response WS2'!AS29+'DD Response WS2'!AS70</f>
        <v>6.1340192307692298</v>
      </c>
    </row>
    <row r="34" spans="1:50" x14ac:dyDescent="0.25">
      <c r="A34" t="s">
        <v>47</v>
      </c>
      <c r="B34" s="208">
        <f>'DD Response WS2'!AU30</f>
        <v>0</v>
      </c>
      <c r="C34" s="208">
        <f>'DD Response WS2'!AV30</f>
        <v>0</v>
      </c>
      <c r="D34" s="208">
        <f>'DD Response WS2'!AW30</f>
        <v>0</v>
      </c>
      <c r="E34" s="208">
        <f>'DD Response WS2'!AX30</f>
        <v>0</v>
      </c>
      <c r="F34" s="208">
        <f>'DD Response WS2'!AY30</f>
        <v>0</v>
      </c>
      <c r="G34" s="208">
        <f>'DD Response WS2'!AZ30</f>
        <v>0</v>
      </c>
      <c r="H34" s="208">
        <f>'DD Response WS2'!BA30</f>
        <v>0</v>
      </c>
      <c r="I34" s="208">
        <f>'DD Response WS2'!BB30</f>
        <v>0</v>
      </c>
      <c r="J34" s="208">
        <f>'DD Response WS2'!BC30</f>
        <v>0</v>
      </c>
      <c r="K34" s="208">
        <f>'DD Response WS2'!BD30</f>
        <v>0</v>
      </c>
      <c r="L34" s="208">
        <f>'DD Response WS2'!BE30</f>
        <v>0</v>
      </c>
      <c r="M34" s="208">
        <f>'DD Response WS2'!BF30</f>
        <v>0</v>
      </c>
      <c r="O34" s="208">
        <f t="shared" si="5"/>
        <v>0</v>
      </c>
      <c r="P34" s="208">
        <f t="shared" si="6"/>
        <v>2.2379999999999995</v>
      </c>
      <c r="Q34" s="208">
        <f t="shared" si="7"/>
        <v>0</v>
      </c>
      <c r="R34" s="208">
        <f t="shared" si="8"/>
        <v>2.2379999999999995</v>
      </c>
      <c r="S34" s="208">
        <f t="shared" si="9"/>
        <v>0</v>
      </c>
      <c r="T34" s="208">
        <f t="shared" si="10"/>
        <v>2.2379999999999995</v>
      </c>
      <c r="U34" s="208">
        <f t="shared" si="11"/>
        <v>0</v>
      </c>
      <c r="V34" s="208">
        <f t="shared" si="12"/>
        <v>2.2379999999999995</v>
      </c>
      <c r="W34" s="208">
        <f t="shared" si="13"/>
        <v>0</v>
      </c>
      <c r="X34" s="208">
        <f t="shared" si="14"/>
        <v>2.2379999999999995</v>
      </c>
      <c r="Y34" s="150"/>
      <c r="Z34" s="150">
        <f>10.128+1.062</f>
        <v>11.19</v>
      </c>
      <c r="AB34" s="208">
        <f t="shared" si="15"/>
        <v>0</v>
      </c>
      <c r="AC34" s="208">
        <f t="shared" si="16"/>
        <v>0.19999999999999998</v>
      </c>
      <c r="AD34" s="208">
        <f t="shared" si="17"/>
        <v>0</v>
      </c>
      <c r="AE34" s="208">
        <f t="shared" si="18"/>
        <v>0.19999999999999998</v>
      </c>
      <c r="AF34" s="208">
        <f t="shared" si="19"/>
        <v>0</v>
      </c>
      <c r="AG34" s="208">
        <f t="shared" si="20"/>
        <v>0.19999999999999998</v>
      </c>
      <c r="AH34" s="208">
        <f t="shared" si="21"/>
        <v>0</v>
      </c>
      <c r="AI34" s="208">
        <f t="shared" si="22"/>
        <v>0.19999999999999998</v>
      </c>
      <c r="AJ34" s="208">
        <f t="shared" si="23"/>
        <v>0</v>
      </c>
      <c r="AK34" s="208">
        <f t="shared" si="24"/>
        <v>0.19999999999999998</v>
      </c>
      <c r="AL34" s="347"/>
      <c r="AM34" s="208">
        <f>'DD Response WS2'!AH30+'DD Response WS2'!AH71</f>
        <v>0</v>
      </c>
      <c r="AN34" s="208">
        <f>'DD Response WS2'!AI30+'DD Response WS2'!AI71</f>
        <v>1.0114269230769231</v>
      </c>
      <c r="AO34" s="208">
        <f>'DD Response WS2'!AJ30+'DD Response WS2'!AJ71</f>
        <v>0</v>
      </c>
      <c r="AP34" s="208">
        <f>'DD Response WS2'!AK30+'DD Response WS2'!AK71</f>
        <v>1.0114269230769231</v>
      </c>
      <c r="AQ34" s="208">
        <f>'DD Response WS2'!AL30+'DD Response WS2'!AL71</f>
        <v>0</v>
      </c>
      <c r="AR34" s="208">
        <f>'DD Response WS2'!AM30+'DD Response WS2'!AM71</f>
        <v>1.0114269230769231</v>
      </c>
      <c r="AS34" s="208">
        <f>'DD Response WS2'!AN30+'DD Response WS2'!AN71</f>
        <v>0</v>
      </c>
      <c r="AT34" s="208">
        <f>'DD Response WS2'!AO30+'DD Response WS2'!AO71</f>
        <v>1.0114269230769231</v>
      </c>
      <c r="AU34" s="208">
        <f>'DD Response WS2'!AP30+'DD Response WS2'!AP71</f>
        <v>0</v>
      </c>
      <c r="AV34" s="208">
        <f>'DD Response WS2'!AQ30+'DD Response WS2'!AQ71</f>
        <v>1.0114269230769231</v>
      </c>
      <c r="AW34" s="208">
        <f>'DD Response WS2'!AR30+'DD Response WS2'!AR71</f>
        <v>0</v>
      </c>
      <c r="AX34" s="208">
        <f>'DD Response WS2'!AS30+'DD Response WS2'!AS71</f>
        <v>5.0571346153846157</v>
      </c>
    </row>
    <row r="35" spans="1:50" x14ac:dyDescent="0.25">
      <c r="A35" t="s">
        <v>48</v>
      </c>
      <c r="B35" s="208">
        <f>'DD Response WS2'!AU31</f>
        <v>0</v>
      </c>
      <c r="C35" s="208">
        <f>'DD Response WS2'!AV31</f>
        <v>0</v>
      </c>
      <c r="D35" s="208">
        <f>'DD Response WS2'!AW31</f>
        <v>0</v>
      </c>
      <c r="E35" s="208">
        <f>'DD Response WS2'!AX31</f>
        <v>0</v>
      </c>
      <c r="F35" s="208">
        <f>'DD Response WS2'!AY31</f>
        <v>0</v>
      </c>
      <c r="G35" s="208">
        <f>'DD Response WS2'!AZ31</f>
        <v>0</v>
      </c>
      <c r="H35" s="208">
        <f>'DD Response WS2'!BA31</f>
        <v>0</v>
      </c>
      <c r="I35" s="208">
        <f>'DD Response WS2'!BB31</f>
        <v>0</v>
      </c>
      <c r="J35" s="208">
        <f>'DD Response WS2'!BC31</f>
        <v>0</v>
      </c>
      <c r="K35" s="208">
        <f>'DD Response WS2'!BD31</f>
        <v>0</v>
      </c>
      <c r="L35" s="208">
        <f>'DD Response WS2'!BE31</f>
        <v>0</v>
      </c>
      <c r="M35" s="208">
        <f>'DD Response WS2'!BF31</f>
        <v>0</v>
      </c>
      <c r="O35" s="208">
        <f t="shared" si="5"/>
        <v>0</v>
      </c>
      <c r="P35" s="208">
        <f t="shared" si="6"/>
        <v>0</v>
      </c>
      <c r="Q35" s="208">
        <f t="shared" si="7"/>
        <v>0</v>
      </c>
      <c r="R35" s="208">
        <f t="shared" si="8"/>
        <v>0</v>
      </c>
      <c r="S35" s="208">
        <f t="shared" si="9"/>
        <v>0</v>
      </c>
      <c r="T35" s="208">
        <f t="shared" si="10"/>
        <v>0</v>
      </c>
      <c r="U35" s="208">
        <f t="shared" si="11"/>
        <v>0</v>
      </c>
      <c r="V35" s="208">
        <f t="shared" si="12"/>
        <v>0</v>
      </c>
      <c r="W35" s="208">
        <f t="shared" si="13"/>
        <v>0</v>
      </c>
      <c r="X35" s="208">
        <f t="shared" si="14"/>
        <v>0</v>
      </c>
      <c r="Y35" s="150"/>
      <c r="Z35" s="150"/>
      <c r="AB35" s="208">
        <f t="shared" si="15"/>
        <v>0</v>
      </c>
      <c r="AC35" s="208">
        <f t="shared" si="16"/>
        <v>0</v>
      </c>
      <c r="AD35" s="208">
        <f t="shared" si="17"/>
        <v>0</v>
      </c>
      <c r="AE35" s="208">
        <f t="shared" si="18"/>
        <v>0</v>
      </c>
      <c r="AF35" s="208">
        <f t="shared" si="19"/>
        <v>0</v>
      </c>
      <c r="AG35" s="208">
        <f t="shared" si="20"/>
        <v>0</v>
      </c>
      <c r="AH35" s="208">
        <f t="shared" si="21"/>
        <v>0</v>
      </c>
      <c r="AI35" s="208">
        <f t="shared" si="22"/>
        <v>0</v>
      </c>
      <c r="AJ35" s="208">
        <f t="shared" si="23"/>
        <v>0</v>
      </c>
      <c r="AK35" s="208">
        <f t="shared" si="24"/>
        <v>0</v>
      </c>
      <c r="AL35" s="347"/>
      <c r="AM35" s="208">
        <f>'DD Response WS2'!AH31+'DD Response WS2'!AH72</f>
        <v>0</v>
      </c>
      <c r="AN35" s="208">
        <f>'DD Response WS2'!AI31+'DD Response WS2'!AI72</f>
        <v>0</v>
      </c>
      <c r="AO35" s="208">
        <f>'DD Response WS2'!AJ31+'DD Response WS2'!AJ72</f>
        <v>0</v>
      </c>
      <c r="AP35" s="208">
        <f>'DD Response WS2'!AK31+'DD Response WS2'!AK72</f>
        <v>0</v>
      </c>
      <c r="AQ35" s="208">
        <f>'DD Response WS2'!AL31+'DD Response WS2'!AL72</f>
        <v>0</v>
      </c>
      <c r="AR35" s="208">
        <f>'DD Response WS2'!AM31+'DD Response WS2'!AM72</f>
        <v>0</v>
      </c>
      <c r="AS35" s="208">
        <f>'DD Response WS2'!AN31+'DD Response WS2'!AN72</f>
        <v>0</v>
      </c>
      <c r="AT35" s="208">
        <f>'DD Response WS2'!AO31+'DD Response WS2'!AO72</f>
        <v>0</v>
      </c>
      <c r="AU35" s="208">
        <f>'DD Response WS2'!AP31+'DD Response WS2'!AP72</f>
        <v>0</v>
      </c>
      <c r="AV35" s="208">
        <f>'DD Response WS2'!AQ31+'DD Response WS2'!AQ72</f>
        <v>0</v>
      </c>
      <c r="AW35" s="208">
        <f>'DD Response WS2'!AR31+'DD Response WS2'!AR72</f>
        <v>0</v>
      </c>
      <c r="AX35" s="208">
        <f>'DD Response WS2'!AS31+'DD Response WS2'!AS72</f>
        <v>0</v>
      </c>
    </row>
    <row r="36" spans="1:50" x14ac:dyDescent="0.25">
      <c r="A36" t="s">
        <v>49</v>
      </c>
      <c r="B36" s="208">
        <f>'DD Response WS2'!AU32</f>
        <v>0</v>
      </c>
      <c r="C36" s="208">
        <f>'DD Response WS2'!AV32</f>
        <v>0.48643592142188968</v>
      </c>
      <c r="D36" s="208">
        <f>'DD Response WS2'!AW32</f>
        <v>0</v>
      </c>
      <c r="E36" s="208">
        <f>'DD Response WS2'!AX32</f>
        <v>0.48643592142188968</v>
      </c>
      <c r="F36" s="208">
        <f>'DD Response WS2'!AY32</f>
        <v>0</v>
      </c>
      <c r="G36" s="208">
        <f>'DD Response WS2'!AZ32</f>
        <v>0.48643592142188968</v>
      </c>
      <c r="H36" s="208">
        <f>'DD Response WS2'!BA32</f>
        <v>0</v>
      </c>
      <c r="I36" s="208">
        <f>'DD Response WS2'!BB32</f>
        <v>0.48643592142188968</v>
      </c>
      <c r="J36" s="208">
        <f>'DD Response WS2'!BC32</f>
        <v>0</v>
      </c>
      <c r="K36" s="208">
        <f>'DD Response WS2'!BD32</f>
        <v>0.48643592142188968</v>
      </c>
      <c r="L36" s="208">
        <f>'DD Response WS2'!BE32</f>
        <v>0</v>
      </c>
      <c r="M36" s="208">
        <f>'DD Response WS2'!BF32</f>
        <v>0.48643592142188963</v>
      </c>
      <c r="O36" s="208">
        <f t="shared" si="5"/>
        <v>0</v>
      </c>
      <c r="P36" s="208">
        <f t="shared" si="6"/>
        <v>0</v>
      </c>
      <c r="Q36" s="208">
        <f t="shared" si="7"/>
        <v>0</v>
      </c>
      <c r="R36" s="208">
        <f t="shared" si="8"/>
        <v>0</v>
      </c>
      <c r="S36" s="208">
        <f t="shared" si="9"/>
        <v>0</v>
      </c>
      <c r="T36" s="208">
        <f t="shared" si="10"/>
        <v>0</v>
      </c>
      <c r="U36" s="208">
        <f t="shared" si="11"/>
        <v>0</v>
      </c>
      <c r="V36" s="208">
        <f t="shared" si="12"/>
        <v>0</v>
      </c>
      <c r="W36" s="208">
        <f t="shared" si="13"/>
        <v>0</v>
      </c>
      <c r="X36" s="208">
        <f t="shared" si="14"/>
        <v>0</v>
      </c>
      <c r="Y36" s="150"/>
      <c r="Z36" s="150"/>
      <c r="AB36" s="208">
        <f t="shared" si="15"/>
        <v>0</v>
      </c>
      <c r="AC36" s="208">
        <f t="shared" si="16"/>
        <v>0.19999999999999998</v>
      </c>
      <c r="AD36" s="208">
        <f t="shared" si="17"/>
        <v>0</v>
      </c>
      <c r="AE36" s="208">
        <f t="shared" si="18"/>
        <v>0.19999999999999998</v>
      </c>
      <c r="AF36" s="208">
        <f t="shared" si="19"/>
        <v>0</v>
      </c>
      <c r="AG36" s="208">
        <f t="shared" si="20"/>
        <v>0.19999999999999998</v>
      </c>
      <c r="AH36" s="208">
        <f t="shared" si="21"/>
        <v>0</v>
      </c>
      <c r="AI36" s="208">
        <f t="shared" si="22"/>
        <v>0.19999999999999998</v>
      </c>
      <c r="AJ36" s="208">
        <f t="shared" si="23"/>
        <v>0</v>
      </c>
      <c r="AK36" s="208">
        <f t="shared" si="24"/>
        <v>0.19999999999999998</v>
      </c>
      <c r="AL36" s="347"/>
      <c r="AM36" s="208">
        <f>'DD Response WS2'!AH32+'DD Response WS2'!AH73</f>
        <v>0</v>
      </c>
      <c r="AN36" s="208">
        <f>'DD Response WS2'!AI32+'DD Response WS2'!AI73</f>
        <v>2.7752884615384614</v>
      </c>
      <c r="AO36" s="208">
        <f>'DD Response WS2'!AJ32+'DD Response WS2'!AJ73</f>
        <v>0</v>
      </c>
      <c r="AP36" s="208">
        <f>'DD Response WS2'!AK32+'DD Response WS2'!AK73</f>
        <v>2.7752884615384614</v>
      </c>
      <c r="AQ36" s="208">
        <f>'DD Response WS2'!AL32+'DD Response WS2'!AL73</f>
        <v>0</v>
      </c>
      <c r="AR36" s="208">
        <f>'DD Response WS2'!AM32+'DD Response WS2'!AM73</f>
        <v>2.7752884615384614</v>
      </c>
      <c r="AS36" s="208">
        <f>'DD Response WS2'!AN32+'DD Response WS2'!AN73</f>
        <v>0</v>
      </c>
      <c r="AT36" s="208">
        <f>'DD Response WS2'!AO32+'DD Response WS2'!AO73</f>
        <v>2.7752884615384614</v>
      </c>
      <c r="AU36" s="208">
        <f>'DD Response WS2'!AP32+'DD Response WS2'!AP73</f>
        <v>0</v>
      </c>
      <c r="AV36" s="208">
        <f>'DD Response WS2'!AQ32+'DD Response WS2'!AQ73</f>
        <v>2.7752884615384614</v>
      </c>
      <c r="AW36" s="208">
        <f>'DD Response WS2'!AR32+'DD Response WS2'!AR73</f>
        <v>0</v>
      </c>
      <c r="AX36" s="208">
        <f>'DD Response WS2'!AS32+'DD Response WS2'!AS73</f>
        <v>13.876442307692308</v>
      </c>
    </row>
    <row r="37" spans="1:50" x14ac:dyDescent="0.25">
      <c r="A37" t="s">
        <v>50</v>
      </c>
      <c r="B37" s="208">
        <f>'DD Response WS2'!AU33</f>
        <v>0</v>
      </c>
      <c r="C37" s="208">
        <f>'DD Response WS2'!AV33</f>
        <v>0</v>
      </c>
      <c r="D37" s="208">
        <f>'DD Response WS2'!AW33</f>
        <v>0</v>
      </c>
      <c r="E37" s="208">
        <f>'DD Response WS2'!AX33</f>
        <v>0</v>
      </c>
      <c r="F37" s="208">
        <f>'DD Response WS2'!AY33</f>
        <v>0</v>
      </c>
      <c r="G37" s="208">
        <f>'DD Response WS2'!AZ33</f>
        <v>0</v>
      </c>
      <c r="H37" s="208">
        <f>'DD Response WS2'!BA33</f>
        <v>0</v>
      </c>
      <c r="I37" s="208">
        <f>'DD Response WS2'!BB33</f>
        <v>0</v>
      </c>
      <c r="J37" s="208">
        <f>'DD Response WS2'!BC33</f>
        <v>0</v>
      </c>
      <c r="K37" s="208">
        <f>'DD Response WS2'!BD33</f>
        <v>0</v>
      </c>
      <c r="L37" s="208">
        <f>'DD Response WS2'!BE33</f>
        <v>0</v>
      </c>
      <c r="M37" s="208">
        <f>'DD Response WS2'!BF33</f>
        <v>0</v>
      </c>
      <c r="O37" s="208">
        <f t="shared" si="5"/>
        <v>0</v>
      </c>
      <c r="P37" s="208">
        <f t="shared" si="6"/>
        <v>0</v>
      </c>
      <c r="Q37" s="208">
        <f t="shared" si="7"/>
        <v>0</v>
      </c>
      <c r="R37" s="208">
        <f t="shared" si="8"/>
        <v>0</v>
      </c>
      <c r="S37" s="208">
        <f t="shared" si="9"/>
        <v>0</v>
      </c>
      <c r="T37" s="208">
        <f t="shared" si="10"/>
        <v>0</v>
      </c>
      <c r="U37" s="208">
        <f t="shared" si="11"/>
        <v>0</v>
      </c>
      <c r="V37" s="208">
        <f t="shared" si="12"/>
        <v>0</v>
      </c>
      <c r="W37" s="208">
        <f t="shared" si="13"/>
        <v>0</v>
      </c>
      <c r="X37" s="208">
        <f t="shared" si="14"/>
        <v>0</v>
      </c>
      <c r="Y37" s="150"/>
      <c r="Z37" s="150"/>
      <c r="AB37" s="208">
        <f t="shared" si="15"/>
        <v>0</v>
      </c>
      <c r="AC37" s="208">
        <f t="shared" si="16"/>
        <v>0</v>
      </c>
      <c r="AD37" s="208">
        <f t="shared" si="17"/>
        <v>0</v>
      </c>
      <c r="AE37" s="208">
        <f t="shared" si="18"/>
        <v>0</v>
      </c>
      <c r="AF37" s="208">
        <f t="shared" si="19"/>
        <v>0</v>
      </c>
      <c r="AG37" s="208">
        <f t="shared" si="20"/>
        <v>0</v>
      </c>
      <c r="AH37" s="208">
        <f t="shared" si="21"/>
        <v>0</v>
      </c>
      <c r="AI37" s="208">
        <f t="shared" si="22"/>
        <v>0</v>
      </c>
      <c r="AJ37" s="208">
        <f t="shared" si="23"/>
        <v>0</v>
      </c>
      <c r="AK37" s="208">
        <f t="shared" si="24"/>
        <v>0</v>
      </c>
      <c r="AL37" s="347"/>
      <c r="AM37" s="208">
        <f>'DD Response WS2'!AH33+'DD Response WS2'!AH74</f>
        <v>0</v>
      </c>
      <c r="AN37" s="208">
        <f>'DD Response WS2'!AI33+'DD Response WS2'!AI74</f>
        <v>0</v>
      </c>
      <c r="AO37" s="208">
        <f>'DD Response WS2'!AJ33+'DD Response WS2'!AJ74</f>
        <v>0</v>
      </c>
      <c r="AP37" s="208">
        <f>'DD Response WS2'!AK33+'DD Response WS2'!AK74</f>
        <v>0</v>
      </c>
      <c r="AQ37" s="208">
        <f>'DD Response WS2'!AL33+'DD Response WS2'!AL74</f>
        <v>0</v>
      </c>
      <c r="AR37" s="208">
        <f>'DD Response WS2'!AM33+'DD Response WS2'!AM74</f>
        <v>0</v>
      </c>
      <c r="AS37" s="208">
        <f>'DD Response WS2'!AN33+'DD Response WS2'!AN74</f>
        <v>0</v>
      </c>
      <c r="AT37" s="208">
        <f>'DD Response WS2'!AO33+'DD Response WS2'!AO74</f>
        <v>0</v>
      </c>
      <c r="AU37" s="208">
        <f>'DD Response WS2'!AP33+'DD Response WS2'!AP74</f>
        <v>0</v>
      </c>
      <c r="AV37" s="208">
        <f>'DD Response WS2'!AQ33+'DD Response WS2'!AQ74</f>
        <v>0</v>
      </c>
      <c r="AW37" s="208">
        <f>'DD Response WS2'!AR33+'DD Response WS2'!AR74</f>
        <v>0</v>
      </c>
      <c r="AX37" s="208">
        <f>'DD Response WS2'!AS33+'DD Response WS2'!AS74</f>
        <v>0</v>
      </c>
    </row>
    <row r="38" spans="1:50" x14ac:dyDescent="0.25">
      <c r="A38" t="s">
        <v>51</v>
      </c>
      <c r="B38" s="208">
        <f>'DD Response WS2'!AU34</f>
        <v>0</v>
      </c>
      <c r="C38" s="208">
        <f>'DD Response WS2'!AV34</f>
        <v>0</v>
      </c>
      <c r="D38" s="208">
        <f>'DD Response WS2'!AW34</f>
        <v>0</v>
      </c>
      <c r="E38" s="208">
        <f>'DD Response WS2'!AX34</f>
        <v>0</v>
      </c>
      <c r="F38" s="208">
        <f>'DD Response WS2'!AY34</f>
        <v>0</v>
      </c>
      <c r="G38" s="208">
        <f>'DD Response WS2'!AZ34</f>
        <v>0</v>
      </c>
      <c r="H38" s="208">
        <f>'DD Response WS2'!BA34</f>
        <v>0</v>
      </c>
      <c r="I38" s="208">
        <f>'DD Response WS2'!BB34</f>
        <v>0</v>
      </c>
      <c r="J38" s="208">
        <f>'DD Response WS2'!BC34</f>
        <v>0</v>
      </c>
      <c r="K38" s="208">
        <f>'DD Response WS2'!BD34</f>
        <v>0</v>
      </c>
      <c r="L38" s="208">
        <f>'DD Response WS2'!BE34</f>
        <v>0</v>
      </c>
      <c r="M38" s="208">
        <f>'DD Response WS2'!BF34</f>
        <v>0</v>
      </c>
      <c r="O38" s="208">
        <f t="shared" si="5"/>
        <v>0</v>
      </c>
      <c r="P38" s="208">
        <f t="shared" si="6"/>
        <v>0</v>
      </c>
      <c r="Q38" s="208">
        <f t="shared" si="7"/>
        <v>0</v>
      </c>
      <c r="R38" s="208">
        <f t="shared" si="8"/>
        <v>0</v>
      </c>
      <c r="S38" s="208">
        <f t="shared" si="9"/>
        <v>0</v>
      </c>
      <c r="T38" s="208">
        <f t="shared" si="10"/>
        <v>0</v>
      </c>
      <c r="U38" s="208">
        <f t="shared" si="11"/>
        <v>0</v>
      </c>
      <c r="V38" s="208">
        <f t="shared" si="12"/>
        <v>0</v>
      </c>
      <c r="W38" s="208">
        <f t="shared" si="13"/>
        <v>0</v>
      </c>
      <c r="X38" s="208">
        <f t="shared" si="14"/>
        <v>0</v>
      </c>
      <c r="Y38" s="150"/>
      <c r="Z38" s="150"/>
      <c r="AB38" s="208">
        <f t="shared" si="15"/>
        <v>0</v>
      </c>
      <c r="AC38" s="208">
        <f t="shared" si="16"/>
        <v>0</v>
      </c>
      <c r="AD38" s="208">
        <f t="shared" si="17"/>
        <v>0</v>
      </c>
      <c r="AE38" s="208">
        <f t="shared" si="18"/>
        <v>0</v>
      </c>
      <c r="AF38" s="208">
        <f t="shared" si="19"/>
        <v>0</v>
      </c>
      <c r="AG38" s="208">
        <f t="shared" si="20"/>
        <v>0</v>
      </c>
      <c r="AH38" s="208">
        <f t="shared" si="21"/>
        <v>0</v>
      </c>
      <c r="AI38" s="208">
        <f t="shared" si="22"/>
        <v>0</v>
      </c>
      <c r="AJ38" s="208">
        <f t="shared" si="23"/>
        <v>0</v>
      </c>
      <c r="AK38" s="208">
        <f t="shared" si="24"/>
        <v>0</v>
      </c>
      <c r="AL38" s="347"/>
      <c r="AM38" s="208">
        <f>'DD Response WS2'!AH34+'DD Response WS2'!AH75</f>
        <v>0</v>
      </c>
      <c r="AN38" s="208">
        <f>'DD Response WS2'!AI34+'DD Response WS2'!AI75</f>
        <v>0</v>
      </c>
      <c r="AO38" s="208">
        <f>'DD Response WS2'!AJ34+'DD Response WS2'!AJ75</f>
        <v>0</v>
      </c>
      <c r="AP38" s="208">
        <f>'DD Response WS2'!AK34+'DD Response WS2'!AK75</f>
        <v>0</v>
      </c>
      <c r="AQ38" s="208">
        <f>'DD Response WS2'!AL34+'DD Response WS2'!AL75</f>
        <v>0</v>
      </c>
      <c r="AR38" s="208">
        <f>'DD Response WS2'!AM34+'DD Response WS2'!AM75</f>
        <v>0</v>
      </c>
      <c r="AS38" s="208">
        <f>'DD Response WS2'!AN34+'DD Response WS2'!AN75</f>
        <v>0</v>
      </c>
      <c r="AT38" s="208">
        <f>'DD Response WS2'!AO34+'DD Response WS2'!AO75</f>
        <v>0</v>
      </c>
      <c r="AU38" s="208">
        <f>'DD Response WS2'!AP34+'DD Response WS2'!AP75</f>
        <v>0</v>
      </c>
      <c r="AV38" s="208">
        <f>'DD Response WS2'!AQ34+'DD Response WS2'!AQ75</f>
        <v>0</v>
      </c>
      <c r="AW38" s="208">
        <f>'DD Response WS2'!AR34+'DD Response WS2'!AR75</f>
        <v>0</v>
      </c>
      <c r="AX38" s="208">
        <f>'DD Response WS2'!AS34+'DD Response WS2'!AS75</f>
        <v>0</v>
      </c>
    </row>
    <row r="39" spans="1:50" x14ac:dyDescent="0.25">
      <c r="A39" t="s">
        <v>52</v>
      </c>
      <c r="B39" s="208">
        <f>'DD Response WS2'!AU35</f>
        <v>0</v>
      </c>
      <c r="C39" s="208">
        <f>'DD Response WS2'!AV35</f>
        <v>0</v>
      </c>
      <c r="D39" s="208">
        <f>'DD Response WS2'!AW35</f>
        <v>0</v>
      </c>
      <c r="E39" s="208">
        <f>'DD Response WS2'!AX35</f>
        <v>0</v>
      </c>
      <c r="F39" s="208">
        <f>'DD Response WS2'!AY35</f>
        <v>0</v>
      </c>
      <c r="G39" s="208">
        <f>'DD Response WS2'!AZ35</f>
        <v>0</v>
      </c>
      <c r="H39" s="208">
        <f>'DD Response WS2'!BA35</f>
        <v>0</v>
      </c>
      <c r="I39" s="208">
        <f>'DD Response WS2'!BB35</f>
        <v>0</v>
      </c>
      <c r="J39" s="208">
        <f>'DD Response WS2'!BC35</f>
        <v>0</v>
      </c>
      <c r="K39" s="208">
        <f>'DD Response WS2'!BD35</f>
        <v>0</v>
      </c>
      <c r="L39" s="208">
        <f>'DD Response WS2'!BE35</f>
        <v>0</v>
      </c>
      <c r="M39" s="208">
        <f>'DD Response WS2'!BF35</f>
        <v>0</v>
      </c>
      <c r="O39" s="208">
        <f t="shared" si="5"/>
        <v>0</v>
      </c>
      <c r="P39" s="208">
        <f t="shared" si="6"/>
        <v>0</v>
      </c>
      <c r="Q39" s="208">
        <f t="shared" si="7"/>
        <v>0</v>
      </c>
      <c r="R39" s="208">
        <f t="shared" si="8"/>
        <v>0</v>
      </c>
      <c r="S39" s="208">
        <f t="shared" si="9"/>
        <v>0</v>
      </c>
      <c r="T39" s="208">
        <f t="shared" si="10"/>
        <v>0</v>
      </c>
      <c r="U39" s="208">
        <f t="shared" si="11"/>
        <v>0</v>
      </c>
      <c r="V39" s="208">
        <f t="shared" si="12"/>
        <v>0</v>
      </c>
      <c r="W39" s="208">
        <f t="shared" si="13"/>
        <v>0</v>
      </c>
      <c r="X39" s="208">
        <f t="shared" si="14"/>
        <v>0</v>
      </c>
      <c r="Y39" s="150"/>
      <c r="Z39" s="150"/>
      <c r="AB39" s="208">
        <f t="shared" si="15"/>
        <v>0</v>
      </c>
      <c r="AC39" s="208">
        <f t="shared" si="16"/>
        <v>0</v>
      </c>
      <c r="AD39" s="208">
        <f t="shared" si="17"/>
        <v>0</v>
      </c>
      <c r="AE39" s="208">
        <f t="shared" si="18"/>
        <v>0</v>
      </c>
      <c r="AF39" s="208">
        <f t="shared" si="19"/>
        <v>0</v>
      </c>
      <c r="AG39" s="208">
        <f t="shared" si="20"/>
        <v>0</v>
      </c>
      <c r="AH39" s="208">
        <f t="shared" si="21"/>
        <v>0</v>
      </c>
      <c r="AI39" s="208">
        <f t="shared" si="22"/>
        <v>0</v>
      </c>
      <c r="AJ39" s="208">
        <f t="shared" si="23"/>
        <v>0</v>
      </c>
      <c r="AK39" s="208">
        <f t="shared" si="24"/>
        <v>0</v>
      </c>
      <c r="AL39" s="347"/>
      <c r="AM39" s="208">
        <f>'DD Response WS2'!AH35+'DD Response WS2'!AH76</f>
        <v>0</v>
      </c>
      <c r="AN39" s="208">
        <f>'DD Response WS2'!AI35+'DD Response WS2'!AI76</f>
        <v>0</v>
      </c>
      <c r="AO39" s="208">
        <f>'DD Response WS2'!AJ35+'DD Response WS2'!AJ76</f>
        <v>0</v>
      </c>
      <c r="AP39" s="208">
        <f>'DD Response WS2'!AK35+'DD Response WS2'!AK76</f>
        <v>0</v>
      </c>
      <c r="AQ39" s="208">
        <f>'DD Response WS2'!AL35+'DD Response WS2'!AL76</f>
        <v>0</v>
      </c>
      <c r="AR39" s="208">
        <f>'DD Response WS2'!AM35+'DD Response WS2'!AM76</f>
        <v>0</v>
      </c>
      <c r="AS39" s="208">
        <f>'DD Response WS2'!AN35+'DD Response WS2'!AN76</f>
        <v>0</v>
      </c>
      <c r="AT39" s="208">
        <f>'DD Response WS2'!AO35+'DD Response WS2'!AO76</f>
        <v>0</v>
      </c>
      <c r="AU39" s="208">
        <f>'DD Response WS2'!AP35+'DD Response WS2'!AP76</f>
        <v>0</v>
      </c>
      <c r="AV39" s="208">
        <f>'DD Response WS2'!AQ35+'DD Response WS2'!AQ76</f>
        <v>0</v>
      </c>
      <c r="AW39" s="208">
        <f>'DD Response WS2'!AR35+'DD Response WS2'!AR76</f>
        <v>0</v>
      </c>
      <c r="AX39" s="208">
        <f>'DD Response WS2'!AS35+'DD Response WS2'!AS76</f>
        <v>0</v>
      </c>
    </row>
    <row r="40" spans="1:50" x14ac:dyDescent="0.25">
      <c r="A40" t="s">
        <v>53</v>
      </c>
      <c r="B40" s="208">
        <f>'DD Response WS2'!AU36</f>
        <v>0</v>
      </c>
      <c r="C40" s="208">
        <f>'DD Response WS2'!AV36</f>
        <v>0</v>
      </c>
      <c r="D40" s="208">
        <f>'DD Response WS2'!AW36</f>
        <v>0</v>
      </c>
      <c r="E40" s="208">
        <f>'DD Response WS2'!AX36</f>
        <v>0</v>
      </c>
      <c r="F40" s="208">
        <f>'DD Response WS2'!AY36</f>
        <v>0</v>
      </c>
      <c r="G40" s="208">
        <f>'DD Response WS2'!AZ36</f>
        <v>0</v>
      </c>
      <c r="H40" s="208">
        <f>'DD Response WS2'!BA36</f>
        <v>0</v>
      </c>
      <c r="I40" s="208">
        <f>'DD Response WS2'!BB36</f>
        <v>0</v>
      </c>
      <c r="J40" s="208">
        <f>'DD Response WS2'!BC36</f>
        <v>0</v>
      </c>
      <c r="K40" s="208">
        <f>'DD Response WS2'!BD36</f>
        <v>0</v>
      </c>
      <c r="L40" s="208">
        <f>'DD Response WS2'!BE36</f>
        <v>0</v>
      </c>
      <c r="M40" s="208">
        <f>'DD Response WS2'!BF36</f>
        <v>0</v>
      </c>
      <c r="O40" s="208">
        <f t="shared" si="5"/>
        <v>0</v>
      </c>
      <c r="P40" s="208">
        <f t="shared" si="6"/>
        <v>0</v>
      </c>
      <c r="Q40" s="208">
        <f t="shared" si="7"/>
        <v>0</v>
      </c>
      <c r="R40" s="208">
        <f t="shared" si="8"/>
        <v>0</v>
      </c>
      <c r="S40" s="208">
        <f t="shared" si="9"/>
        <v>0</v>
      </c>
      <c r="T40" s="208">
        <f t="shared" si="10"/>
        <v>0</v>
      </c>
      <c r="U40" s="208">
        <f t="shared" si="11"/>
        <v>0</v>
      </c>
      <c r="V40" s="208">
        <f t="shared" si="12"/>
        <v>0</v>
      </c>
      <c r="W40" s="208">
        <f t="shared" si="13"/>
        <v>0</v>
      </c>
      <c r="X40" s="208">
        <f t="shared" si="14"/>
        <v>0</v>
      </c>
      <c r="Y40" s="150"/>
      <c r="Z40" s="150"/>
      <c r="AB40" s="208">
        <f t="shared" si="15"/>
        <v>0</v>
      </c>
      <c r="AC40" s="208">
        <f t="shared" si="16"/>
        <v>0</v>
      </c>
      <c r="AD40" s="208">
        <f t="shared" si="17"/>
        <v>0</v>
      </c>
      <c r="AE40" s="208">
        <f t="shared" si="18"/>
        <v>0</v>
      </c>
      <c r="AF40" s="208">
        <f t="shared" si="19"/>
        <v>0</v>
      </c>
      <c r="AG40" s="208">
        <f t="shared" si="20"/>
        <v>0</v>
      </c>
      <c r="AH40" s="208">
        <f t="shared" si="21"/>
        <v>0</v>
      </c>
      <c r="AI40" s="208">
        <f t="shared" si="22"/>
        <v>0</v>
      </c>
      <c r="AJ40" s="208">
        <f t="shared" si="23"/>
        <v>0</v>
      </c>
      <c r="AK40" s="208">
        <f t="shared" si="24"/>
        <v>0</v>
      </c>
      <c r="AL40" s="347"/>
      <c r="AM40" s="208">
        <f>'DD Response WS2'!AH36+'DD Response WS2'!AH77</f>
        <v>0</v>
      </c>
      <c r="AN40" s="208">
        <f>'DD Response WS2'!AI36+'DD Response WS2'!AI77</f>
        <v>0</v>
      </c>
      <c r="AO40" s="208">
        <f>'DD Response WS2'!AJ36+'DD Response WS2'!AJ77</f>
        <v>0</v>
      </c>
      <c r="AP40" s="208">
        <f>'DD Response WS2'!AK36+'DD Response WS2'!AK77</f>
        <v>0</v>
      </c>
      <c r="AQ40" s="208">
        <f>'DD Response WS2'!AL36+'DD Response WS2'!AL77</f>
        <v>0</v>
      </c>
      <c r="AR40" s="208">
        <f>'DD Response WS2'!AM36+'DD Response WS2'!AM77</f>
        <v>0</v>
      </c>
      <c r="AS40" s="208">
        <f>'DD Response WS2'!AN36+'DD Response WS2'!AN77</f>
        <v>0</v>
      </c>
      <c r="AT40" s="208">
        <f>'DD Response WS2'!AO36+'DD Response WS2'!AO77</f>
        <v>0</v>
      </c>
      <c r="AU40" s="208">
        <f>'DD Response WS2'!AP36+'DD Response WS2'!AP77</f>
        <v>0</v>
      </c>
      <c r="AV40" s="208">
        <f>'DD Response WS2'!AQ36+'DD Response WS2'!AQ77</f>
        <v>0</v>
      </c>
      <c r="AW40" s="208">
        <f>'DD Response WS2'!AR36+'DD Response WS2'!AR77</f>
        <v>0</v>
      </c>
      <c r="AX40" s="208">
        <f>'DD Response WS2'!AS36+'DD Response WS2'!AS77</f>
        <v>0</v>
      </c>
    </row>
    <row r="41" spans="1:50" x14ac:dyDescent="0.25">
      <c r="A41" t="s">
        <v>54</v>
      </c>
      <c r="B41" s="208">
        <f>'DD Response WS2'!AU37</f>
        <v>0</v>
      </c>
      <c r="C41" s="208">
        <f>'DD Response WS2'!AV37</f>
        <v>0</v>
      </c>
      <c r="D41" s="208">
        <f>'DD Response WS2'!AW37</f>
        <v>0</v>
      </c>
      <c r="E41" s="208">
        <f>'DD Response WS2'!AX37</f>
        <v>0</v>
      </c>
      <c r="F41" s="208">
        <f>'DD Response WS2'!AY37</f>
        <v>0</v>
      </c>
      <c r="G41" s="208">
        <f>'DD Response WS2'!AZ37</f>
        <v>0</v>
      </c>
      <c r="H41" s="208">
        <f>'DD Response WS2'!BA37</f>
        <v>0</v>
      </c>
      <c r="I41" s="208">
        <f>'DD Response WS2'!BB37</f>
        <v>0</v>
      </c>
      <c r="J41" s="208">
        <f>'DD Response WS2'!BC37</f>
        <v>0</v>
      </c>
      <c r="K41" s="208">
        <f>'DD Response WS2'!BD37</f>
        <v>0</v>
      </c>
      <c r="L41" s="208">
        <f>'DD Response WS2'!BE37</f>
        <v>0</v>
      </c>
      <c r="M41" s="208">
        <f>'DD Response WS2'!BF37</f>
        <v>0</v>
      </c>
      <c r="O41" s="208">
        <f t="shared" si="5"/>
        <v>0</v>
      </c>
      <c r="P41" s="208">
        <f t="shared" si="6"/>
        <v>0</v>
      </c>
      <c r="Q41" s="208">
        <f t="shared" si="7"/>
        <v>0</v>
      </c>
      <c r="R41" s="208">
        <f t="shared" si="8"/>
        <v>0</v>
      </c>
      <c r="S41" s="208">
        <f t="shared" si="9"/>
        <v>0</v>
      </c>
      <c r="T41" s="208">
        <f t="shared" si="10"/>
        <v>0</v>
      </c>
      <c r="U41" s="208">
        <f t="shared" si="11"/>
        <v>0</v>
      </c>
      <c r="V41" s="208">
        <f t="shared" si="12"/>
        <v>0</v>
      </c>
      <c r="W41" s="208">
        <f t="shared" si="13"/>
        <v>0</v>
      </c>
      <c r="X41" s="208">
        <f t="shared" si="14"/>
        <v>0</v>
      </c>
      <c r="Y41" s="150"/>
      <c r="Z41" s="150"/>
      <c r="AB41" s="208">
        <f t="shared" si="15"/>
        <v>0</v>
      </c>
      <c r="AC41" s="208">
        <f t="shared" si="16"/>
        <v>0</v>
      </c>
      <c r="AD41" s="208">
        <f t="shared" si="17"/>
        <v>0</v>
      </c>
      <c r="AE41" s="208">
        <f t="shared" si="18"/>
        <v>0</v>
      </c>
      <c r="AF41" s="208">
        <f t="shared" si="19"/>
        <v>0</v>
      </c>
      <c r="AG41" s="208">
        <f t="shared" si="20"/>
        <v>0</v>
      </c>
      <c r="AH41" s="208">
        <f t="shared" si="21"/>
        <v>0</v>
      </c>
      <c r="AI41" s="208">
        <f t="shared" si="22"/>
        <v>0</v>
      </c>
      <c r="AJ41" s="208">
        <f t="shared" si="23"/>
        <v>0</v>
      </c>
      <c r="AK41" s="208">
        <f t="shared" si="24"/>
        <v>0</v>
      </c>
      <c r="AL41" s="347"/>
      <c r="AM41" s="208">
        <f>'DD Response WS2'!AH37+'DD Response WS2'!AH78</f>
        <v>0</v>
      </c>
      <c r="AN41" s="208">
        <f>'DD Response WS2'!AI37+'DD Response WS2'!AI78</f>
        <v>0</v>
      </c>
      <c r="AO41" s="208">
        <f>'DD Response WS2'!AJ37+'DD Response WS2'!AJ78</f>
        <v>0</v>
      </c>
      <c r="AP41" s="208">
        <f>'DD Response WS2'!AK37+'DD Response WS2'!AK78</f>
        <v>0</v>
      </c>
      <c r="AQ41" s="208">
        <f>'DD Response WS2'!AL37+'DD Response WS2'!AL78</f>
        <v>0</v>
      </c>
      <c r="AR41" s="208">
        <f>'DD Response WS2'!AM37+'DD Response WS2'!AM78</f>
        <v>0</v>
      </c>
      <c r="AS41" s="208">
        <f>'DD Response WS2'!AN37+'DD Response WS2'!AN78</f>
        <v>0</v>
      </c>
      <c r="AT41" s="208">
        <f>'DD Response WS2'!AO37+'DD Response WS2'!AO78</f>
        <v>0</v>
      </c>
      <c r="AU41" s="208">
        <f>'DD Response WS2'!AP37+'DD Response WS2'!AP78</f>
        <v>0</v>
      </c>
      <c r="AV41" s="208">
        <f>'DD Response WS2'!AQ37+'DD Response WS2'!AQ78</f>
        <v>0</v>
      </c>
      <c r="AW41" s="208">
        <f>'DD Response WS2'!AR37+'DD Response WS2'!AR78</f>
        <v>0</v>
      </c>
      <c r="AX41" s="208">
        <f>'DD Response WS2'!AS37+'DD Response WS2'!AS78</f>
        <v>0</v>
      </c>
    </row>
    <row r="42" spans="1:50" x14ac:dyDescent="0.25">
      <c r="A42" t="s">
        <v>55</v>
      </c>
      <c r="B42" s="208">
        <f>'DD Response WS2'!AU38</f>
        <v>1</v>
      </c>
      <c r="C42" s="208">
        <f>'DD Response WS2'!AV38</f>
        <v>0</v>
      </c>
      <c r="D42" s="208">
        <f>'DD Response WS2'!AW38</f>
        <v>0</v>
      </c>
      <c r="E42" s="208">
        <f>'DD Response WS2'!AX38</f>
        <v>0</v>
      </c>
      <c r="F42" s="208">
        <f>'DD Response WS2'!AY38</f>
        <v>0</v>
      </c>
      <c r="G42" s="208">
        <f>'DD Response WS2'!AZ38</f>
        <v>0</v>
      </c>
      <c r="H42" s="208">
        <f>'DD Response WS2'!BA38</f>
        <v>0</v>
      </c>
      <c r="I42" s="208">
        <f>'DD Response WS2'!BB38</f>
        <v>0</v>
      </c>
      <c r="J42" s="208">
        <f>'DD Response WS2'!BC38</f>
        <v>0</v>
      </c>
      <c r="K42" s="208">
        <f>'DD Response WS2'!BD38</f>
        <v>0</v>
      </c>
      <c r="L42" s="208">
        <f>'DD Response WS2'!BE38</f>
        <v>1</v>
      </c>
      <c r="M42" s="208">
        <f>'DD Response WS2'!BF38</f>
        <v>0</v>
      </c>
      <c r="O42" s="208">
        <f t="shared" si="5"/>
        <v>0</v>
      </c>
      <c r="P42" s="208">
        <f t="shared" si="6"/>
        <v>0</v>
      </c>
      <c r="Q42" s="208">
        <f t="shared" si="7"/>
        <v>0</v>
      </c>
      <c r="R42" s="208">
        <f t="shared" si="8"/>
        <v>0</v>
      </c>
      <c r="S42" s="208">
        <f t="shared" si="9"/>
        <v>0</v>
      </c>
      <c r="T42" s="208">
        <f t="shared" si="10"/>
        <v>0</v>
      </c>
      <c r="U42" s="208">
        <f t="shared" si="11"/>
        <v>0</v>
      </c>
      <c r="V42" s="208">
        <f t="shared" si="12"/>
        <v>0</v>
      </c>
      <c r="W42" s="208">
        <f t="shared" si="13"/>
        <v>0</v>
      </c>
      <c r="X42" s="208">
        <f t="shared" si="14"/>
        <v>0</v>
      </c>
      <c r="Y42" s="150"/>
      <c r="Z42" s="150"/>
      <c r="AB42" s="208">
        <f t="shared" si="15"/>
        <v>1</v>
      </c>
      <c r="AC42" s="208">
        <f t="shared" si="16"/>
        <v>0</v>
      </c>
      <c r="AD42" s="208">
        <f t="shared" si="17"/>
        <v>0</v>
      </c>
      <c r="AE42" s="208">
        <f t="shared" si="18"/>
        <v>0</v>
      </c>
      <c r="AF42" s="208">
        <f t="shared" si="19"/>
        <v>0</v>
      </c>
      <c r="AG42" s="208">
        <f t="shared" si="20"/>
        <v>0</v>
      </c>
      <c r="AH42" s="208">
        <f t="shared" si="21"/>
        <v>0</v>
      </c>
      <c r="AI42" s="208">
        <f t="shared" si="22"/>
        <v>0</v>
      </c>
      <c r="AJ42" s="208">
        <f t="shared" si="23"/>
        <v>0</v>
      </c>
      <c r="AK42" s="208">
        <f t="shared" si="24"/>
        <v>0</v>
      </c>
      <c r="AL42" s="347"/>
      <c r="AM42" s="208">
        <f>'DD Response WS2'!AH38+'DD Response WS2'!AH79</f>
        <v>1.7077157453765198E-2</v>
      </c>
      <c r="AN42" s="208">
        <f>'DD Response WS2'!AI38+'DD Response WS2'!AI79</f>
        <v>0</v>
      </c>
      <c r="AO42" s="208">
        <f>'DD Response WS2'!AJ38+'DD Response WS2'!AJ79</f>
        <v>0</v>
      </c>
      <c r="AP42" s="208">
        <f>'DD Response WS2'!AK38+'DD Response WS2'!AK79</f>
        <v>0</v>
      </c>
      <c r="AQ42" s="208">
        <f>'DD Response WS2'!AL38+'DD Response WS2'!AL79</f>
        <v>0</v>
      </c>
      <c r="AR42" s="208">
        <f>'DD Response WS2'!AM38+'DD Response WS2'!AM79</f>
        <v>0</v>
      </c>
      <c r="AS42" s="208">
        <f>'DD Response WS2'!AN38+'DD Response WS2'!AN79</f>
        <v>0</v>
      </c>
      <c r="AT42" s="208">
        <f>'DD Response WS2'!AO38+'DD Response WS2'!AO79</f>
        <v>0</v>
      </c>
      <c r="AU42" s="208">
        <f>'DD Response WS2'!AP38+'DD Response WS2'!AP79</f>
        <v>0</v>
      </c>
      <c r="AV42" s="208">
        <f>'DD Response WS2'!AQ38+'DD Response WS2'!AQ79</f>
        <v>0</v>
      </c>
      <c r="AW42" s="208">
        <f>'DD Response WS2'!AR38+'DD Response WS2'!AR79</f>
        <v>1.7077157453765198E-2</v>
      </c>
      <c r="AX42" s="208">
        <f>'DD Response WS2'!AS38+'DD Response WS2'!AS79</f>
        <v>0</v>
      </c>
    </row>
    <row r="43" spans="1:50" x14ac:dyDescent="0.25">
      <c r="A43" t="s">
        <v>401</v>
      </c>
      <c r="B43" s="208">
        <f>'DD Response WS2'!AU39</f>
        <v>0</v>
      </c>
      <c r="C43" s="208">
        <f>'DD Response WS2'!AV39</f>
        <v>0</v>
      </c>
      <c r="D43" s="208">
        <f>'DD Response WS2'!AW39</f>
        <v>0</v>
      </c>
      <c r="E43" s="208">
        <f>'DD Response WS2'!AX39</f>
        <v>0</v>
      </c>
      <c r="F43" s="208">
        <f>'DD Response WS2'!AY39</f>
        <v>0</v>
      </c>
      <c r="G43" s="208">
        <f>'DD Response WS2'!AZ39</f>
        <v>0</v>
      </c>
      <c r="H43" s="208">
        <f>'DD Response WS2'!BA39</f>
        <v>0</v>
      </c>
      <c r="I43" s="208">
        <f>'DD Response WS2'!BB39</f>
        <v>0</v>
      </c>
      <c r="J43" s="208">
        <f>'DD Response WS2'!BC39</f>
        <v>0</v>
      </c>
      <c r="K43" s="208">
        <f>'DD Response WS2'!BD39</f>
        <v>0</v>
      </c>
      <c r="L43" s="208">
        <f>'DD Response WS2'!BE39</f>
        <v>0</v>
      </c>
      <c r="M43" s="208">
        <f>'DD Response WS2'!BF39</f>
        <v>0</v>
      </c>
      <c r="O43" s="208">
        <f t="shared" si="5"/>
        <v>0</v>
      </c>
      <c r="P43" s="208">
        <f t="shared" si="6"/>
        <v>0</v>
      </c>
      <c r="Q43" s="208">
        <f t="shared" si="7"/>
        <v>0</v>
      </c>
      <c r="R43" s="208">
        <f t="shared" si="8"/>
        <v>0</v>
      </c>
      <c r="S43" s="208">
        <f t="shared" si="9"/>
        <v>0</v>
      </c>
      <c r="T43" s="208">
        <f t="shared" si="10"/>
        <v>0</v>
      </c>
      <c r="U43" s="208">
        <f t="shared" si="11"/>
        <v>0</v>
      </c>
      <c r="V43" s="208">
        <f t="shared" si="12"/>
        <v>0</v>
      </c>
      <c r="W43" s="208">
        <f t="shared" si="13"/>
        <v>0</v>
      </c>
      <c r="X43" s="208">
        <f t="shared" si="14"/>
        <v>0</v>
      </c>
      <c r="Y43" s="150"/>
      <c r="Z43" s="150"/>
      <c r="AB43" s="150">
        <v>0.2</v>
      </c>
      <c r="AC43" s="150">
        <f t="shared" si="16"/>
        <v>0</v>
      </c>
      <c r="AD43" s="150">
        <v>0.2</v>
      </c>
      <c r="AE43" s="150">
        <f t="shared" si="18"/>
        <v>0</v>
      </c>
      <c r="AF43" s="150">
        <v>0.2</v>
      </c>
      <c r="AG43" s="150">
        <f t="shared" si="20"/>
        <v>0</v>
      </c>
      <c r="AH43" s="150">
        <v>0.2</v>
      </c>
      <c r="AI43" s="150">
        <f t="shared" si="22"/>
        <v>0</v>
      </c>
      <c r="AJ43" s="150">
        <v>0.2</v>
      </c>
      <c r="AK43" s="150">
        <f t="shared" si="24"/>
        <v>0</v>
      </c>
      <c r="AL43" s="347"/>
      <c r="AM43" s="208">
        <f>'DD Response WS2'!AH39+'DD Response WS2'!AH80</f>
        <v>0.10557692307692308</v>
      </c>
      <c r="AN43" s="208">
        <f>'DD Response WS2'!AI39+'DD Response WS2'!AI80</f>
        <v>0</v>
      </c>
      <c r="AO43" s="208">
        <f>'DD Response WS2'!AJ39+'DD Response WS2'!AJ80</f>
        <v>0.10557692307692308</v>
      </c>
      <c r="AP43" s="208">
        <f>'DD Response WS2'!AK39+'DD Response WS2'!AK80</f>
        <v>0</v>
      </c>
      <c r="AQ43" s="208">
        <f>'DD Response WS2'!AL39+'DD Response WS2'!AL80</f>
        <v>0.10557692307692308</v>
      </c>
      <c r="AR43" s="208">
        <f>'DD Response WS2'!AM39+'DD Response WS2'!AM80</f>
        <v>0</v>
      </c>
      <c r="AS43" s="208">
        <f>'DD Response WS2'!AN39+'DD Response WS2'!AN80</f>
        <v>0.10557692307692308</v>
      </c>
      <c r="AT43" s="208">
        <f>'DD Response WS2'!AO39+'DD Response WS2'!AO80</f>
        <v>0</v>
      </c>
      <c r="AU43" s="208">
        <f>'DD Response WS2'!AP39+'DD Response WS2'!AP80</f>
        <v>0.10557692307692308</v>
      </c>
      <c r="AV43" s="208">
        <f>'DD Response WS2'!AQ39+'DD Response WS2'!AQ80</f>
        <v>0</v>
      </c>
      <c r="AW43" s="208">
        <f>'DD Response WS2'!AR39+'DD Response WS2'!AR80</f>
        <v>0.5278846153846154</v>
      </c>
      <c r="AX43" s="208">
        <f>'DD Response WS2'!AS39+'DD Response WS2'!AS80</f>
        <v>0</v>
      </c>
    </row>
    <row r="44" spans="1:50" x14ac:dyDescent="0.25">
      <c r="A44" t="s">
        <v>402</v>
      </c>
      <c r="B44" s="208">
        <f>'DD Response WS2'!AU40</f>
        <v>0</v>
      </c>
      <c r="C44" s="208">
        <f>'DD Response WS2'!AV40</f>
        <v>0</v>
      </c>
      <c r="D44" s="208">
        <f>'DD Response WS2'!AW40</f>
        <v>0</v>
      </c>
      <c r="E44" s="208">
        <f>'DD Response WS2'!AX40</f>
        <v>0</v>
      </c>
      <c r="F44" s="208">
        <f>'DD Response WS2'!AY40</f>
        <v>0</v>
      </c>
      <c r="G44" s="208">
        <f>'DD Response WS2'!AZ40</f>
        <v>0</v>
      </c>
      <c r="H44" s="208">
        <f>'DD Response WS2'!BA40</f>
        <v>0</v>
      </c>
      <c r="I44" s="208">
        <f>'DD Response WS2'!BB40</f>
        <v>0</v>
      </c>
      <c r="J44" s="208">
        <f>'DD Response WS2'!BC40</f>
        <v>0</v>
      </c>
      <c r="K44" s="208">
        <f>'DD Response WS2'!BD40</f>
        <v>0</v>
      </c>
      <c r="L44" s="208">
        <f>'DD Response WS2'!BE40</f>
        <v>0</v>
      </c>
      <c r="M44" s="208">
        <f>'DD Response WS2'!BF40</f>
        <v>0</v>
      </c>
      <c r="O44" s="208">
        <f t="shared" si="5"/>
        <v>4.6000000000000013E-2</v>
      </c>
      <c r="P44" s="208">
        <f t="shared" si="6"/>
        <v>8.6000000000000021E-2</v>
      </c>
      <c r="Q44" s="208">
        <f t="shared" si="7"/>
        <v>6.9000000000000006E-2</v>
      </c>
      <c r="R44" s="208">
        <f t="shared" si="8"/>
        <v>0.129</v>
      </c>
      <c r="S44" s="208">
        <f t="shared" si="9"/>
        <v>0.161</v>
      </c>
      <c r="T44" s="208">
        <f t="shared" si="10"/>
        <v>0.30099999999999999</v>
      </c>
      <c r="U44" s="208">
        <f t="shared" si="11"/>
        <v>0.13800000000000001</v>
      </c>
      <c r="V44" s="208">
        <f t="shared" si="12"/>
        <v>0.25800000000000001</v>
      </c>
      <c r="W44" s="208">
        <f t="shared" si="13"/>
        <v>4.6000000000000013E-2</v>
      </c>
      <c r="X44" s="208">
        <f t="shared" si="14"/>
        <v>8.6000000000000021E-2</v>
      </c>
      <c r="Y44" s="150">
        <v>0.46</v>
      </c>
      <c r="Z44" s="150">
        <v>0.86</v>
      </c>
      <c r="AB44" s="208">
        <f t="shared" si="15"/>
        <v>0.10000000000000002</v>
      </c>
      <c r="AC44" s="150">
        <f>AB44</f>
        <v>0.10000000000000002</v>
      </c>
      <c r="AD44" s="208">
        <f t="shared" si="17"/>
        <v>0.15</v>
      </c>
      <c r="AE44" s="150">
        <f>AD44</f>
        <v>0.15</v>
      </c>
      <c r="AF44" s="208">
        <f t="shared" si="19"/>
        <v>0.35</v>
      </c>
      <c r="AG44" s="150">
        <f>AF44</f>
        <v>0.35</v>
      </c>
      <c r="AH44" s="208">
        <f t="shared" si="21"/>
        <v>0.3</v>
      </c>
      <c r="AI44" s="150">
        <f>AH44</f>
        <v>0.3</v>
      </c>
      <c r="AJ44" s="208">
        <f t="shared" si="23"/>
        <v>0.10000000000000002</v>
      </c>
      <c r="AK44" s="150">
        <f>AJ44</f>
        <v>0.10000000000000002</v>
      </c>
      <c r="AL44" s="347"/>
      <c r="AM44" s="208">
        <f>'DD Response WS2'!AH40+'DD Response WS2'!AH81</f>
        <v>0.42304673076923077</v>
      </c>
      <c r="AN44" s="208">
        <f>'DD Response WS2'!AI40+'DD Response WS2'!AI81</f>
        <v>0</v>
      </c>
      <c r="AO44" s="208">
        <f>'DD Response WS2'!AJ40+'DD Response WS2'!AJ81</f>
        <v>0.63457009615384607</v>
      </c>
      <c r="AP44" s="208">
        <f>'DD Response WS2'!AK40+'DD Response WS2'!AK81</f>
        <v>0</v>
      </c>
      <c r="AQ44" s="208">
        <f>'DD Response WS2'!AL40+'DD Response WS2'!AL81</f>
        <v>1.4806635576923075</v>
      </c>
      <c r="AR44" s="208">
        <f>'DD Response WS2'!AM40+'DD Response WS2'!AM81</f>
        <v>0</v>
      </c>
      <c r="AS44" s="208">
        <f>'DD Response WS2'!AN40+'DD Response WS2'!AN81</f>
        <v>1.2691401923076921</v>
      </c>
      <c r="AT44" s="208">
        <f>'DD Response WS2'!AO40+'DD Response WS2'!AO81</f>
        <v>0</v>
      </c>
      <c r="AU44" s="208">
        <f>'DD Response WS2'!AP40+'DD Response WS2'!AP81</f>
        <v>0.42304673076923077</v>
      </c>
      <c r="AV44" s="208">
        <f>'DD Response WS2'!AQ40+'DD Response WS2'!AQ81</f>
        <v>0</v>
      </c>
      <c r="AW44" s="208">
        <f>'DD Response WS2'!AR40+'DD Response WS2'!AR81</f>
        <v>4.2304673076923072</v>
      </c>
      <c r="AX44" s="208">
        <f>'DD Response WS2'!AS40+'DD Response WS2'!AS81</f>
        <v>0</v>
      </c>
    </row>
    <row r="45" spans="1:50" x14ac:dyDescent="0.25">
      <c r="B45" s="208">
        <f>'DD Response WS2'!AU41</f>
        <v>0</v>
      </c>
      <c r="C45" s="208">
        <f>'DD Response WS2'!AV41</f>
        <v>0</v>
      </c>
      <c r="D45" s="208">
        <f>'DD Response WS2'!AW41</f>
        <v>0</v>
      </c>
      <c r="E45" s="208">
        <f>'DD Response WS2'!AX41</f>
        <v>0</v>
      </c>
      <c r="F45" s="208">
        <f>'DD Response WS2'!AY41</f>
        <v>0</v>
      </c>
      <c r="G45" s="208">
        <f>'DD Response WS2'!AZ41</f>
        <v>0</v>
      </c>
      <c r="H45" s="208">
        <f>'DD Response WS2'!BA41</f>
        <v>0</v>
      </c>
      <c r="I45" s="208">
        <f>'DD Response WS2'!BB41</f>
        <v>0</v>
      </c>
      <c r="J45" s="208">
        <f>'DD Response WS2'!BC41</f>
        <v>0</v>
      </c>
      <c r="K45" s="208">
        <f>'DD Response WS2'!BD41</f>
        <v>0</v>
      </c>
      <c r="L45" s="208">
        <f>'DD Response WS2'!BE41</f>
        <v>0</v>
      </c>
      <c r="M45" s="208">
        <f>'DD Response WS2'!BF41</f>
        <v>0</v>
      </c>
      <c r="O45" s="208">
        <f t="shared" si="5"/>
        <v>0</v>
      </c>
      <c r="P45" s="208">
        <f t="shared" si="6"/>
        <v>0</v>
      </c>
      <c r="Q45" s="208">
        <f t="shared" si="7"/>
        <v>0</v>
      </c>
      <c r="R45" s="208">
        <f t="shared" si="8"/>
        <v>0</v>
      </c>
      <c r="S45" s="208">
        <f t="shared" si="9"/>
        <v>0</v>
      </c>
      <c r="T45" s="208">
        <f t="shared" si="10"/>
        <v>0</v>
      </c>
      <c r="U45" s="208">
        <f t="shared" si="11"/>
        <v>0</v>
      </c>
      <c r="V45" s="208">
        <f t="shared" si="12"/>
        <v>0</v>
      </c>
      <c r="W45" s="208">
        <f t="shared" si="13"/>
        <v>0</v>
      </c>
      <c r="X45" s="208">
        <f t="shared" si="14"/>
        <v>0</v>
      </c>
      <c r="Y45" s="150"/>
      <c r="Z45" s="150"/>
      <c r="AB45" s="208">
        <f t="shared" si="15"/>
        <v>0</v>
      </c>
      <c r="AC45" s="208">
        <f t="shared" si="16"/>
        <v>0</v>
      </c>
      <c r="AD45" s="208">
        <f t="shared" si="17"/>
        <v>0</v>
      </c>
      <c r="AE45" s="208">
        <f t="shared" si="18"/>
        <v>0</v>
      </c>
      <c r="AF45" s="208">
        <f t="shared" si="19"/>
        <v>0</v>
      </c>
      <c r="AG45" s="208">
        <f t="shared" si="20"/>
        <v>0</v>
      </c>
      <c r="AH45" s="208">
        <f t="shared" si="21"/>
        <v>0</v>
      </c>
      <c r="AI45" s="208">
        <f t="shared" si="22"/>
        <v>0</v>
      </c>
      <c r="AJ45" s="208">
        <f t="shared" si="23"/>
        <v>0</v>
      </c>
      <c r="AK45" s="208">
        <f t="shared" si="24"/>
        <v>0</v>
      </c>
      <c r="AL45" s="347"/>
      <c r="AM45" s="208">
        <f>'DD Response WS2'!AH41+'DD Response WS2'!AH82</f>
        <v>0</v>
      </c>
      <c r="AN45" s="208">
        <f>'DD Response WS2'!AI41+'DD Response WS2'!AI82</f>
        <v>0</v>
      </c>
      <c r="AO45" s="208">
        <f>'DD Response WS2'!AJ41+'DD Response WS2'!AJ82</f>
        <v>0</v>
      </c>
      <c r="AP45" s="208">
        <f>'DD Response WS2'!AK41+'DD Response WS2'!AK82</f>
        <v>0</v>
      </c>
      <c r="AQ45" s="208">
        <f>'DD Response WS2'!AL41+'DD Response WS2'!AL82</f>
        <v>0</v>
      </c>
      <c r="AR45" s="208">
        <f>'DD Response WS2'!AM41+'DD Response WS2'!AM82</f>
        <v>0</v>
      </c>
      <c r="AS45" s="208">
        <f>'DD Response WS2'!AN41+'DD Response WS2'!AN82</f>
        <v>0</v>
      </c>
      <c r="AT45" s="208">
        <f>'DD Response WS2'!AO41+'DD Response WS2'!AO82</f>
        <v>0</v>
      </c>
      <c r="AU45" s="208">
        <f>'DD Response WS2'!AP41+'DD Response WS2'!AP82</f>
        <v>0</v>
      </c>
      <c r="AV45" s="208">
        <f>'DD Response WS2'!AQ41+'DD Response WS2'!AQ82</f>
        <v>0</v>
      </c>
      <c r="AW45" s="208">
        <f>'DD Response WS2'!AR41+'DD Response WS2'!AR82</f>
        <v>0</v>
      </c>
      <c r="AX45" s="208">
        <f>'DD Response WS2'!AS41+'DD Response WS2'!AS82</f>
        <v>0</v>
      </c>
    </row>
    <row r="46" spans="1:50" x14ac:dyDescent="0.25">
      <c r="B46" s="208">
        <f>'DD Response WS2'!AU42</f>
        <v>0</v>
      </c>
      <c r="C46" s="208">
        <f>'DD Response WS2'!AV42</f>
        <v>0</v>
      </c>
      <c r="D46" s="208">
        <f>'DD Response WS2'!AW42</f>
        <v>0</v>
      </c>
      <c r="E46" s="208">
        <f>'DD Response WS2'!AX42</f>
        <v>0</v>
      </c>
      <c r="F46" s="208">
        <f>'DD Response WS2'!AY42</f>
        <v>0</v>
      </c>
      <c r="G46" s="208">
        <f>'DD Response WS2'!AZ42</f>
        <v>0</v>
      </c>
      <c r="H46" s="208">
        <f>'DD Response WS2'!BA42</f>
        <v>0</v>
      </c>
      <c r="I46" s="208">
        <f>'DD Response WS2'!BB42</f>
        <v>0</v>
      </c>
      <c r="J46" s="208">
        <f>'DD Response WS2'!BC42</f>
        <v>0</v>
      </c>
      <c r="K46" s="208">
        <f>'DD Response WS2'!BD42</f>
        <v>0</v>
      </c>
      <c r="L46" s="208">
        <f>'DD Response WS2'!BE42</f>
        <v>0</v>
      </c>
      <c r="M46" s="208">
        <f>'DD Response WS2'!BF42</f>
        <v>0</v>
      </c>
      <c r="O46" s="208">
        <f t="shared" si="5"/>
        <v>0</v>
      </c>
      <c r="P46" s="208">
        <f t="shared" si="6"/>
        <v>0</v>
      </c>
      <c r="Q46" s="208">
        <f t="shared" si="7"/>
        <v>0</v>
      </c>
      <c r="R46" s="208">
        <f t="shared" si="8"/>
        <v>0</v>
      </c>
      <c r="S46" s="208">
        <f t="shared" si="9"/>
        <v>0</v>
      </c>
      <c r="T46" s="208">
        <f t="shared" si="10"/>
        <v>0</v>
      </c>
      <c r="U46" s="208">
        <f t="shared" si="11"/>
        <v>0</v>
      </c>
      <c r="V46" s="208">
        <f t="shared" si="12"/>
        <v>0</v>
      </c>
      <c r="W46" s="208">
        <f t="shared" si="13"/>
        <v>0</v>
      </c>
      <c r="X46" s="208">
        <f t="shared" si="14"/>
        <v>0</v>
      </c>
      <c r="Y46" s="150"/>
      <c r="Z46" s="150"/>
      <c r="AB46" s="208">
        <f t="shared" si="15"/>
        <v>0</v>
      </c>
      <c r="AC46" s="208">
        <f t="shared" si="16"/>
        <v>0</v>
      </c>
      <c r="AD46" s="208">
        <f t="shared" si="17"/>
        <v>0</v>
      </c>
      <c r="AE46" s="208">
        <f t="shared" si="18"/>
        <v>0</v>
      </c>
      <c r="AF46" s="208">
        <f t="shared" si="19"/>
        <v>0</v>
      </c>
      <c r="AG46" s="208">
        <f t="shared" si="20"/>
        <v>0</v>
      </c>
      <c r="AH46" s="208">
        <f t="shared" si="21"/>
        <v>0</v>
      </c>
      <c r="AI46" s="208">
        <f t="shared" si="22"/>
        <v>0</v>
      </c>
      <c r="AJ46" s="208">
        <f t="shared" si="23"/>
        <v>0</v>
      </c>
      <c r="AK46" s="208">
        <f t="shared" si="24"/>
        <v>0</v>
      </c>
      <c r="AL46" s="347"/>
      <c r="AM46" s="208">
        <f>'DD Response WS2'!AH42+'DD Response WS2'!AH83</f>
        <v>0</v>
      </c>
      <c r="AN46" s="208">
        <f>'DD Response WS2'!AI42+'DD Response WS2'!AI83</f>
        <v>0</v>
      </c>
      <c r="AO46" s="208">
        <f>'DD Response WS2'!AJ42+'DD Response WS2'!AJ83</f>
        <v>0</v>
      </c>
      <c r="AP46" s="208">
        <f>'DD Response WS2'!AK42+'DD Response WS2'!AK83</f>
        <v>0</v>
      </c>
      <c r="AQ46" s="208">
        <f>'DD Response WS2'!AL42+'DD Response WS2'!AL83</f>
        <v>0</v>
      </c>
      <c r="AR46" s="208">
        <f>'DD Response WS2'!AM42+'DD Response WS2'!AM83</f>
        <v>0</v>
      </c>
      <c r="AS46" s="208">
        <f>'DD Response WS2'!AN42+'DD Response WS2'!AN83</f>
        <v>0</v>
      </c>
      <c r="AT46" s="208">
        <f>'DD Response WS2'!AO42+'DD Response WS2'!AO83</f>
        <v>0</v>
      </c>
      <c r="AU46" s="208">
        <f>'DD Response WS2'!AP42+'DD Response WS2'!AP83</f>
        <v>0</v>
      </c>
      <c r="AV46" s="208">
        <f>'DD Response WS2'!AQ42+'DD Response WS2'!AQ83</f>
        <v>0</v>
      </c>
      <c r="AW46" s="208">
        <f>'DD Response WS2'!AR42+'DD Response WS2'!AR83</f>
        <v>0</v>
      </c>
      <c r="AX46" s="208">
        <f>'DD Response WS2'!AS42+'DD Response WS2'!AS83</f>
        <v>0</v>
      </c>
    </row>
    <row r="47" spans="1:50" x14ac:dyDescent="0.25">
      <c r="B47" s="208">
        <f>'DD Response WS2'!AU43</f>
        <v>0</v>
      </c>
      <c r="C47" s="208">
        <f>'DD Response WS2'!AV43</f>
        <v>0</v>
      </c>
      <c r="D47" s="208">
        <f>'DD Response WS2'!AW43</f>
        <v>0</v>
      </c>
      <c r="E47" s="208">
        <f>'DD Response WS2'!AX43</f>
        <v>0</v>
      </c>
      <c r="F47" s="208">
        <f>'DD Response WS2'!AY43</f>
        <v>0</v>
      </c>
      <c r="G47" s="208">
        <f>'DD Response WS2'!AZ43</f>
        <v>0</v>
      </c>
      <c r="H47" s="208">
        <f>'DD Response WS2'!BA43</f>
        <v>0</v>
      </c>
      <c r="I47" s="208">
        <f>'DD Response WS2'!BB43</f>
        <v>0</v>
      </c>
      <c r="J47" s="208">
        <f>'DD Response WS2'!BC43</f>
        <v>0</v>
      </c>
      <c r="K47" s="208">
        <f>'DD Response WS2'!BD43</f>
        <v>0</v>
      </c>
      <c r="L47" s="208">
        <f>'DD Response WS2'!BE43</f>
        <v>0</v>
      </c>
      <c r="M47" s="208">
        <f>'DD Response WS2'!BF43</f>
        <v>0</v>
      </c>
      <c r="O47" s="208">
        <f t="shared" si="5"/>
        <v>0</v>
      </c>
      <c r="P47" s="208">
        <f t="shared" si="6"/>
        <v>0</v>
      </c>
      <c r="Q47" s="208">
        <f t="shared" si="7"/>
        <v>0</v>
      </c>
      <c r="R47" s="208">
        <f t="shared" si="8"/>
        <v>0</v>
      </c>
      <c r="S47" s="208">
        <f t="shared" si="9"/>
        <v>0</v>
      </c>
      <c r="T47" s="208">
        <f t="shared" si="10"/>
        <v>0</v>
      </c>
      <c r="U47" s="208">
        <f t="shared" si="11"/>
        <v>0</v>
      </c>
      <c r="V47" s="208">
        <f t="shared" si="12"/>
        <v>0</v>
      </c>
      <c r="W47" s="208">
        <f t="shared" si="13"/>
        <v>0</v>
      </c>
      <c r="X47" s="208">
        <f t="shared" si="14"/>
        <v>0</v>
      </c>
      <c r="Y47" s="150"/>
      <c r="Z47" s="150"/>
      <c r="AB47" s="208">
        <f t="shared" si="15"/>
        <v>0</v>
      </c>
      <c r="AC47" s="208">
        <f t="shared" si="16"/>
        <v>0</v>
      </c>
      <c r="AD47" s="208">
        <f t="shared" si="17"/>
        <v>0</v>
      </c>
      <c r="AE47" s="208">
        <f t="shared" si="18"/>
        <v>0</v>
      </c>
      <c r="AF47" s="208">
        <f t="shared" si="19"/>
        <v>0</v>
      </c>
      <c r="AG47" s="208">
        <f t="shared" si="20"/>
        <v>0</v>
      </c>
      <c r="AH47" s="208">
        <f t="shared" si="21"/>
        <v>0</v>
      </c>
      <c r="AI47" s="208">
        <f t="shared" si="22"/>
        <v>0</v>
      </c>
      <c r="AJ47" s="208">
        <f t="shared" si="23"/>
        <v>0</v>
      </c>
      <c r="AK47" s="208">
        <f t="shared" si="24"/>
        <v>0</v>
      </c>
      <c r="AL47" s="347"/>
      <c r="AM47" s="208">
        <f>'DD Response WS2'!AH43+'DD Response WS2'!AH84</f>
        <v>0</v>
      </c>
      <c r="AN47" s="208">
        <f>'DD Response WS2'!AI43+'DD Response WS2'!AI84</f>
        <v>0</v>
      </c>
      <c r="AO47" s="208">
        <f>'DD Response WS2'!AJ43+'DD Response WS2'!AJ84</f>
        <v>0</v>
      </c>
      <c r="AP47" s="208">
        <f>'DD Response WS2'!AK43+'DD Response WS2'!AK84</f>
        <v>0</v>
      </c>
      <c r="AQ47" s="208">
        <f>'DD Response WS2'!AL43+'DD Response WS2'!AL84</f>
        <v>0</v>
      </c>
      <c r="AR47" s="208">
        <f>'DD Response WS2'!AM43+'DD Response WS2'!AM84</f>
        <v>0</v>
      </c>
      <c r="AS47" s="208">
        <f>'DD Response WS2'!AN43+'DD Response WS2'!AN84</f>
        <v>0</v>
      </c>
      <c r="AT47" s="208">
        <f>'DD Response WS2'!AO43+'DD Response WS2'!AO84</f>
        <v>0</v>
      </c>
      <c r="AU47" s="208">
        <f>'DD Response WS2'!AP43+'DD Response WS2'!AP84</f>
        <v>0</v>
      </c>
      <c r="AV47" s="208">
        <f>'DD Response WS2'!AQ43+'DD Response WS2'!AQ84</f>
        <v>0</v>
      </c>
      <c r="AW47" s="208">
        <f>'DD Response WS2'!AR43+'DD Response WS2'!AR84</f>
        <v>0</v>
      </c>
      <c r="AX47" s="208">
        <f>'DD Response WS2'!AS43+'DD Response WS2'!AS84</f>
        <v>0</v>
      </c>
    </row>
    <row r="48" spans="1:50" x14ac:dyDescent="0.25">
      <c r="B48" s="208">
        <f>'DD Response WS2'!AU44</f>
        <v>0</v>
      </c>
      <c r="C48" s="208">
        <f>'DD Response WS2'!AV44</f>
        <v>0</v>
      </c>
      <c r="D48" s="208">
        <f>'DD Response WS2'!AW44</f>
        <v>0</v>
      </c>
      <c r="E48" s="208">
        <f>'DD Response WS2'!AX44</f>
        <v>0</v>
      </c>
      <c r="F48" s="208">
        <f>'DD Response WS2'!AY44</f>
        <v>0</v>
      </c>
      <c r="G48" s="208">
        <f>'DD Response WS2'!AZ44</f>
        <v>0</v>
      </c>
      <c r="H48" s="208">
        <f>'DD Response WS2'!BA44</f>
        <v>0</v>
      </c>
      <c r="I48" s="208">
        <f>'DD Response WS2'!BB44</f>
        <v>0</v>
      </c>
      <c r="J48" s="208">
        <f>'DD Response WS2'!BC44</f>
        <v>0</v>
      </c>
      <c r="K48" s="208">
        <f>'DD Response WS2'!BD44</f>
        <v>0</v>
      </c>
      <c r="L48" s="208">
        <f>'DD Response WS2'!BE44</f>
        <v>0</v>
      </c>
      <c r="M48" s="208">
        <f>'DD Response WS2'!BF44</f>
        <v>0</v>
      </c>
      <c r="O48" s="208">
        <f t="shared" si="5"/>
        <v>0</v>
      </c>
      <c r="P48" s="208">
        <f t="shared" si="6"/>
        <v>0</v>
      </c>
      <c r="Q48" s="208">
        <f t="shared" si="7"/>
        <v>0</v>
      </c>
      <c r="R48" s="208">
        <f t="shared" si="8"/>
        <v>0</v>
      </c>
      <c r="S48" s="208">
        <f t="shared" si="9"/>
        <v>0</v>
      </c>
      <c r="T48" s="208">
        <f t="shared" si="10"/>
        <v>0</v>
      </c>
      <c r="U48" s="208">
        <f t="shared" si="11"/>
        <v>0</v>
      </c>
      <c r="V48" s="208">
        <f t="shared" si="12"/>
        <v>0</v>
      </c>
      <c r="W48" s="208">
        <f t="shared" si="13"/>
        <v>0</v>
      </c>
      <c r="X48" s="208">
        <f t="shared" si="14"/>
        <v>0</v>
      </c>
      <c r="Y48" s="150"/>
      <c r="Z48" s="150"/>
      <c r="AB48" s="208">
        <f t="shared" si="15"/>
        <v>0</v>
      </c>
      <c r="AC48" s="208">
        <f t="shared" si="16"/>
        <v>0</v>
      </c>
      <c r="AD48" s="208">
        <f t="shared" si="17"/>
        <v>0</v>
      </c>
      <c r="AE48" s="208">
        <f t="shared" si="18"/>
        <v>0</v>
      </c>
      <c r="AF48" s="208">
        <f t="shared" si="19"/>
        <v>0</v>
      </c>
      <c r="AG48" s="208">
        <f t="shared" si="20"/>
        <v>0</v>
      </c>
      <c r="AH48" s="208">
        <f t="shared" si="21"/>
        <v>0</v>
      </c>
      <c r="AI48" s="208">
        <f t="shared" si="22"/>
        <v>0</v>
      </c>
      <c r="AJ48" s="208">
        <f t="shared" si="23"/>
        <v>0</v>
      </c>
      <c r="AK48" s="208">
        <f t="shared" si="24"/>
        <v>0</v>
      </c>
      <c r="AL48" s="347"/>
      <c r="AM48" s="208">
        <f>'DD Response WS2'!AH44+'DD Response WS2'!AH85</f>
        <v>0</v>
      </c>
      <c r="AN48" s="208">
        <f>'DD Response WS2'!AI44+'DD Response WS2'!AI85</f>
        <v>0</v>
      </c>
      <c r="AO48" s="208">
        <f>'DD Response WS2'!AJ44+'DD Response WS2'!AJ85</f>
        <v>0</v>
      </c>
      <c r="AP48" s="208">
        <f>'DD Response WS2'!AK44+'DD Response WS2'!AK85</f>
        <v>0</v>
      </c>
      <c r="AQ48" s="208">
        <f>'DD Response WS2'!AL44+'DD Response WS2'!AL85</f>
        <v>0</v>
      </c>
      <c r="AR48" s="208">
        <f>'DD Response WS2'!AM44+'DD Response WS2'!AM85</f>
        <v>0</v>
      </c>
      <c r="AS48" s="208">
        <f>'DD Response WS2'!AN44+'DD Response WS2'!AN85</f>
        <v>0</v>
      </c>
      <c r="AT48" s="208">
        <f>'DD Response WS2'!AO44+'DD Response WS2'!AO85</f>
        <v>0</v>
      </c>
      <c r="AU48" s="208">
        <f>'DD Response WS2'!AP44+'DD Response WS2'!AP85</f>
        <v>0</v>
      </c>
      <c r="AV48" s="208">
        <f>'DD Response WS2'!AQ44+'DD Response WS2'!AQ85</f>
        <v>0</v>
      </c>
      <c r="AW48" s="208">
        <f>'DD Response WS2'!AR44+'DD Response WS2'!AR85</f>
        <v>0</v>
      </c>
      <c r="AX48" s="208">
        <f>'DD Response WS2'!AS44+'DD Response WS2'!AS85</f>
        <v>0</v>
      </c>
    </row>
    <row r="49" spans="1:50" x14ac:dyDescent="0.25">
      <c r="B49" s="208">
        <f>'DD Response WS2'!AU45</f>
        <v>0</v>
      </c>
      <c r="C49" s="208">
        <f>'DD Response WS2'!AV45</f>
        <v>0</v>
      </c>
      <c r="D49" s="208">
        <f>'DD Response WS2'!AW45</f>
        <v>0</v>
      </c>
      <c r="E49" s="208">
        <f>'DD Response WS2'!AX45</f>
        <v>0</v>
      </c>
      <c r="F49" s="208">
        <f>'DD Response WS2'!AY45</f>
        <v>0</v>
      </c>
      <c r="G49" s="208">
        <f>'DD Response WS2'!AZ45</f>
        <v>0</v>
      </c>
      <c r="H49" s="208">
        <f>'DD Response WS2'!BA45</f>
        <v>0</v>
      </c>
      <c r="I49" s="208">
        <f>'DD Response WS2'!BB45</f>
        <v>0</v>
      </c>
      <c r="J49" s="208">
        <f>'DD Response WS2'!BC45</f>
        <v>0</v>
      </c>
      <c r="K49" s="208">
        <f>'DD Response WS2'!BD45</f>
        <v>0</v>
      </c>
      <c r="L49" s="208">
        <f>'DD Response WS2'!BE45</f>
        <v>0</v>
      </c>
      <c r="M49" s="208">
        <f>'DD Response WS2'!BF45</f>
        <v>0</v>
      </c>
      <c r="O49" s="208">
        <f t="shared" si="5"/>
        <v>0</v>
      </c>
      <c r="P49" s="208">
        <f t="shared" si="6"/>
        <v>0</v>
      </c>
      <c r="Q49" s="208">
        <f t="shared" si="7"/>
        <v>0</v>
      </c>
      <c r="R49" s="208">
        <f t="shared" si="8"/>
        <v>0</v>
      </c>
      <c r="S49" s="208">
        <f t="shared" si="9"/>
        <v>0</v>
      </c>
      <c r="T49" s="208">
        <f t="shared" si="10"/>
        <v>0</v>
      </c>
      <c r="U49" s="208">
        <f t="shared" si="11"/>
        <v>0</v>
      </c>
      <c r="V49" s="208">
        <f t="shared" si="12"/>
        <v>0</v>
      </c>
      <c r="W49" s="208">
        <f t="shared" si="13"/>
        <v>0</v>
      </c>
      <c r="X49" s="208">
        <f t="shared" si="14"/>
        <v>0</v>
      </c>
      <c r="Y49" s="150"/>
      <c r="Z49" s="150"/>
      <c r="AB49" s="208">
        <f t="shared" si="15"/>
        <v>0</v>
      </c>
      <c r="AC49" s="208">
        <f t="shared" si="16"/>
        <v>0</v>
      </c>
      <c r="AD49" s="208">
        <f t="shared" si="17"/>
        <v>0</v>
      </c>
      <c r="AE49" s="208">
        <f t="shared" si="18"/>
        <v>0</v>
      </c>
      <c r="AF49" s="208">
        <f t="shared" si="19"/>
        <v>0</v>
      </c>
      <c r="AG49" s="208">
        <f t="shared" si="20"/>
        <v>0</v>
      </c>
      <c r="AH49" s="208">
        <f t="shared" si="21"/>
        <v>0</v>
      </c>
      <c r="AI49" s="208">
        <f t="shared" si="22"/>
        <v>0</v>
      </c>
      <c r="AJ49" s="208">
        <f t="shared" si="23"/>
        <v>0</v>
      </c>
      <c r="AK49" s="208">
        <f t="shared" si="24"/>
        <v>0</v>
      </c>
      <c r="AL49" s="347"/>
      <c r="AM49" s="208">
        <f>'DD Response WS2'!AH45+'DD Response WS2'!AH86</f>
        <v>0</v>
      </c>
      <c r="AN49" s="208">
        <f>'DD Response WS2'!AI45+'DD Response WS2'!AI86</f>
        <v>0</v>
      </c>
      <c r="AO49" s="208">
        <f>'DD Response WS2'!AJ45+'DD Response WS2'!AJ86</f>
        <v>0</v>
      </c>
      <c r="AP49" s="208">
        <f>'DD Response WS2'!AK45+'DD Response WS2'!AK86</f>
        <v>0</v>
      </c>
      <c r="AQ49" s="208">
        <f>'DD Response WS2'!AL45+'DD Response WS2'!AL86</f>
        <v>0</v>
      </c>
      <c r="AR49" s="208">
        <f>'DD Response WS2'!AM45+'DD Response WS2'!AM86</f>
        <v>0</v>
      </c>
      <c r="AS49" s="208">
        <f>'DD Response WS2'!AN45+'DD Response WS2'!AN86</f>
        <v>0</v>
      </c>
      <c r="AT49" s="208">
        <f>'DD Response WS2'!AO45+'DD Response WS2'!AO86</f>
        <v>0</v>
      </c>
      <c r="AU49" s="208">
        <f>'DD Response WS2'!AP45+'DD Response WS2'!AP86</f>
        <v>0</v>
      </c>
      <c r="AV49" s="208">
        <f>'DD Response WS2'!AQ45+'DD Response WS2'!AQ86</f>
        <v>0</v>
      </c>
      <c r="AW49" s="208">
        <f>'DD Response WS2'!AR45+'DD Response WS2'!AR86</f>
        <v>0</v>
      </c>
      <c r="AX49" s="208">
        <f>'DD Response WS2'!AS45+'DD Response WS2'!AS86</f>
        <v>0</v>
      </c>
    </row>
    <row r="50" spans="1:50" x14ac:dyDescent="0.25">
      <c r="B50" s="208">
        <f>'DD Response WS2'!AU46</f>
        <v>0</v>
      </c>
      <c r="C50" s="208">
        <f>'DD Response WS2'!AV46</f>
        <v>0</v>
      </c>
      <c r="D50" s="208">
        <f>'DD Response WS2'!AW46</f>
        <v>0</v>
      </c>
      <c r="E50" s="208">
        <f>'DD Response WS2'!AX46</f>
        <v>0</v>
      </c>
      <c r="F50" s="208">
        <f>'DD Response WS2'!AY46</f>
        <v>0</v>
      </c>
      <c r="G50" s="208">
        <f>'DD Response WS2'!AZ46</f>
        <v>0</v>
      </c>
      <c r="H50" s="208">
        <f>'DD Response WS2'!BA46</f>
        <v>0</v>
      </c>
      <c r="I50" s="208">
        <f>'DD Response WS2'!BB46</f>
        <v>0</v>
      </c>
      <c r="J50" s="208">
        <f>'DD Response WS2'!BC46</f>
        <v>0</v>
      </c>
      <c r="K50" s="208">
        <f>'DD Response WS2'!BD46</f>
        <v>0</v>
      </c>
      <c r="L50" s="208">
        <f>'DD Response WS2'!BE46</f>
        <v>0</v>
      </c>
      <c r="M50" s="208">
        <f>'DD Response WS2'!BF46</f>
        <v>0</v>
      </c>
      <c r="O50" s="208">
        <f t="shared" si="5"/>
        <v>0</v>
      </c>
      <c r="P50" s="208">
        <f t="shared" si="6"/>
        <v>0</v>
      </c>
      <c r="Q50" s="208">
        <f t="shared" si="7"/>
        <v>0</v>
      </c>
      <c r="R50" s="208">
        <f t="shared" si="8"/>
        <v>0</v>
      </c>
      <c r="S50" s="208">
        <f t="shared" si="9"/>
        <v>0</v>
      </c>
      <c r="T50" s="208">
        <f t="shared" si="10"/>
        <v>0</v>
      </c>
      <c r="U50" s="208">
        <f t="shared" si="11"/>
        <v>0</v>
      </c>
      <c r="V50" s="208">
        <f t="shared" si="12"/>
        <v>0</v>
      </c>
      <c r="W50" s="208">
        <f t="shared" si="13"/>
        <v>0</v>
      </c>
      <c r="X50" s="208">
        <f t="shared" si="14"/>
        <v>0</v>
      </c>
      <c r="Y50" s="150"/>
      <c r="Z50" s="150"/>
      <c r="AB50" s="208">
        <f t="shared" si="15"/>
        <v>0</v>
      </c>
      <c r="AC50" s="208">
        <f t="shared" si="16"/>
        <v>0</v>
      </c>
      <c r="AD50" s="208">
        <f t="shared" si="17"/>
        <v>0</v>
      </c>
      <c r="AE50" s="208">
        <f t="shared" si="18"/>
        <v>0</v>
      </c>
      <c r="AF50" s="208">
        <f t="shared" si="19"/>
        <v>0</v>
      </c>
      <c r="AG50" s="208">
        <f t="shared" si="20"/>
        <v>0</v>
      </c>
      <c r="AH50" s="208">
        <f t="shared" si="21"/>
        <v>0</v>
      </c>
      <c r="AI50" s="208">
        <f t="shared" si="22"/>
        <v>0</v>
      </c>
      <c r="AJ50" s="208">
        <f t="shared" si="23"/>
        <v>0</v>
      </c>
      <c r="AK50" s="208">
        <f t="shared" si="24"/>
        <v>0</v>
      </c>
      <c r="AL50" s="347"/>
      <c r="AM50" s="208">
        <f>'DD Response WS2'!AH46+'DD Response WS2'!AH87</f>
        <v>0</v>
      </c>
      <c r="AN50" s="208">
        <f>'DD Response WS2'!AI46+'DD Response WS2'!AI87</f>
        <v>0</v>
      </c>
      <c r="AO50" s="208">
        <f>'DD Response WS2'!AJ46+'DD Response WS2'!AJ87</f>
        <v>0</v>
      </c>
      <c r="AP50" s="208">
        <f>'DD Response WS2'!AK46+'DD Response WS2'!AK87</f>
        <v>0</v>
      </c>
      <c r="AQ50" s="208">
        <f>'DD Response WS2'!AL46+'DD Response WS2'!AL87</f>
        <v>0</v>
      </c>
      <c r="AR50" s="208">
        <f>'DD Response WS2'!AM46+'DD Response WS2'!AM87</f>
        <v>0</v>
      </c>
      <c r="AS50" s="208">
        <f>'DD Response WS2'!AN46+'DD Response WS2'!AN87</f>
        <v>0</v>
      </c>
      <c r="AT50" s="208">
        <f>'DD Response WS2'!AO46+'DD Response WS2'!AO87</f>
        <v>0</v>
      </c>
      <c r="AU50" s="208">
        <f>'DD Response WS2'!AP46+'DD Response WS2'!AP87</f>
        <v>0</v>
      </c>
      <c r="AV50" s="208">
        <f>'DD Response WS2'!AQ46+'DD Response WS2'!AQ87</f>
        <v>0</v>
      </c>
      <c r="AW50" s="208">
        <f>'DD Response WS2'!AR46+'DD Response WS2'!AR87</f>
        <v>0</v>
      </c>
      <c r="AX50" s="208">
        <f>'DD Response WS2'!AS46+'DD Response WS2'!AS87</f>
        <v>0</v>
      </c>
    </row>
    <row r="53" spans="1:50" x14ac:dyDescent="0.25">
      <c r="A53" t="s">
        <v>364</v>
      </c>
      <c r="B53">
        <f>B12*O12*'DD Response WS1'!AU8+SUMPRODUCT(B13:B50,O13:O50)</f>
        <v>10.201976850283788</v>
      </c>
      <c r="C53">
        <f>C12*P12*'DD Response WS1'!AV8+SUMPRODUCT(C13:C50,P13:P50)</f>
        <v>63.432574007466222</v>
      </c>
      <c r="D53">
        <f>D12*Q12*'DD Response WS1'!AW8+SUMPRODUCT(D13:D50,Q13:Q50)</f>
        <v>10.409231908689963</v>
      </c>
      <c r="E53">
        <f>E12*R12*'DD Response WS1'!AX8+SUMPRODUCT(E13:E50,R13:R50)</f>
        <v>63.780788029550706</v>
      </c>
      <c r="F53">
        <f>F12*S12*'DD Response WS1'!AY8+SUMPRODUCT(F13:F50,S13:S50)</f>
        <v>11.450231556242484</v>
      </c>
      <c r="G53">
        <f>G12*T12*'DD Response WS1'!AZ8+SUMPRODUCT(G13:G50,T13:T50)</f>
        <v>64.24911742122741</v>
      </c>
      <c r="H53">
        <f>H12*U12*'DD Response WS1'!BA8+SUMPRODUCT(H13:H50,U13:U50)</f>
        <v>10.414339617313566</v>
      </c>
      <c r="I53">
        <f>I12*V12*'DD Response WS1'!BB8+SUMPRODUCT(I13:I50,V13:V50)</f>
        <v>64.95171808494274</v>
      </c>
      <c r="J53">
        <f>J12*W12*'DD Response WS1'!BC8+SUMPRODUCT(J13:J50,W13:W50)</f>
        <v>10.493338174376792</v>
      </c>
      <c r="K53">
        <f>K12*X12*'DD Response WS1'!BD8+SUMPRODUCT(K13:K50,X13:X50)</f>
        <v>65.817415128314678</v>
      </c>
      <c r="L53">
        <f>L12*Y12*'DD Response WS1'!BE8+SUMPRODUCT(L13:L50,Y13:Y50)</f>
        <v>52.969118106906592</v>
      </c>
      <c r="M53">
        <f>M12*Z12*'DD Response WS1'!BF8+SUMPRODUCT(M13:M50,Z13:Z50)</f>
        <v>322.23161267150169</v>
      </c>
      <c r="O53" s="347">
        <f>SUM(O12:P50)</f>
        <v>127.37036959280283</v>
      </c>
      <c r="Q53" s="347">
        <f>SUM(Q12:R50)</f>
        <v>119.0654588808782</v>
      </c>
      <c r="S53" s="347">
        <f>SUM(S12:T50)</f>
        <v>138.03709598820896</v>
      </c>
      <c r="U53" s="347">
        <f>SUM(U12:V50)</f>
        <v>118.75543729660498</v>
      </c>
      <c r="W53" s="347">
        <f>SUM(W12:X50)</f>
        <v>113.45163824150502</v>
      </c>
    </row>
    <row r="54" spans="1:50" x14ac:dyDescent="0.25">
      <c r="A54" t="s">
        <v>383</v>
      </c>
      <c r="B54" s="347">
        <f>SUM(O12:O50)-B53</f>
        <v>13.768999521628555</v>
      </c>
      <c r="C54">
        <f t="shared" ref="C54:M54" si="25">SUM(P12:P50)-C53</f>
        <v>39.966819213424266</v>
      </c>
      <c r="D54">
        <f t="shared" si="25"/>
        <v>6.8990740932507517</v>
      </c>
      <c r="E54">
        <f t="shared" si="25"/>
        <v>37.976364849386769</v>
      </c>
      <c r="F54">
        <f t="shared" si="25"/>
        <v>5.6270857039810718</v>
      </c>
      <c r="G54">
        <f t="shared" si="25"/>
        <v>56.710661306758055</v>
      </c>
      <c r="H54">
        <f t="shared" si="25"/>
        <v>3.3112644569071907</v>
      </c>
      <c r="I54">
        <f t="shared" si="25"/>
        <v>40.078115137441486</v>
      </c>
      <c r="J54">
        <f t="shared" si="25"/>
        <v>3.0164257482540506</v>
      </c>
      <c r="K54">
        <f t="shared" si="25"/>
        <v>34.124459190559506</v>
      </c>
      <c r="L54">
        <f t="shared" si="25"/>
        <v>32.622849524021589</v>
      </c>
      <c r="M54">
        <f t="shared" si="25"/>
        <v>208.85641969757012</v>
      </c>
    </row>
    <row r="55" spans="1:50" x14ac:dyDescent="0.25">
      <c r="O55" s="347">
        <f>SUM(B53:C54)</f>
        <v>127.37036959280283</v>
      </c>
      <c r="P55" s="347"/>
      <c r="Q55" s="347">
        <f>SUM(D53:E54)</f>
        <v>119.06545888087818</v>
      </c>
      <c r="R55" s="347"/>
      <c r="S55" s="347">
        <f>SUM(F53:G54)</f>
        <v>138.03709598820902</v>
      </c>
      <c r="T55" s="347"/>
      <c r="U55" s="347">
        <f>SUM(H53:I54)</f>
        <v>118.755437296605</v>
      </c>
      <c r="V55" s="347"/>
      <c r="W55" s="347">
        <f>SUM(J53:K54)</f>
        <v>113.45163824150502</v>
      </c>
    </row>
    <row r="57" spans="1:50" x14ac:dyDescent="0.25">
      <c r="K57">
        <f>SUM(B53:K54)</f>
        <v>616.68000000000006</v>
      </c>
      <c r="L57">
        <f>SUM(L53:M54)</f>
        <v>616.68000000000006</v>
      </c>
    </row>
  </sheetData>
  <mergeCells count="26">
    <mergeCell ref="S10:T10"/>
    <mergeCell ref="U10:V10"/>
    <mergeCell ref="W10:X10"/>
    <mergeCell ref="Y10:Z10"/>
    <mergeCell ref="B10:C10"/>
    <mergeCell ref="D10:E10"/>
    <mergeCell ref="F10:G10"/>
    <mergeCell ref="H10:I10"/>
    <mergeCell ref="J10:K10"/>
    <mergeCell ref="L10:M10"/>
    <mergeCell ref="O9:Z9"/>
    <mergeCell ref="AB9:AK9"/>
    <mergeCell ref="AM9:AX9"/>
    <mergeCell ref="AM10:AN10"/>
    <mergeCell ref="AO10:AP10"/>
    <mergeCell ref="AQ10:AR10"/>
    <mergeCell ref="AS10:AT10"/>
    <mergeCell ref="AU10:AV10"/>
    <mergeCell ref="AW10:AX10"/>
    <mergeCell ref="AB10:AC10"/>
    <mergeCell ref="AD10:AE10"/>
    <mergeCell ref="AF10:AG10"/>
    <mergeCell ref="AH10:AI10"/>
    <mergeCell ref="AJ10:AK10"/>
    <mergeCell ref="O10:P10"/>
    <mergeCell ref="Q10:R10"/>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7" id="{BB6D99D4-EC2E-4D6E-8AF5-28997BD8B5AE}">
            <xm:f>'https://wessexwater.sharepoint.com/teams/wx-bp/WPC005/[PARTIALLY SUPERSEDED PR19-Business-plan-data-tables - FBP (post IAP) Apr 2019.xlsb]Validation flags'!#REF!=1</xm:f>
            <x14:dxf>
              <fill>
                <patternFill>
                  <bgColor rgb="FFE0DCD8"/>
                </patternFill>
              </fill>
            </x14:dxf>
          </x14:cfRule>
          <xm:sqref>Y12:Z50</xm:sqref>
        </x14:conditionalFormatting>
        <x14:conditionalFormatting xmlns:xm="http://schemas.microsoft.com/office/excel/2006/main">
          <x14:cfRule type="expression" priority="6" id="{D9C04077-CD37-4385-BC21-1531471ADF96}">
            <xm:f>'https://wessexwater.sharepoint.com/teams/wx-bp/WPC005/[PARTIALLY SUPERSEDED PR19-Business-plan-data-tables - FBP (post IAP) Apr 2019.xlsb]Validation flags'!#REF!=1</xm:f>
            <x14:dxf>
              <fill>
                <patternFill>
                  <bgColor rgb="FFE0DCD8"/>
                </patternFill>
              </fill>
            </x14:dxf>
          </x14:cfRule>
          <xm:sqref>AB43:AK43</xm:sqref>
        </x14:conditionalFormatting>
        <x14:conditionalFormatting xmlns:xm="http://schemas.microsoft.com/office/excel/2006/main">
          <x14:cfRule type="expression" priority="5" id="{E43D63AA-5525-4B36-99DF-162FB229F98E}">
            <xm:f>'https://wessexwater.sharepoint.com/teams/wx-bp/WPC005/[PARTIALLY SUPERSEDED PR19-Business-plan-data-tables - FBP (post IAP) Apr 2019.xlsb]Validation flags'!#REF!=1</xm:f>
            <x14:dxf>
              <fill>
                <patternFill>
                  <bgColor rgb="FFE0DCD8"/>
                </patternFill>
              </fill>
            </x14:dxf>
          </x14:cfRule>
          <xm:sqref>AK44</xm:sqref>
        </x14:conditionalFormatting>
        <x14:conditionalFormatting xmlns:xm="http://schemas.microsoft.com/office/excel/2006/main">
          <x14:cfRule type="expression" priority="4" id="{34D912BA-5C31-461C-BF8C-5B355C339423}">
            <xm:f>'https://wessexwater.sharepoint.com/teams/wx-bp/WPC005/[PARTIALLY SUPERSEDED PR19-Business-plan-data-tables - FBP (post IAP) Apr 2019.xlsb]Validation flags'!#REF!=1</xm:f>
            <x14:dxf>
              <fill>
                <patternFill>
                  <bgColor rgb="FFE0DCD8"/>
                </patternFill>
              </fill>
            </x14:dxf>
          </x14:cfRule>
          <xm:sqref>AI44</xm:sqref>
        </x14:conditionalFormatting>
        <x14:conditionalFormatting xmlns:xm="http://schemas.microsoft.com/office/excel/2006/main">
          <x14:cfRule type="expression" priority="3" id="{4E22E165-B5C9-4E7B-8EFB-9FD88E7D53E0}">
            <xm:f>'https://wessexwater.sharepoint.com/teams/wx-bp/WPC005/[PARTIALLY SUPERSEDED PR19-Business-plan-data-tables - FBP (post IAP) Apr 2019.xlsb]Validation flags'!#REF!=1</xm:f>
            <x14:dxf>
              <fill>
                <patternFill>
                  <bgColor rgb="FFE0DCD8"/>
                </patternFill>
              </fill>
            </x14:dxf>
          </x14:cfRule>
          <xm:sqref>AG44</xm:sqref>
        </x14:conditionalFormatting>
        <x14:conditionalFormatting xmlns:xm="http://schemas.microsoft.com/office/excel/2006/main">
          <x14:cfRule type="expression" priority="2" id="{F45DBA43-4BA1-4CFB-A289-DBC882E3FF6F}">
            <xm:f>'https://wessexwater.sharepoint.com/teams/wx-bp/WPC005/[PARTIALLY SUPERSEDED PR19-Business-plan-data-tables - FBP (post IAP) Apr 2019.xlsb]Validation flags'!#REF!=1</xm:f>
            <x14:dxf>
              <fill>
                <patternFill>
                  <bgColor rgb="FFE0DCD8"/>
                </patternFill>
              </fill>
            </x14:dxf>
          </x14:cfRule>
          <xm:sqref>AE44</xm:sqref>
        </x14:conditionalFormatting>
        <x14:conditionalFormatting xmlns:xm="http://schemas.microsoft.com/office/excel/2006/main">
          <x14:cfRule type="expression" priority="1" id="{414EAD18-4DF3-493C-99C0-11AA20AA23BF}">
            <xm:f>'https://wessexwater.sharepoint.com/teams/wx-bp/WPC005/[PARTIALLY SUPERSEDED PR19-Business-plan-data-tables - FBP (post IAP) Apr 2019.xlsb]Validation flags'!#REF!=1</xm:f>
            <x14:dxf>
              <fill>
                <patternFill>
                  <bgColor rgb="FFE0DCD8"/>
                </patternFill>
              </fill>
            </x14:dxf>
          </x14:cfRule>
          <xm:sqref>AC44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D792B-F46A-413D-B861-5E2FFD24A4F9}">
  <dimension ref="A1:AX62"/>
  <sheetViews>
    <sheetView workbookViewId="0">
      <pane xSplit="1" ySplit="11" topLeftCell="W18" activePane="bottomRight" state="frozen"/>
      <selection pane="topRight" activeCell="B1" sqref="B1"/>
      <selection pane="bottomLeft" activeCell="A12" sqref="A12"/>
      <selection pane="bottomRight" activeCell="O5" sqref="O5:AL5"/>
    </sheetView>
  </sheetViews>
  <sheetFormatPr defaultRowHeight="13.8" x14ac:dyDescent="0.25"/>
  <cols>
    <col min="1" max="1" width="40.59765625" customWidth="1"/>
    <col min="2" max="12" width="8.59765625" customWidth="1"/>
    <col min="13" max="13" width="10.19921875" bestFit="1" customWidth="1"/>
    <col min="15" max="24" width="8.796875" customWidth="1"/>
    <col min="28" max="38" width="8.796875" customWidth="1"/>
    <col min="39" max="50" width="8.59765625" customWidth="1"/>
  </cols>
  <sheetData>
    <row r="1" spans="1:50" ht="28.2" thickBot="1" x14ac:dyDescent="0.3">
      <c r="B1" s="15" t="s">
        <v>242</v>
      </c>
      <c r="C1" s="195" t="s">
        <v>243</v>
      </c>
      <c r="D1" s="15" t="s">
        <v>242</v>
      </c>
      <c r="E1" s="195" t="s">
        <v>243</v>
      </c>
      <c r="F1" s="15" t="s">
        <v>242</v>
      </c>
      <c r="G1" s="195" t="s">
        <v>243</v>
      </c>
      <c r="H1" s="15" t="s">
        <v>242</v>
      </c>
      <c r="I1" s="195" t="s">
        <v>243</v>
      </c>
      <c r="J1" s="15" t="s">
        <v>242</v>
      </c>
      <c r="K1" s="195" t="s">
        <v>243</v>
      </c>
      <c r="L1" s="15" t="s">
        <v>242</v>
      </c>
      <c r="M1" s="195" t="s">
        <v>243</v>
      </c>
    </row>
    <row r="2" spans="1:50" x14ac:dyDescent="0.25">
      <c r="A2" s="350" t="s">
        <v>373</v>
      </c>
      <c r="B2" s="208">
        <f>SUMPRODUCT(B12:B58,O12:O58)</f>
        <v>93.299801459098049</v>
      </c>
      <c r="C2" s="208">
        <f t="shared" ref="C2:M2" si="0">SUMPRODUCT(C12:C58,P12:P58)</f>
        <v>19.718063517600008</v>
      </c>
      <c r="D2" s="208">
        <f t="shared" si="0"/>
        <v>95.467771137865213</v>
      </c>
      <c r="E2" s="208">
        <f t="shared" si="0"/>
        <v>19.810473678371807</v>
      </c>
      <c r="F2" s="208">
        <f t="shared" si="0"/>
        <v>97.868232809404162</v>
      </c>
      <c r="G2" s="208">
        <f t="shared" si="0"/>
        <v>19.904270801803118</v>
      </c>
      <c r="H2" s="208">
        <f t="shared" si="0"/>
        <v>100.89281752081561</v>
      </c>
      <c r="I2" s="208">
        <f t="shared" si="0"/>
        <v>19.99947597447731</v>
      </c>
      <c r="J2" s="208">
        <f t="shared" si="0"/>
        <v>102.90189800595168</v>
      </c>
      <c r="K2" s="208">
        <f t="shared" si="0"/>
        <v>20.083953315702139</v>
      </c>
      <c r="L2" s="208">
        <f t="shared" si="0"/>
        <v>490.43052093313469</v>
      </c>
      <c r="M2" s="208">
        <f t="shared" si="0"/>
        <v>99.516237287954368</v>
      </c>
    </row>
    <row r="3" spans="1:50" x14ac:dyDescent="0.25">
      <c r="A3" s="350" t="s">
        <v>374</v>
      </c>
      <c r="B3" s="208">
        <f>SUM(O12:O58)-B2</f>
        <v>177.14576621898516</v>
      </c>
      <c r="C3" s="208">
        <f t="shared" ref="C3:M3" si="1">SUM(P12:P58)-C2</f>
        <v>7.1234114906584622</v>
      </c>
      <c r="D3" s="208">
        <f t="shared" si="1"/>
        <v>159.75801853154445</v>
      </c>
      <c r="E3" s="208">
        <f t="shared" si="1"/>
        <v>6.2083171023704153</v>
      </c>
      <c r="F3" s="208">
        <f t="shared" si="1"/>
        <v>152.38813178439605</v>
      </c>
      <c r="G3" s="208">
        <f t="shared" si="1"/>
        <v>9.1546649429850326</v>
      </c>
      <c r="H3" s="208">
        <f t="shared" si="1"/>
        <v>136.64196472103009</v>
      </c>
      <c r="I3" s="208">
        <f t="shared" si="1"/>
        <v>6.9204637853256976</v>
      </c>
      <c r="J3" s="208">
        <f t="shared" si="1"/>
        <v>119.04459781090962</v>
      </c>
      <c r="K3" s="208">
        <f t="shared" si="1"/>
        <v>10.20790539070601</v>
      </c>
      <c r="L3" s="208">
        <f t="shared" si="1"/>
        <v>744.97847906686525</v>
      </c>
      <c r="M3" s="208">
        <f t="shared" si="1"/>
        <v>39.614762712045632</v>
      </c>
      <c r="Y3" s="347"/>
    </row>
    <row r="4" spans="1:50" x14ac:dyDescent="0.25">
      <c r="A4" s="350" t="s">
        <v>375</v>
      </c>
      <c r="B4" s="208">
        <f>'DD Response WWS1'!K35</f>
        <v>0.09</v>
      </c>
      <c r="C4" s="208">
        <v>0</v>
      </c>
      <c r="D4" s="208">
        <f>+'DD Response WWS1'!Q35</f>
        <v>0.09</v>
      </c>
      <c r="E4" s="208">
        <v>0</v>
      </c>
      <c r="F4" s="208">
        <f>'DD Response WWS1'!W35</f>
        <v>0.09</v>
      </c>
      <c r="G4" s="208">
        <v>0</v>
      </c>
      <c r="H4" s="208">
        <f>'DD Response WWS1'!AC35</f>
        <v>0.09</v>
      </c>
      <c r="I4" s="208">
        <v>0</v>
      </c>
      <c r="J4" s="208">
        <f>'DD Response WWS1'!AI35</f>
        <v>0.09</v>
      </c>
      <c r="K4" s="208">
        <v>0</v>
      </c>
      <c r="L4" s="208">
        <f>+J4+H4+F4+D4+B4</f>
        <v>0.44999999999999996</v>
      </c>
      <c r="M4" s="208">
        <f>+K4+I4+G4+E4+C4</f>
        <v>0</v>
      </c>
    </row>
    <row r="5" spans="1:50" x14ac:dyDescent="0.25">
      <c r="A5" s="350" t="s">
        <v>376</v>
      </c>
      <c r="B5" s="208">
        <f>+'DD Response WWS1'!K36</f>
        <v>9.058501923076923</v>
      </c>
      <c r="C5" s="208">
        <v>0</v>
      </c>
      <c r="D5" s="208">
        <f>+'DD Response WWS1'!Q36</f>
        <v>9.058501923076923</v>
      </c>
      <c r="E5" s="208">
        <v>0</v>
      </c>
      <c r="F5" s="208">
        <f>'DD Response WWS1'!W36</f>
        <v>9.058501923076923</v>
      </c>
      <c r="G5" s="208">
        <v>0</v>
      </c>
      <c r="H5" s="208">
        <f>'DD Response WWS1'!AC36</f>
        <v>9.058501923076923</v>
      </c>
      <c r="I5" s="208">
        <v>0</v>
      </c>
      <c r="J5" s="208">
        <f>'DD Response WWS1'!AI36</f>
        <v>9.058501923076923</v>
      </c>
      <c r="K5" s="208">
        <v>0</v>
      </c>
      <c r="L5" s="208">
        <f>+J5+H5+F5+D5+B5</f>
        <v>45.292509615384617</v>
      </c>
      <c r="M5" s="208">
        <f>+K5+I5+G5+E5+C5</f>
        <v>0</v>
      </c>
    </row>
    <row r="6" spans="1:50" x14ac:dyDescent="0.25">
      <c r="A6" s="350" t="s">
        <v>377</v>
      </c>
      <c r="B6" s="208">
        <f t="shared" ref="B6:K6" si="2">+B2-B4</f>
        <v>93.209801459098045</v>
      </c>
      <c r="C6" s="208">
        <f t="shared" si="2"/>
        <v>19.718063517600008</v>
      </c>
      <c r="D6" s="208">
        <f t="shared" si="2"/>
        <v>95.37777113786521</v>
      </c>
      <c r="E6" s="208">
        <f t="shared" si="2"/>
        <v>19.810473678371807</v>
      </c>
      <c r="F6" s="208">
        <f t="shared" si="2"/>
        <v>97.778232809404159</v>
      </c>
      <c r="G6" s="208">
        <f t="shared" si="2"/>
        <v>19.904270801803118</v>
      </c>
      <c r="H6" s="208">
        <f t="shared" si="2"/>
        <v>100.80281752081561</v>
      </c>
      <c r="I6" s="208">
        <f t="shared" si="2"/>
        <v>19.99947597447731</v>
      </c>
      <c r="J6" s="208">
        <f t="shared" si="2"/>
        <v>102.81189800595168</v>
      </c>
      <c r="K6" s="208">
        <f t="shared" si="2"/>
        <v>20.083953315702139</v>
      </c>
      <c r="L6" s="208">
        <f>+L2-L4</f>
        <v>489.9805209331347</v>
      </c>
      <c r="M6" s="208">
        <f>+M2-M4</f>
        <v>99.516237287954368</v>
      </c>
    </row>
    <row r="7" spans="1:50" x14ac:dyDescent="0.25">
      <c r="A7" s="350" t="s">
        <v>378</v>
      </c>
      <c r="B7" s="208">
        <f t="shared" ref="B7:K7" si="3">+B3-B5</f>
        <v>168.08726429590823</v>
      </c>
      <c r="C7" s="208">
        <f t="shared" si="3"/>
        <v>7.1234114906584622</v>
      </c>
      <c r="D7" s="208">
        <f t="shared" si="3"/>
        <v>150.69951660846752</v>
      </c>
      <c r="E7" s="208">
        <f t="shared" si="3"/>
        <v>6.2083171023704153</v>
      </c>
      <c r="F7" s="208">
        <f t="shared" si="3"/>
        <v>143.32962986131912</v>
      </c>
      <c r="G7" s="208">
        <f t="shared" si="3"/>
        <v>9.1546649429850326</v>
      </c>
      <c r="H7" s="208">
        <f t="shared" si="3"/>
        <v>127.58346279795317</v>
      </c>
      <c r="I7" s="208">
        <f t="shared" si="3"/>
        <v>6.9204637853256976</v>
      </c>
      <c r="J7" s="208">
        <f t="shared" si="3"/>
        <v>109.9860958878327</v>
      </c>
      <c r="K7" s="208">
        <f t="shared" si="3"/>
        <v>10.20790539070601</v>
      </c>
      <c r="L7" s="208">
        <f>+L3-L5</f>
        <v>699.68596945148067</v>
      </c>
      <c r="M7" s="208">
        <f>+M3-M5</f>
        <v>39.614762712045632</v>
      </c>
    </row>
    <row r="8" spans="1:50" x14ac:dyDescent="0.25">
      <c r="A8" s="350" t="s">
        <v>379</v>
      </c>
      <c r="B8" s="366">
        <f t="shared" ref="B8:K8" si="4">+B6/SUM(B6:B7)</f>
        <v>0.35671966384227266</v>
      </c>
      <c r="C8" s="366">
        <f t="shared" si="4"/>
        <v>0.73461177195117777</v>
      </c>
      <c r="D8" s="366">
        <f t="shared" si="4"/>
        <v>0.38759274377318725</v>
      </c>
      <c r="E8" s="366">
        <f t="shared" si="4"/>
        <v>0.76139102102448608</v>
      </c>
      <c r="F8" s="366">
        <f t="shared" si="4"/>
        <v>0.40553730486565737</v>
      </c>
      <c r="G8" s="366">
        <f t="shared" si="4"/>
        <v>0.68496213958465557</v>
      </c>
      <c r="H8" s="366">
        <f t="shared" si="4"/>
        <v>0.44136984664805906</v>
      </c>
      <c r="I8" s="366">
        <f t="shared" si="4"/>
        <v>0.74292424696806458</v>
      </c>
      <c r="J8" s="366">
        <f t="shared" si="4"/>
        <v>0.48314317313192823</v>
      </c>
      <c r="K8" s="366">
        <f t="shared" si="4"/>
        <v>0.66301488826941612</v>
      </c>
      <c r="L8" s="366">
        <f>+L6/SUM(L6:L7)</f>
        <v>0.41186376593218621</v>
      </c>
      <c r="M8" s="366">
        <f>+M6/SUM(M6:M7)</f>
        <v>0.715270049722595</v>
      </c>
    </row>
    <row r="9" spans="1:50" ht="14.4" thickBot="1" x14ac:dyDescent="0.3">
      <c r="O9" s="486" t="s">
        <v>380</v>
      </c>
      <c r="P9" s="487"/>
      <c r="Q9" s="487"/>
      <c r="R9" s="487"/>
      <c r="S9" s="487"/>
      <c r="T9" s="487"/>
      <c r="U9" s="487"/>
      <c r="V9" s="487"/>
      <c r="W9" s="487"/>
      <c r="X9" s="487"/>
      <c r="Y9" s="487"/>
      <c r="Z9" s="487"/>
      <c r="AB9" s="486" t="s">
        <v>381</v>
      </c>
      <c r="AC9" s="487"/>
      <c r="AD9" s="487"/>
      <c r="AE9" s="487"/>
      <c r="AF9" s="487"/>
      <c r="AG9" s="487"/>
      <c r="AH9" s="487"/>
      <c r="AI9" s="487"/>
      <c r="AJ9" s="487"/>
      <c r="AK9" s="487"/>
      <c r="AM9" s="486" t="s">
        <v>382</v>
      </c>
      <c r="AN9" s="487"/>
      <c r="AO9" s="487"/>
      <c r="AP9" s="487"/>
      <c r="AQ9" s="487"/>
      <c r="AR9" s="487"/>
      <c r="AS9" s="487"/>
      <c r="AT9" s="487"/>
      <c r="AU9" s="487"/>
      <c r="AV9" s="487"/>
      <c r="AW9" s="487"/>
      <c r="AX9" s="487"/>
    </row>
    <row r="10" spans="1:50" ht="14.4" thickBot="1" x14ac:dyDescent="0.3">
      <c r="B10" s="400" t="s">
        <v>132</v>
      </c>
      <c r="C10" s="401"/>
      <c r="D10" s="400" t="s">
        <v>133</v>
      </c>
      <c r="E10" s="401"/>
      <c r="F10" s="400" t="s">
        <v>134</v>
      </c>
      <c r="G10" s="401"/>
      <c r="H10" s="400" t="s">
        <v>135</v>
      </c>
      <c r="I10" s="401"/>
      <c r="J10" s="400" t="s">
        <v>136</v>
      </c>
      <c r="K10" s="401"/>
      <c r="L10" s="400" t="s">
        <v>137</v>
      </c>
      <c r="M10" s="401"/>
      <c r="O10" s="400" t="s">
        <v>132</v>
      </c>
      <c r="P10" s="401"/>
      <c r="Q10" s="400" t="s">
        <v>133</v>
      </c>
      <c r="R10" s="401"/>
      <c r="S10" s="400" t="s">
        <v>134</v>
      </c>
      <c r="T10" s="401"/>
      <c r="U10" s="400" t="s">
        <v>135</v>
      </c>
      <c r="V10" s="401"/>
      <c r="W10" s="400" t="s">
        <v>136</v>
      </c>
      <c r="X10" s="401"/>
      <c r="Y10" s="400" t="s">
        <v>137</v>
      </c>
      <c r="Z10" s="401"/>
      <c r="AB10" s="400" t="s">
        <v>132</v>
      </c>
      <c r="AC10" s="401"/>
      <c r="AD10" s="400" t="s">
        <v>133</v>
      </c>
      <c r="AE10" s="401"/>
      <c r="AF10" s="400" t="s">
        <v>134</v>
      </c>
      <c r="AG10" s="401"/>
      <c r="AH10" s="400" t="s">
        <v>135</v>
      </c>
      <c r="AI10" s="401"/>
      <c r="AJ10" s="400" t="s">
        <v>136</v>
      </c>
      <c r="AK10" s="401"/>
      <c r="AM10" s="400" t="s">
        <v>132</v>
      </c>
      <c r="AN10" s="401"/>
      <c r="AO10" s="400" t="s">
        <v>133</v>
      </c>
      <c r="AP10" s="401"/>
      <c r="AQ10" s="400" t="s">
        <v>134</v>
      </c>
      <c r="AR10" s="401"/>
      <c r="AS10" s="400" t="s">
        <v>135</v>
      </c>
      <c r="AT10" s="401"/>
      <c r="AU10" s="400" t="s">
        <v>136</v>
      </c>
      <c r="AV10" s="401"/>
      <c r="AW10" s="400" t="s">
        <v>137</v>
      </c>
      <c r="AX10" s="401"/>
    </row>
    <row r="11" spans="1:50" ht="28.2" thickBot="1" x14ac:dyDescent="0.3">
      <c r="B11" s="15" t="s">
        <v>242</v>
      </c>
      <c r="C11" s="195" t="s">
        <v>243</v>
      </c>
      <c r="D11" s="15" t="s">
        <v>242</v>
      </c>
      <c r="E11" s="195" t="s">
        <v>243</v>
      </c>
      <c r="F11" s="15" t="s">
        <v>242</v>
      </c>
      <c r="G11" s="195" t="s">
        <v>243</v>
      </c>
      <c r="H11" s="15" t="s">
        <v>242</v>
      </c>
      <c r="I11" s="195" t="s">
        <v>243</v>
      </c>
      <c r="J11" s="15" t="s">
        <v>242</v>
      </c>
      <c r="K11" s="195" t="s">
        <v>243</v>
      </c>
      <c r="L11" s="15" t="s">
        <v>242</v>
      </c>
      <c r="M11" s="195" t="s">
        <v>243</v>
      </c>
      <c r="O11" s="15" t="s">
        <v>242</v>
      </c>
      <c r="P11" s="195" t="s">
        <v>243</v>
      </c>
      <c r="Q11" s="15" t="s">
        <v>242</v>
      </c>
      <c r="R11" s="195" t="s">
        <v>243</v>
      </c>
      <c r="S11" s="15" t="s">
        <v>242</v>
      </c>
      <c r="T11" s="195" t="s">
        <v>243</v>
      </c>
      <c r="U11" s="15" t="s">
        <v>242</v>
      </c>
      <c r="V11" s="195" t="s">
        <v>243</v>
      </c>
      <c r="W11" s="15" t="s">
        <v>242</v>
      </c>
      <c r="X11" s="195" t="s">
        <v>243</v>
      </c>
      <c r="Y11" s="15" t="s">
        <v>242</v>
      </c>
      <c r="Z11" s="195" t="s">
        <v>243</v>
      </c>
      <c r="AB11" s="15" t="s">
        <v>242</v>
      </c>
      <c r="AC11" s="195" t="s">
        <v>243</v>
      </c>
      <c r="AD11" s="15" t="s">
        <v>242</v>
      </c>
      <c r="AE11" s="195" t="s">
        <v>243</v>
      </c>
      <c r="AF11" s="15" t="s">
        <v>242</v>
      </c>
      <c r="AG11" s="195" t="s">
        <v>243</v>
      </c>
      <c r="AH11" s="15" t="s">
        <v>242</v>
      </c>
      <c r="AI11" s="195" t="s">
        <v>243</v>
      </c>
      <c r="AJ11" s="15" t="s">
        <v>242</v>
      </c>
      <c r="AK11" s="195" t="s">
        <v>243</v>
      </c>
      <c r="AM11" s="15" t="s">
        <v>242</v>
      </c>
      <c r="AN11" s="195" t="s">
        <v>243</v>
      </c>
      <c r="AO11" s="15" t="s">
        <v>242</v>
      </c>
      <c r="AP11" s="195" t="s">
        <v>243</v>
      </c>
      <c r="AQ11" s="15" t="s">
        <v>242</v>
      </c>
      <c r="AR11" s="195" t="s">
        <v>243</v>
      </c>
      <c r="AS11" s="15" t="s">
        <v>242</v>
      </c>
      <c r="AT11" s="195" t="s">
        <v>243</v>
      </c>
      <c r="AU11" s="15" t="s">
        <v>242</v>
      </c>
      <c r="AV11" s="195" t="s">
        <v>243</v>
      </c>
      <c r="AW11" s="15" t="s">
        <v>242</v>
      </c>
      <c r="AX11" s="195" t="s">
        <v>243</v>
      </c>
    </row>
    <row r="12" spans="1:50" x14ac:dyDescent="0.25">
      <c r="A12" t="s">
        <v>372</v>
      </c>
      <c r="B12" s="398">
        <f>'DD Response WWS1'!AZ6</f>
        <v>0.65303962970997398</v>
      </c>
      <c r="C12" s="398">
        <f>'DD Response WWS1'!BA6</f>
        <v>0.73461177195117777</v>
      </c>
      <c r="D12" s="398">
        <f>'DD Response WWS1'!BB6</f>
        <v>0.63663686901147276</v>
      </c>
      <c r="E12" s="398">
        <f>'DD Response WWS1'!BC6</f>
        <v>0.76139102102448608</v>
      </c>
      <c r="F12" s="398">
        <f>'DD Response WWS1'!BD6</f>
        <v>0.65010508645649578</v>
      </c>
      <c r="G12" s="398">
        <f>'DD Response WWS1'!BE6</f>
        <v>0.69808107354868454</v>
      </c>
      <c r="H12" s="398">
        <f>'DD Response WWS1'!BF6</f>
        <v>0.66115371116651778</v>
      </c>
      <c r="I12" s="398">
        <f>'DD Response WWS1'!BG6</f>
        <v>0.76892159889992817</v>
      </c>
      <c r="J12" s="398">
        <f>'DD Response WWS1'!BH6</f>
        <v>0.66334995691415377</v>
      </c>
      <c r="K12" s="398">
        <f>'DD Response WWS1'!BI6</f>
        <v>0.71413160332226922</v>
      </c>
      <c r="L12" s="398">
        <f>'DD Response WWS1'!BJ6</f>
        <v>0.65277844705234833</v>
      </c>
      <c r="M12" s="398">
        <f>'DD Response WWS1'!BK6</f>
        <v>0.73441052580141652</v>
      </c>
      <c r="O12" s="208">
        <f>$Y12*AB12</f>
        <v>140.04964317443853</v>
      </c>
      <c r="P12" s="208">
        <f>$Z12*AC12</f>
        <v>26.84147500825847</v>
      </c>
      <c r="Q12" s="208">
        <f>$Y12*AD12</f>
        <v>145.87388492648481</v>
      </c>
      <c r="R12" s="208">
        <f>$Z12*AE12</f>
        <v>26.018790780742222</v>
      </c>
      <c r="S12" s="208">
        <f>$Y12*AF12</f>
        <v>143.77930719546191</v>
      </c>
      <c r="T12" s="208">
        <f>$Z12*AG12</f>
        <v>28.512835480011027</v>
      </c>
      <c r="U12" s="208">
        <f>$Y12*AH12</f>
        <v>142.33287627343034</v>
      </c>
      <c r="V12" s="208">
        <f>$Z12*AI12</f>
        <v>26.009772651841136</v>
      </c>
      <c r="W12" s="208">
        <f>$Y12*AJ12</f>
        <v>142.87028843018442</v>
      </c>
      <c r="X12" s="208">
        <f>$Z12*AK12</f>
        <v>28.067126079147144</v>
      </c>
      <c r="Y12" s="150">
        <f>833.224+0.51-0.228-Y37-Y38-Y42</f>
        <v>714.90600000000006</v>
      </c>
      <c r="Z12" s="150">
        <v>135.44999999999999</v>
      </c>
      <c r="AB12" s="208">
        <f>IFERROR(AM12/$AW12,0)</f>
        <v>0.19589938142138758</v>
      </c>
      <c r="AC12" s="208">
        <f>IFERROR(AN12/$AX12,0)</f>
        <v>0.1981651901680212</v>
      </c>
      <c r="AD12" s="208">
        <f t="shared" ref="AD12" si="5">IFERROR(AO12/$AW12,0)</f>
        <v>0.20404624513780104</v>
      </c>
      <c r="AE12" s="208">
        <f>IFERROR(AP12/$AX12,0)</f>
        <v>0.19209147863227924</v>
      </c>
      <c r="AF12" s="208">
        <f t="shared" ref="AF12" si="6">IFERROR(AQ12/$AW12,0)</f>
        <v>0.20111638060872605</v>
      </c>
      <c r="AG12" s="208">
        <f>IFERROR(AR12/$AX12,0)</f>
        <v>0.2105045070506536</v>
      </c>
      <c r="AH12" s="208">
        <f t="shared" ref="AH12" si="7">IFERROR(AS12/$AW12,0)</f>
        <v>0.19909313430497202</v>
      </c>
      <c r="AI12" s="208">
        <f>IFERROR(AT12/$AX12,0)</f>
        <v>0.19202489960753885</v>
      </c>
      <c r="AJ12" s="208">
        <f t="shared" ref="AJ12" si="8">IFERROR(AU12/$AW12,0)</f>
        <v>0.19984485852711323</v>
      </c>
      <c r="AK12" s="208">
        <f>IFERROR(AV12/$AX12,0)</f>
        <v>0.20721392454150717</v>
      </c>
      <c r="AM12" s="208">
        <f>'DD Response WWS1'!AL8+'DD Response WWS1'!AL10+'DD Response WWS1'!AL11</f>
        <v>140.52184972046484</v>
      </c>
      <c r="AN12" s="208">
        <f>'DD Response WWS1'!AM8+'DD Response WWS1'!AM10+'DD Response WWS1'!AM11</f>
        <v>23.612900358658027</v>
      </c>
      <c r="AO12" s="208">
        <f>'DD Response WWS1'!AN8+'DD Response WWS1'!AN10+'DD Response WWS1'!AN11</f>
        <v>146.36572911683936</v>
      </c>
      <c r="AP12" s="208">
        <f>'DD Response WWS1'!AO8+'DD Response WWS1'!AO10+'DD Response WWS1'!AO11</f>
        <v>22.889171104397455</v>
      </c>
      <c r="AQ12" s="208">
        <f>'DD Response WWS1'!AP8+'DD Response WWS1'!AP10+'DD Response WWS1'!AP11</f>
        <v>144.26408908067003</v>
      </c>
      <c r="AR12" s="208">
        <f>'DD Response WWS1'!AQ8+'DD Response WWS1'!AQ10+'DD Response WWS1'!AQ11</f>
        <v>25.083224484688742</v>
      </c>
      <c r="AS12" s="208">
        <f>'DD Response WWS1'!AR8+'DD Response WWS1'!AR10+'DD Response WWS1'!AR11</f>
        <v>142.81278121547547</v>
      </c>
      <c r="AT12" s="208">
        <f>'DD Response WWS1'!AS8+'DD Response WWS1'!AS10+'DD Response WWS1'!AS11</f>
        <v>22.8812377036027</v>
      </c>
      <c r="AU12" s="208">
        <f>'DD Response WWS1'!AT8+'DD Response WWS1'!AT10+'DD Response WWS1'!AT11</f>
        <v>143.35200536926561</v>
      </c>
      <c r="AV12" s="208">
        <f>'DD Response WWS1'!AU8+'DD Response WWS1'!AU10+'DD Response WWS1'!AU11</f>
        <v>24.691126372782524</v>
      </c>
      <c r="AW12" s="208">
        <f>'DD Response WWS1'!AV8+'DD Response WWS1'!AV10+'DD Response WWS1'!AV11</f>
        <v>717.31645450271537</v>
      </c>
      <c r="AX12" s="208">
        <f>'DD Response WWS1'!AW8+'DD Response WWS1'!AW10+'DD Response WWS1'!AW11</f>
        <v>119.15766002412944</v>
      </c>
    </row>
    <row r="13" spans="1:50" x14ac:dyDescent="0.25">
      <c r="A13" t="s">
        <v>149</v>
      </c>
      <c r="B13" s="398">
        <f>'DD Response WWS2'!AX10</f>
        <v>9.4250787824698024E-3</v>
      </c>
      <c r="C13" s="398">
        <f>'DD Response WWS2'!AY10</f>
        <v>0</v>
      </c>
      <c r="D13" s="398">
        <f>'DD Response WWS2'!AZ10</f>
        <v>0</v>
      </c>
      <c r="E13" s="398">
        <f>'DD Response WWS2'!BA10</f>
        <v>0</v>
      </c>
      <c r="F13" s="398">
        <f>'DD Response WWS2'!BB10</f>
        <v>0</v>
      </c>
      <c r="G13" s="398">
        <f>'DD Response WWS2'!BC10</f>
        <v>0</v>
      </c>
      <c r="H13" s="398">
        <f>'DD Response WWS2'!BD10</f>
        <v>0</v>
      </c>
      <c r="I13" s="398">
        <f>'DD Response WWS2'!BE10</f>
        <v>0</v>
      </c>
      <c r="J13" s="398">
        <f>'DD Response WWS2'!BF10</f>
        <v>0</v>
      </c>
      <c r="K13" s="398">
        <f>'DD Response WWS2'!BG10</f>
        <v>0</v>
      </c>
      <c r="L13" s="398">
        <f>'DD Response WWS2'!BH10</f>
        <v>1.8993368762484338E-3</v>
      </c>
      <c r="M13" s="398">
        <f>'DD Response WWS2'!BI10</f>
        <v>0</v>
      </c>
      <c r="O13" s="208">
        <f t="shared" ref="O13:O58" si="9">$Y13*AB13</f>
        <v>0.79479278771193906</v>
      </c>
      <c r="P13" s="208">
        <f t="shared" ref="P13:P58" si="10">$Z13*AC13</f>
        <v>0</v>
      </c>
      <c r="Q13" s="208">
        <f t="shared" ref="Q13:Q58" si="11">$Y13*AD13</f>
        <v>0.78730180307201525</v>
      </c>
      <c r="R13" s="208">
        <f t="shared" ref="R13:R58" si="12">$Z13*AE13</f>
        <v>0</v>
      </c>
      <c r="S13" s="208">
        <f t="shared" ref="S13:S58" si="13">$Y13*AF13</f>
        <v>0.78730180307201525</v>
      </c>
      <c r="T13" s="208">
        <f t="shared" ref="T13:T58" si="14">$Z13*AG13</f>
        <v>0</v>
      </c>
      <c r="U13" s="208">
        <f t="shared" ref="U13:U58" si="15">$Y13*AH13</f>
        <v>0.78730180307201525</v>
      </c>
      <c r="V13" s="208">
        <f t="shared" ref="V13:V58" si="16">$Z13*AI13</f>
        <v>0</v>
      </c>
      <c r="W13" s="208">
        <f t="shared" ref="W13:W58" si="17">$Y13*AJ13</f>
        <v>0.78730180307201525</v>
      </c>
      <c r="X13" s="208">
        <f t="shared" ref="X13:X58" si="18">$Z13*AK13</f>
        <v>0</v>
      </c>
      <c r="Y13" s="150">
        <v>3.944</v>
      </c>
      <c r="Z13" s="150"/>
      <c r="AB13" s="208">
        <f t="shared" ref="AB13:AB58" si="19">IFERROR(AM13/$AW13,0)</f>
        <v>0.20151946950099875</v>
      </c>
      <c r="AC13" s="208">
        <f t="shared" ref="AC13:AC58" si="20">IFERROR(AN13/$AX13,0)</f>
        <v>0</v>
      </c>
      <c r="AD13" s="208">
        <f t="shared" ref="AD13:AD58" si="21">IFERROR(AO13/$AW13,0)</f>
        <v>0.19962013262475031</v>
      </c>
      <c r="AE13" s="208">
        <f t="shared" ref="AE13:AE58" si="22">IFERROR(AP13/$AX13,0)</f>
        <v>0</v>
      </c>
      <c r="AF13" s="208">
        <f t="shared" ref="AF13:AF58" si="23">IFERROR(AQ13/$AW13,0)</f>
        <v>0.19962013262475031</v>
      </c>
      <c r="AG13" s="208">
        <f t="shared" ref="AG13:AG58" si="24">IFERROR(AR13/$AX13,0)</f>
        <v>0</v>
      </c>
      <c r="AH13" s="208">
        <f t="shared" ref="AH13:AH58" si="25">IFERROR(AS13/$AW13,0)</f>
        <v>0.19962013262475031</v>
      </c>
      <c r="AI13" s="208">
        <f t="shared" ref="AI13:AI58" si="26">IFERROR(AT13/$AX13,0)</f>
        <v>0</v>
      </c>
      <c r="AJ13" s="208">
        <f t="shared" ref="AJ13:AJ58" si="27">IFERROR(AU13/$AW13,0)</f>
        <v>0.19962013262475031</v>
      </c>
      <c r="AK13" s="208">
        <f t="shared" ref="AK13:AK58" si="28">IFERROR(AV13/$AX13,0)</f>
        <v>0</v>
      </c>
      <c r="AM13" s="208">
        <f>'DD Response WWS2'!AK10+'DD Response WWS2'!AK59</f>
        <v>1.0658146175067398</v>
      </c>
      <c r="AN13" s="208">
        <f>'DD Response WWS2'!AL10+'DD Response WWS2'!AL59</f>
        <v>0</v>
      </c>
      <c r="AO13" s="208">
        <f>'DD Response WWS2'!AM10+'DD Response WWS2'!AM59</f>
        <v>1.0557692307692308</v>
      </c>
      <c r="AP13" s="208">
        <f>'DD Response WWS2'!AN10+'DD Response WWS2'!AN59</f>
        <v>0</v>
      </c>
      <c r="AQ13" s="208">
        <f>'DD Response WWS2'!AO10+'DD Response WWS2'!AO59</f>
        <v>1.0557692307692308</v>
      </c>
      <c r="AR13" s="208">
        <f>'DD Response WWS2'!AP10+'DD Response WWS2'!AP59</f>
        <v>0</v>
      </c>
      <c r="AS13" s="208">
        <f>'DD Response WWS2'!AQ10+'DD Response WWS2'!AQ59</f>
        <v>1.0557692307692308</v>
      </c>
      <c r="AT13" s="208">
        <f>'DD Response WWS2'!AR10+'DD Response WWS2'!AR59</f>
        <v>0</v>
      </c>
      <c r="AU13" s="208">
        <f>'DD Response WWS2'!AS10+'DD Response WWS2'!AS59</f>
        <v>1.0557692307692308</v>
      </c>
      <c r="AV13" s="208">
        <f>'DD Response WWS2'!AT10+'DD Response WWS2'!AT59</f>
        <v>0</v>
      </c>
      <c r="AW13" s="208">
        <f>'DD Response WWS2'!AU10+'DD Response WWS2'!AU59</f>
        <v>5.2888915405836627</v>
      </c>
      <c r="AX13" s="208">
        <f>'DD Response WWS2'!AV10+'DD Response WWS2'!AV59</f>
        <v>0</v>
      </c>
    </row>
    <row r="14" spans="1:50" x14ac:dyDescent="0.25">
      <c r="A14" t="s">
        <v>150</v>
      </c>
      <c r="B14" s="398">
        <f>'DD Response WWS2'!AX11</f>
        <v>0</v>
      </c>
      <c r="C14" s="398">
        <f>'DD Response WWS2'!AY11</f>
        <v>0</v>
      </c>
      <c r="D14" s="398">
        <f>'DD Response WWS2'!AZ11</f>
        <v>0</v>
      </c>
      <c r="E14" s="398">
        <f>'DD Response WWS2'!BA11</f>
        <v>0</v>
      </c>
      <c r="F14" s="398">
        <f>'DD Response WWS2'!BB11</f>
        <v>0</v>
      </c>
      <c r="G14" s="398">
        <f>'DD Response WWS2'!BC11</f>
        <v>0</v>
      </c>
      <c r="H14" s="398">
        <f>'DD Response WWS2'!BD11</f>
        <v>0</v>
      </c>
      <c r="I14" s="398">
        <f>'DD Response WWS2'!BE11</f>
        <v>0</v>
      </c>
      <c r="J14" s="398">
        <f>'DD Response WWS2'!BF11</f>
        <v>0</v>
      </c>
      <c r="K14" s="398">
        <f>'DD Response WWS2'!BG11</f>
        <v>0</v>
      </c>
      <c r="L14" s="398">
        <f>'DD Response WWS2'!BH11</f>
        <v>0</v>
      </c>
      <c r="M14" s="398">
        <f>'DD Response WWS2'!BI11</f>
        <v>0</v>
      </c>
      <c r="O14" s="208">
        <f t="shared" si="9"/>
        <v>0</v>
      </c>
      <c r="P14" s="208">
        <f t="shared" si="10"/>
        <v>0</v>
      </c>
      <c r="Q14" s="208">
        <f t="shared" si="11"/>
        <v>0</v>
      </c>
      <c r="R14" s="208">
        <f t="shared" si="12"/>
        <v>0</v>
      </c>
      <c r="S14" s="208">
        <f t="shared" si="13"/>
        <v>0</v>
      </c>
      <c r="T14" s="208">
        <f t="shared" si="14"/>
        <v>0</v>
      </c>
      <c r="U14" s="208">
        <f t="shared" si="15"/>
        <v>0</v>
      </c>
      <c r="V14" s="208">
        <f t="shared" si="16"/>
        <v>0</v>
      </c>
      <c r="W14" s="208">
        <f t="shared" si="17"/>
        <v>0</v>
      </c>
      <c r="X14" s="208">
        <f t="shared" si="18"/>
        <v>0</v>
      </c>
      <c r="Y14" s="150"/>
      <c r="Z14" s="150"/>
      <c r="AB14" s="208">
        <f t="shared" si="19"/>
        <v>0</v>
      </c>
      <c r="AC14" s="208">
        <f t="shared" si="20"/>
        <v>0</v>
      </c>
      <c r="AD14" s="208">
        <f t="shared" si="21"/>
        <v>0</v>
      </c>
      <c r="AE14" s="208">
        <f t="shared" si="22"/>
        <v>0</v>
      </c>
      <c r="AF14" s="208">
        <f t="shared" si="23"/>
        <v>0</v>
      </c>
      <c r="AG14" s="208">
        <f t="shared" si="24"/>
        <v>0</v>
      </c>
      <c r="AH14" s="208">
        <f t="shared" si="25"/>
        <v>0</v>
      </c>
      <c r="AI14" s="208">
        <f t="shared" si="26"/>
        <v>0</v>
      </c>
      <c r="AJ14" s="208">
        <f t="shared" si="27"/>
        <v>0</v>
      </c>
      <c r="AK14" s="208">
        <f t="shared" si="28"/>
        <v>0</v>
      </c>
      <c r="AM14" s="208">
        <f>'DD Response WWS2'!AK11+'DD Response WWS2'!AK60</f>
        <v>0</v>
      </c>
      <c r="AN14" s="208">
        <f>'DD Response WWS2'!AL11+'DD Response WWS2'!AL60</f>
        <v>0</v>
      </c>
      <c r="AO14" s="208">
        <f>'DD Response WWS2'!AM11+'DD Response WWS2'!AM60</f>
        <v>0</v>
      </c>
      <c r="AP14" s="208">
        <f>'DD Response WWS2'!AN11+'DD Response WWS2'!AN60</f>
        <v>0</v>
      </c>
      <c r="AQ14" s="208">
        <f>'DD Response WWS2'!AO11+'DD Response WWS2'!AO60</f>
        <v>0</v>
      </c>
      <c r="AR14" s="208">
        <f>'DD Response WWS2'!AP11+'DD Response WWS2'!AP60</f>
        <v>0</v>
      </c>
      <c r="AS14" s="208">
        <f>'DD Response WWS2'!AQ11+'DD Response WWS2'!AQ60</f>
        <v>0</v>
      </c>
      <c r="AT14" s="208">
        <f>'DD Response WWS2'!AR11+'DD Response WWS2'!AR60</f>
        <v>0</v>
      </c>
      <c r="AU14" s="208">
        <f>'DD Response WWS2'!AS11+'DD Response WWS2'!AS60</f>
        <v>0</v>
      </c>
      <c r="AV14" s="208">
        <f>'DD Response WWS2'!AT11+'DD Response WWS2'!AT60</f>
        <v>0</v>
      </c>
      <c r="AW14" s="208">
        <f>'DD Response WWS2'!AU11+'DD Response WWS2'!AU60</f>
        <v>0</v>
      </c>
      <c r="AX14" s="208">
        <f>'DD Response WWS2'!AV11+'DD Response WWS2'!AV60</f>
        <v>0</v>
      </c>
    </row>
    <row r="15" spans="1:50" x14ac:dyDescent="0.25">
      <c r="A15" t="s">
        <v>151</v>
      </c>
      <c r="B15" s="398">
        <f>'DD Response WWS2'!AX12</f>
        <v>0</v>
      </c>
      <c r="C15" s="398">
        <f>'DD Response WWS2'!AY12</f>
        <v>0</v>
      </c>
      <c r="D15" s="398">
        <f>'DD Response WWS2'!AZ12</f>
        <v>0</v>
      </c>
      <c r="E15" s="398">
        <f>'DD Response WWS2'!BA12</f>
        <v>0</v>
      </c>
      <c r="F15" s="398">
        <f>'DD Response WWS2'!BB12</f>
        <v>0</v>
      </c>
      <c r="G15" s="398">
        <f>'DD Response WWS2'!BC12</f>
        <v>0</v>
      </c>
      <c r="H15" s="398">
        <f>'DD Response WWS2'!BD12</f>
        <v>0</v>
      </c>
      <c r="I15" s="398">
        <f>'DD Response WWS2'!BE12</f>
        <v>0</v>
      </c>
      <c r="J15" s="398">
        <f>'DD Response WWS2'!BF12</f>
        <v>0</v>
      </c>
      <c r="K15" s="398">
        <f>'DD Response WWS2'!BG12</f>
        <v>0</v>
      </c>
      <c r="L15" s="398">
        <f>'DD Response WWS2'!BH12</f>
        <v>0</v>
      </c>
      <c r="M15" s="398">
        <f>'DD Response WWS2'!BI12</f>
        <v>0</v>
      </c>
      <c r="O15" s="208">
        <f t="shared" si="9"/>
        <v>0</v>
      </c>
      <c r="P15" s="208">
        <f t="shared" si="10"/>
        <v>0</v>
      </c>
      <c r="Q15" s="208">
        <f t="shared" si="11"/>
        <v>0</v>
      </c>
      <c r="R15" s="208">
        <f t="shared" si="12"/>
        <v>0</v>
      </c>
      <c r="S15" s="208">
        <f t="shared" si="13"/>
        <v>0</v>
      </c>
      <c r="T15" s="208">
        <f t="shared" si="14"/>
        <v>0</v>
      </c>
      <c r="U15" s="208">
        <f t="shared" si="15"/>
        <v>0</v>
      </c>
      <c r="V15" s="208">
        <f t="shared" si="16"/>
        <v>0</v>
      </c>
      <c r="W15" s="208">
        <f t="shared" si="17"/>
        <v>0</v>
      </c>
      <c r="X15" s="208">
        <f t="shared" si="18"/>
        <v>0</v>
      </c>
      <c r="Y15" s="150"/>
      <c r="Z15" s="150"/>
      <c r="AB15" s="208">
        <f t="shared" si="19"/>
        <v>0</v>
      </c>
      <c r="AC15" s="208">
        <f t="shared" si="20"/>
        <v>0</v>
      </c>
      <c r="AD15" s="208">
        <f t="shared" si="21"/>
        <v>0</v>
      </c>
      <c r="AE15" s="208">
        <f t="shared" si="22"/>
        <v>0</v>
      </c>
      <c r="AF15" s="208">
        <f t="shared" si="23"/>
        <v>0</v>
      </c>
      <c r="AG15" s="208">
        <f t="shared" si="24"/>
        <v>0</v>
      </c>
      <c r="AH15" s="208">
        <f t="shared" si="25"/>
        <v>0</v>
      </c>
      <c r="AI15" s="208">
        <f t="shared" si="26"/>
        <v>0</v>
      </c>
      <c r="AJ15" s="208">
        <f t="shared" si="27"/>
        <v>0</v>
      </c>
      <c r="AK15" s="208">
        <f t="shared" si="28"/>
        <v>0</v>
      </c>
      <c r="AM15" s="208">
        <f>'DD Response WWS2'!AK12+'DD Response WWS2'!AK61</f>
        <v>0</v>
      </c>
      <c r="AN15" s="208">
        <f>'DD Response WWS2'!AL12+'DD Response WWS2'!AL61</f>
        <v>0</v>
      </c>
      <c r="AO15" s="208">
        <f>'DD Response WWS2'!AM12+'DD Response WWS2'!AM61</f>
        <v>0</v>
      </c>
      <c r="AP15" s="208">
        <f>'DD Response WWS2'!AN12+'DD Response WWS2'!AN61</f>
        <v>0</v>
      </c>
      <c r="AQ15" s="208">
        <f>'DD Response WWS2'!AO12+'DD Response WWS2'!AO61</f>
        <v>0</v>
      </c>
      <c r="AR15" s="208">
        <f>'DD Response WWS2'!AP12+'DD Response WWS2'!AP61</f>
        <v>0</v>
      </c>
      <c r="AS15" s="208">
        <f>'DD Response WWS2'!AQ12+'DD Response WWS2'!AQ61</f>
        <v>0</v>
      </c>
      <c r="AT15" s="208">
        <f>'DD Response WWS2'!AR12+'DD Response WWS2'!AR61</f>
        <v>0</v>
      </c>
      <c r="AU15" s="208">
        <f>'DD Response WWS2'!AS12+'DD Response WWS2'!AS61</f>
        <v>0</v>
      </c>
      <c r="AV15" s="208">
        <f>'DD Response WWS2'!AT12+'DD Response WWS2'!AT61</f>
        <v>0</v>
      </c>
      <c r="AW15" s="208">
        <f>'DD Response WWS2'!AU12+'DD Response WWS2'!AU61</f>
        <v>0</v>
      </c>
      <c r="AX15" s="208">
        <f>'DD Response WWS2'!AV12+'DD Response WWS2'!AV61</f>
        <v>0</v>
      </c>
    </row>
    <row r="16" spans="1:50" x14ac:dyDescent="0.25">
      <c r="A16" t="s">
        <v>152</v>
      </c>
      <c r="B16" s="398">
        <f>'DD Response WWS2'!AX13</f>
        <v>0</v>
      </c>
      <c r="C16" s="398">
        <f>'DD Response WWS2'!AY13</f>
        <v>0</v>
      </c>
      <c r="D16" s="398">
        <f>'DD Response WWS2'!AZ13</f>
        <v>0</v>
      </c>
      <c r="E16" s="398">
        <f>'DD Response WWS2'!BA13</f>
        <v>0</v>
      </c>
      <c r="F16" s="398">
        <f>'DD Response WWS2'!BB13</f>
        <v>0</v>
      </c>
      <c r="G16" s="398">
        <f>'DD Response WWS2'!BC13</f>
        <v>0</v>
      </c>
      <c r="H16" s="398">
        <f>'DD Response WWS2'!BD13</f>
        <v>0</v>
      </c>
      <c r="I16" s="398">
        <f>'DD Response WWS2'!BE13</f>
        <v>0</v>
      </c>
      <c r="J16" s="398">
        <f>'DD Response WWS2'!BF13</f>
        <v>8.9329291418974704E-3</v>
      </c>
      <c r="K16" s="398">
        <f>'DD Response WWS2'!BG13</f>
        <v>0</v>
      </c>
      <c r="L16" s="398">
        <f>'DD Response WWS2'!BH13</f>
        <v>1.6152636999246729E-3</v>
      </c>
      <c r="M16" s="398">
        <f>'DD Response WWS2'!BI13</f>
        <v>0</v>
      </c>
      <c r="O16" s="208">
        <f t="shared" si="9"/>
        <v>5.0160512961654451</v>
      </c>
      <c r="P16" s="208">
        <f t="shared" si="10"/>
        <v>0</v>
      </c>
      <c r="Q16" s="208">
        <f t="shared" si="11"/>
        <v>0.96226938593530564</v>
      </c>
      <c r="R16" s="208">
        <f t="shared" si="12"/>
        <v>0</v>
      </c>
      <c r="S16" s="208">
        <f t="shared" si="13"/>
        <v>1.4293526194305963</v>
      </c>
      <c r="T16" s="208">
        <f t="shared" si="14"/>
        <v>0</v>
      </c>
      <c r="U16" s="208">
        <f t="shared" si="15"/>
        <v>3.1433485856286563</v>
      </c>
      <c r="V16" s="208">
        <f t="shared" si="16"/>
        <v>0</v>
      </c>
      <c r="W16" s="208">
        <f t="shared" si="17"/>
        <v>2.3289781128399976</v>
      </c>
      <c r="X16" s="208">
        <f t="shared" si="18"/>
        <v>0</v>
      </c>
      <c r="Y16" s="150">
        <v>12.88</v>
      </c>
      <c r="Z16" s="150"/>
      <c r="AB16" s="208">
        <f t="shared" si="19"/>
        <v>0.38944497641036063</v>
      </c>
      <c r="AC16" s="208">
        <f t="shared" si="20"/>
        <v>0</v>
      </c>
      <c r="AD16" s="208">
        <f t="shared" si="21"/>
        <v>7.4710356050877766E-2</v>
      </c>
      <c r="AE16" s="208">
        <f t="shared" si="22"/>
        <v>0</v>
      </c>
      <c r="AF16" s="208">
        <f t="shared" si="23"/>
        <v>0.11097458225392828</v>
      </c>
      <c r="AG16" s="208">
        <f t="shared" si="24"/>
        <v>0</v>
      </c>
      <c r="AH16" s="208">
        <f t="shared" si="25"/>
        <v>0.24404880323203851</v>
      </c>
      <c r="AI16" s="208">
        <f t="shared" si="26"/>
        <v>0</v>
      </c>
      <c r="AJ16" s="208">
        <f t="shared" si="27"/>
        <v>0.18082128205279482</v>
      </c>
      <c r="AK16" s="208">
        <f t="shared" si="28"/>
        <v>0</v>
      </c>
      <c r="AM16" s="208">
        <f>'DD Response WWS2'!AK13+'DD Response WWS2'!AK62</f>
        <v>5.4892224669646099</v>
      </c>
      <c r="AN16" s="208">
        <f>'DD Response WWS2'!AL13+'DD Response WWS2'!AL62</f>
        <v>0</v>
      </c>
      <c r="AO16" s="208">
        <f>'DD Response WWS2'!AM13+'DD Response WWS2'!AM62</f>
        <v>1.0530416099584676</v>
      </c>
      <c r="AP16" s="208">
        <f>'DD Response WWS2'!AN13+'DD Response WWS2'!AN62</f>
        <v>0</v>
      </c>
      <c r="AQ16" s="208">
        <f>'DD Response WWS2'!AO13+'DD Response WWS2'!AO62</f>
        <v>1.5641854615384616</v>
      </c>
      <c r="AR16" s="208">
        <f>'DD Response WWS2'!AP13+'DD Response WWS2'!AP62</f>
        <v>0</v>
      </c>
      <c r="AS16" s="208">
        <f>'DD Response WWS2'!AQ13+'DD Response WWS2'!AQ62</f>
        <v>3.439865076923077</v>
      </c>
      <c r="AT16" s="208">
        <f>'DD Response WWS2'!AR13+'DD Response WWS2'!AR62</f>
        <v>0</v>
      </c>
      <c r="AU16" s="208">
        <f>'DD Response WWS2'!AS13+'DD Response WWS2'!AS62</f>
        <v>2.54867389251844</v>
      </c>
      <c r="AV16" s="208">
        <f>'DD Response WWS2'!AT13+'DD Response WWS2'!AT62</f>
        <v>0</v>
      </c>
      <c r="AW16" s="208">
        <f>'DD Response WWS2'!AU13+'DD Response WWS2'!AU62</f>
        <v>14.094988507903055</v>
      </c>
      <c r="AX16" s="208">
        <f>'DD Response WWS2'!AV13+'DD Response WWS2'!AV62</f>
        <v>0</v>
      </c>
    </row>
    <row r="17" spans="1:50" x14ac:dyDescent="0.25">
      <c r="A17" t="s">
        <v>154</v>
      </c>
      <c r="B17" s="398">
        <f>'DD Response WWS2'!AX14</f>
        <v>0</v>
      </c>
      <c r="C17" s="398">
        <f>'DD Response WWS2'!AY14</f>
        <v>0</v>
      </c>
      <c r="D17" s="398">
        <f>'DD Response WWS2'!AZ14</f>
        <v>0</v>
      </c>
      <c r="E17" s="398">
        <f>'DD Response WWS2'!BA14</f>
        <v>0</v>
      </c>
      <c r="F17" s="398">
        <f>'DD Response WWS2'!BB14</f>
        <v>0</v>
      </c>
      <c r="G17" s="398">
        <f>'DD Response WWS2'!BC14</f>
        <v>0</v>
      </c>
      <c r="H17" s="398">
        <f>'DD Response WWS2'!BD14</f>
        <v>0</v>
      </c>
      <c r="I17" s="398">
        <f>'DD Response WWS2'!BE14</f>
        <v>0</v>
      </c>
      <c r="J17" s="398">
        <f>'DD Response WWS2'!BF14</f>
        <v>0</v>
      </c>
      <c r="K17" s="398">
        <f>'DD Response WWS2'!BG14</f>
        <v>0</v>
      </c>
      <c r="L17" s="398">
        <f>'DD Response WWS2'!BH14</f>
        <v>0</v>
      </c>
      <c r="M17" s="398">
        <f>'DD Response WWS2'!BI14</f>
        <v>0</v>
      </c>
      <c r="O17" s="208">
        <f t="shared" si="9"/>
        <v>0</v>
      </c>
      <c r="P17" s="208">
        <f t="shared" si="10"/>
        <v>0</v>
      </c>
      <c r="Q17" s="208">
        <f t="shared" si="11"/>
        <v>0</v>
      </c>
      <c r="R17" s="208">
        <f t="shared" si="12"/>
        <v>0</v>
      </c>
      <c r="S17" s="208">
        <f t="shared" si="13"/>
        <v>0</v>
      </c>
      <c r="T17" s="208">
        <f t="shared" si="14"/>
        <v>0</v>
      </c>
      <c r="U17" s="208">
        <f t="shared" si="15"/>
        <v>0</v>
      </c>
      <c r="V17" s="208">
        <f t="shared" si="16"/>
        <v>0</v>
      </c>
      <c r="W17" s="208">
        <f t="shared" si="17"/>
        <v>0</v>
      </c>
      <c r="X17" s="208">
        <f t="shared" si="18"/>
        <v>0</v>
      </c>
      <c r="Y17" s="150"/>
      <c r="Z17" s="150"/>
      <c r="AB17" s="208">
        <f t="shared" si="19"/>
        <v>0</v>
      </c>
      <c r="AC17" s="208">
        <f t="shared" si="20"/>
        <v>0</v>
      </c>
      <c r="AD17" s="208">
        <f t="shared" si="21"/>
        <v>0</v>
      </c>
      <c r="AE17" s="208">
        <f t="shared" si="22"/>
        <v>0</v>
      </c>
      <c r="AF17" s="208">
        <f t="shared" si="23"/>
        <v>0</v>
      </c>
      <c r="AG17" s="208">
        <f t="shared" si="24"/>
        <v>0</v>
      </c>
      <c r="AH17" s="208">
        <f t="shared" si="25"/>
        <v>0</v>
      </c>
      <c r="AI17" s="208">
        <f t="shared" si="26"/>
        <v>0</v>
      </c>
      <c r="AJ17" s="208">
        <f t="shared" si="27"/>
        <v>0</v>
      </c>
      <c r="AK17" s="208">
        <f t="shared" si="28"/>
        <v>0</v>
      </c>
      <c r="AM17" s="208">
        <f>'DD Response WWS2'!AK14+'DD Response WWS2'!AK63</f>
        <v>0</v>
      </c>
      <c r="AN17" s="208">
        <f>'DD Response WWS2'!AL14+'DD Response WWS2'!AL63</f>
        <v>0</v>
      </c>
      <c r="AO17" s="208">
        <f>'DD Response WWS2'!AM14+'DD Response WWS2'!AM63</f>
        <v>0</v>
      </c>
      <c r="AP17" s="208">
        <f>'DD Response WWS2'!AN14+'DD Response WWS2'!AN63</f>
        <v>0</v>
      </c>
      <c r="AQ17" s="208">
        <f>'DD Response WWS2'!AO14+'DD Response WWS2'!AO63</f>
        <v>0</v>
      </c>
      <c r="AR17" s="208">
        <f>'DD Response WWS2'!AP14+'DD Response WWS2'!AP63</f>
        <v>0</v>
      </c>
      <c r="AS17" s="208">
        <f>'DD Response WWS2'!AQ14+'DD Response WWS2'!AQ63</f>
        <v>0</v>
      </c>
      <c r="AT17" s="208">
        <f>'DD Response WWS2'!AR14+'DD Response WWS2'!AR63</f>
        <v>0</v>
      </c>
      <c r="AU17" s="208">
        <f>'DD Response WWS2'!AS14+'DD Response WWS2'!AS63</f>
        <v>0</v>
      </c>
      <c r="AV17" s="208">
        <f>'DD Response WWS2'!AT14+'DD Response WWS2'!AT63</f>
        <v>0</v>
      </c>
      <c r="AW17" s="208">
        <f>'DD Response WWS2'!AU14+'DD Response WWS2'!AU63</f>
        <v>0</v>
      </c>
      <c r="AX17" s="208">
        <f>'DD Response WWS2'!AV14+'DD Response WWS2'!AV63</f>
        <v>0</v>
      </c>
    </row>
    <row r="18" spans="1:50" x14ac:dyDescent="0.25">
      <c r="A18" t="s">
        <v>155</v>
      </c>
      <c r="B18" s="398">
        <f>'DD Response WWS2'!AX15</f>
        <v>1.8588684222253526E-2</v>
      </c>
      <c r="C18" s="398">
        <f>'DD Response WWS2'!AY15</f>
        <v>0</v>
      </c>
      <c r="D18" s="398">
        <f>'DD Response WWS2'!AZ15</f>
        <v>4.9141834523236776E-2</v>
      </c>
      <c r="E18" s="398">
        <f>'DD Response WWS2'!BA15</f>
        <v>0</v>
      </c>
      <c r="F18" s="398">
        <f>'DD Response WWS2'!BB15</f>
        <v>0.22510102622426773</v>
      </c>
      <c r="G18" s="398">
        <f>'DD Response WWS2'!BC15</f>
        <v>0</v>
      </c>
      <c r="H18" s="398">
        <f>'DD Response WWS2'!BD15</f>
        <v>0.13616146166572654</v>
      </c>
      <c r="I18" s="398">
        <f>'DD Response WWS2'!BE15</f>
        <v>0</v>
      </c>
      <c r="J18" s="398">
        <f>'DD Response WWS2'!BF15</f>
        <v>0.23969946112080248</v>
      </c>
      <c r="K18" s="398">
        <f>'DD Response WWS2'!BG15</f>
        <v>0</v>
      </c>
      <c r="L18" s="398">
        <f>'DD Response WWS2'!BH15</f>
        <v>8.5128321433800919E-2</v>
      </c>
      <c r="M18" s="398">
        <f>'DD Response WWS2'!BI15</f>
        <v>0</v>
      </c>
      <c r="O18" s="208">
        <f t="shared" si="9"/>
        <v>2.6626425164432281</v>
      </c>
      <c r="P18" s="208">
        <f t="shared" si="10"/>
        <v>0</v>
      </c>
      <c r="Q18" s="208">
        <f t="shared" si="11"/>
        <v>1.3970841782416292</v>
      </c>
      <c r="R18" s="208">
        <f t="shared" si="12"/>
        <v>0</v>
      </c>
      <c r="S18" s="208">
        <f t="shared" si="13"/>
        <v>0.46062970259684699</v>
      </c>
      <c r="T18" s="208">
        <f t="shared" si="14"/>
        <v>0</v>
      </c>
      <c r="U18" s="208">
        <f t="shared" si="15"/>
        <v>0.99620024694066145</v>
      </c>
      <c r="V18" s="208">
        <f t="shared" si="16"/>
        <v>0</v>
      </c>
      <c r="W18" s="208">
        <f t="shared" si="17"/>
        <v>0.72544335577763497</v>
      </c>
      <c r="X18" s="208">
        <f t="shared" si="18"/>
        <v>0</v>
      </c>
      <c r="Y18" s="150">
        <v>6.242</v>
      </c>
      <c r="Z18" s="150"/>
      <c r="AB18" s="208">
        <f t="shared" si="19"/>
        <v>0.42656881070862351</v>
      </c>
      <c r="AC18" s="208">
        <f t="shared" si="20"/>
        <v>0</v>
      </c>
      <c r="AD18" s="208">
        <f t="shared" si="21"/>
        <v>0.22381995806498386</v>
      </c>
      <c r="AE18" s="208">
        <f t="shared" si="22"/>
        <v>0</v>
      </c>
      <c r="AF18" s="208">
        <f t="shared" si="23"/>
        <v>7.3795210284659879E-2</v>
      </c>
      <c r="AG18" s="208">
        <f t="shared" si="24"/>
        <v>0</v>
      </c>
      <c r="AH18" s="208">
        <f t="shared" si="25"/>
        <v>0.15959632280369457</v>
      </c>
      <c r="AI18" s="208">
        <f t="shared" si="26"/>
        <v>0</v>
      </c>
      <c r="AJ18" s="208">
        <f t="shared" si="27"/>
        <v>0.11621969813803829</v>
      </c>
      <c r="AK18" s="208">
        <f t="shared" si="28"/>
        <v>0</v>
      </c>
      <c r="AM18" s="208">
        <f>'DD Response WWS2'!AK15+'DD Response WWS2'!AK64</f>
        <v>4.7425228821970498</v>
      </c>
      <c r="AN18" s="208">
        <f>'DD Response WWS2'!AL15+'DD Response WWS2'!AL64</f>
        <v>0</v>
      </c>
      <c r="AO18" s="208">
        <f>'DD Response WWS2'!AM15+'DD Response WWS2'!AM64</f>
        <v>2.4883940081138038</v>
      </c>
      <c r="AP18" s="208">
        <f>'DD Response WWS2'!AN15+'DD Response WWS2'!AN64</f>
        <v>0</v>
      </c>
      <c r="AQ18" s="208">
        <f>'DD Response WWS2'!AO15+'DD Response WWS2'!AO64</f>
        <v>0.82044318427818763</v>
      </c>
      <c r="AR18" s="208">
        <f>'DD Response WWS2'!AP15+'DD Response WWS2'!AP64</f>
        <v>0</v>
      </c>
      <c r="AS18" s="208">
        <f>'DD Response WWS2'!AQ15+'DD Response WWS2'!AQ64</f>
        <v>1.7743660432033717</v>
      </c>
      <c r="AT18" s="208">
        <f>'DD Response WWS2'!AR15+'DD Response WWS2'!AR64</f>
        <v>0</v>
      </c>
      <c r="AU18" s="208">
        <f>'DD Response WWS2'!AS15+'DD Response WWS2'!AS64</f>
        <v>1.2921117623814542</v>
      </c>
      <c r="AV18" s="208">
        <f>'DD Response WWS2'!AT15+'DD Response WWS2'!AT64</f>
        <v>0</v>
      </c>
      <c r="AW18" s="208">
        <f>'DD Response WWS2'!AU15+'DD Response WWS2'!AU64</f>
        <v>11.117837880173866</v>
      </c>
      <c r="AX18" s="208">
        <f>'DD Response WWS2'!AV15+'DD Response WWS2'!AV64</f>
        <v>0</v>
      </c>
    </row>
    <row r="19" spans="1:50" x14ac:dyDescent="0.25">
      <c r="A19" t="s">
        <v>156</v>
      </c>
      <c r="B19" s="398">
        <f>'DD Response WWS2'!AX16</f>
        <v>3.8799052259359456E-3</v>
      </c>
      <c r="C19" s="398">
        <f>'DD Response WWS2'!AY16</f>
        <v>0</v>
      </c>
      <c r="D19" s="398">
        <f>'DD Response WWS2'!AZ16</f>
        <v>3.1337930228513236E-2</v>
      </c>
      <c r="E19" s="398">
        <f>'DD Response WWS2'!BA16</f>
        <v>0</v>
      </c>
      <c r="F19" s="398">
        <f>'DD Response WWS2'!BB16</f>
        <v>4.5114508391947222E-2</v>
      </c>
      <c r="G19" s="398">
        <f>'DD Response WWS2'!BC16</f>
        <v>0</v>
      </c>
      <c r="H19" s="398">
        <f>'DD Response WWS2'!BD16</f>
        <v>0.45519267369384669</v>
      </c>
      <c r="I19" s="398">
        <f>'DD Response WWS2'!BE16</f>
        <v>0</v>
      </c>
      <c r="J19" s="398">
        <f>'DD Response WWS2'!BF16</f>
        <v>0.27889520430453613</v>
      </c>
      <c r="K19" s="398">
        <f>'DD Response WWS2'!BG16</f>
        <v>0</v>
      </c>
      <c r="L19" s="398">
        <f>'DD Response WWS2'!BH16</f>
        <v>7.0727367945875086E-2</v>
      </c>
      <c r="M19" s="398">
        <f>'DD Response WWS2'!BI16</f>
        <v>0</v>
      </c>
      <c r="O19" s="208">
        <f t="shared" si="9"/>
        <v>3.6596162002809054</v>
      </c>
      <c r="P19" s="208">
        <f t="shared" si="10"/>
        <v>0</v>
      </c>
      <c r="Q19" s="208">
        <f t="shared" si="11"/>
        <v>3.1256669391508942</v>
      </c>
      <c r="R19" s="208">
        <f t="shared" si="12"/>
        <v>0</v>
      </c>
      <c r="S19" s="208">
        <f t="shared" si="13"/>
        <v>3.9595836343609694</v>
      </c>
      <c r="T19" s="208">
        <f t="shared" si="14"/>
        <v>0</v>
      </c>
      <c r="U19" s="208">
        <f t="shared" si="15"/>
        <v>0.63841723626303892</v>
      </c>
      <c r="V19" s="208">
        <f t="shared" si="16"/>
        <v>0</v>
      </c>
      <c r="W19" s="208">
        <f t="shared" si="17"/>
        <v>1.0747159899441918</v>
      </c>
      <c r="X19" s="208">
        <f t="shared" si="18"/>
        <v>0</v>
      </c>
      <c r="Y19" s="150">
        <v>12.458</v>
      </c>
      <c r="Z19" s="150"/>
      <c r="AB19" s="208">
        <f t="shared" si="19"/>
        <v>0.29375631724842716</v>
      </c>
      <c r="AC19" s="208">
        <f t="shared" si="20"/>
        <v>0</v>
      </c>
      <c r="AD19" s="208">
        <f t="shared" si="21"/>
        <v>0.25089636692493933</v>
      </c>
      <c r="AE19" s="208">
        <f t="shared" si="22"/>
        <v>0</v>
      </c>
      <c r="AF19" s="208">
        <f t="shared" si="23"/>
        <v>0.3178346150554639</v>
      </c>
      <c r="AG19" s="208">
        <f t="shared" si="24"/>
        <v>0</v>
      </c>
      <c r="AH19" s="208">
        <f t="shared" si="25"/>
        <v>5.1245563996069908E-2</v>
      </c>
      <c r="AI19" s="208">
        <f t="shared" si="26"/>
        <v>0</v>
      </c>
      <c r="AJ19" s="208">
        <f t="shared" si="27"/>
        <v>8.6267136775099673E-2</v>
      </c>
      <c r="AK19" s="208">
        <f t="shared" si="28"/>
        <v>0</v>
      </c>
      <c r="AM19" s="208">
        <f>'DD Response WWS2'!AK16+'DD Response WWS2'!AK65</f>
        <v>4.6011574394099055</v>
      </c>
      <c r="AN19" s="208">
        <f>'DD Response WWS2'!AL16+'DD Response WWS2'!AL65</f>
        <v>0</v>
      </c>
      <c r="AO19" s="208">
        <f>'DD Response WWS2'!AM16+'DD Response WWS2'!AM65</f>
        <v>3.9298344151738678</v>
      </c>
      <c r="AP19" s="208">
        <f>'DD Response WWS2'!AN16+'DD Response WWS2'!AN65</f>
        <v>0</v>
      </c>
      <c r="AQ19" s="208">
        <f>'DD Response WWS2'!AO16+'DD Response WWS2'!AO65</f>
        <v>4.9783001001053746</v>
      </c>
      <c r="AR19" s="208">
        <f>'DD Response WWS2'!AP16+'DD Response WWS2'!AP65</f>
        <v>0</v>
      </c>
      <c r="AS19" s="208">
        <f>'DD Response WWS2'!AQ16+'DD Response WWS2'!AQ65</f>
        <v>0.80266838250790307</v>
      </c>
      <c r="AT19" s="208">
        <f>'DD Response WWS2'!AR16+'DD Response WWS2'!AR65</f>
        <v>0</v>
      </c>
      <c r="AU19" s="208">
        <f>'DD Response WWS2'!AS16+'DD Response WWS2'!AS65</f>
        <v>1.3512175052687039</v>
      </c>
      <c r="AV19" s="208">
        <f>'DD Response WWS2'!AT16+'DD Response WWS2'!AT65</f>
        <v>0</v>
      </c>
      <c r="AW19" s="208">
        <f>'DD Response WWS2'!AU16+'DD Response WWS2'!AU65</f>
        <v>15.663177842465755</v>
      </c>
      <c r="AX19" s="208">
        <f>'DD Response WWS2'!AV16+'DD Response WWS2'!AV65</f>
        <v>0</v>
      </c>
    </row>
    <row r="20" spans="1:50" x14ac:dyDescent="0.25">
      <c r="A20" t="s">
        <v>157</v>
      </c>
      <c r="B20" s="398">
        <f>'DD Response WWS2'!AX17</f>
        <v>0</v>
      </c>
      <c r="C20" s="398">
        <f>'DD Response WWS2'!AY17</f>
        <v>0</v>
      </c>
      <c r="D20" s="398">
        <f>'DD Response WWS2'!AZ17</f>
        <v>0</v>
      </c>
      <c r="E20" s="398">
        <f>'DD Response WWS2'!BA17</f>
        <v>0</v>
      </c>
      <c r="F20" s="398">
        <f>'DD Response WWS2'!BB17</f>
        <v>0</v>
      </c>
      <c r="G20" s="398">
        <f>'DD Response WWS2'!BC17</f>
        <v>0</v>
      </c>
      <c r="H20" s="398">
        <f>'DD Response WWS2'!BD17</f>
        <v>0</v>
      </c>
      <c r="I20" s="398">
        <f>'DD Response WWS2'!BE17</f>
        <v>0</v>
      </c>
      <c r="J20" s="398">
        <f>'DD Response WWS2'!BF17</f>
        <v>0</v>
      </c>
      <c r="K20" s="398">
        <f>'DD Response WWS2'!BG17</f>
        <v>0</v>
      </c>
      <c r="L20" s="398">
        <f>'DD Response WWS2'!BH17</f>
        <v>0</v>
      </c>
      <c r="M20" s="398">
        <f>'DD Response WWS2'!BI17</f>
        <v>0</v>
      </c>
      <c r="O20" s="208">
        <f t="shared" si="9"/>
        <v>0</v>
      </c>
      <c r="P20" s="208">
        <f t="shared" si="10"/>
        <v>0</v>
      </c>
      <c r="Q20" s="208">
        <f t="shared" si="11"/>
        <v>0</v>
      </c>
      <c r="R20" s="208">
        <f t="shared" si="12"/>
        <v>0</v>
      </c>
      <c r="S20" s="208">
        <f t="shared" si="13"/>
        <v>0</v>
      </c>
      <c r="T20" s="208">
        <f t="shared" si="14"/>
        <v>0</v>
      </c>
      <c r="U20" s="208">
        <f t="shared" si="15"/>
        <v>0</v>
      </c>
      <c r="V20" s="208">
        <f t="shared" si="16"/>
        <v>0</v>
      </c>
      <c r="W20" s="208">
        <f t="shared" si="17"/>
        <v>0</v>
      </c>
      <c r="X20" s="208">
        <f t="shared" si="18"/>
        <v>0</v>
      </c>
      <c r="Y20" s="150"/>
      <c r="Z20" s="150"/>
      <c r="AB20" s="208">
        <f t="shared" si="19"/>
        <v>0</v>
      </c>
      <c r="AC20" s="208">
        <f t="shared" si="20"/>
        <v>0</v>
      </c>
      <c r="AD20" s="208">
        <f t="shared" si="21"/>
        <v>0</v>
      </c>
      <c r="AE20" s="208">
        <f t="shared" si="22"/>
        <v>0</v>
      </c>
      <c r="AF20" s="208">
        <f t="shared" si="23"/>
        <v>0</v>
      </c>
      <c r="AG20" s="208">
        <f t="shared" si="24"/>
        <v>0</v>
      </c>
      <c r="AH20" s="208">
        <f t="shared" si="25"/>
        <v>0</v>
      </c>
      <c r="AI20" s="208">
        <f t="shared" si="26"/>
        <v>0</v>
      </c>
      <c r="AJ20" s="208">
        <f t="shared" si="27"/>
        <v>0</v>
      </c>
      <c r="AK20" s="208">
        <f t="shared" si="28"/>
        <v>0</v>
      </c>
      <c r="AM20" s="208">
        <f>'DD Response WWS2'!AK17+'DD Response WWS2'!AK66</f>
        <v>0</v>
      </c>
      <c r="AN20" s="208">
        <f>'DD Response WWS2'!AL17+'DD Response WWS2'!AL66</f>
        <v>0</v>
      </c>
      <c r="AO20" s="208">
        <f>'DD Response WWS2'!AM17+'DD Response WWS2'!AM66</f>
        <v>0</v>
      </c>
      <c r="AP20" s="208">
        <f>'DD Response WWS2'!AN17+'DD Response WWS2'!AN66</f>
        <v>0</v>
      </c>
      <c r="AQ20" s="208">
        <f>'DD Response WWS2'!AO17+'DD Response WWS2'!AO66</f>
        <v>0</v>
      </c>
      <c r="AR20" s="208">
        <f>'DD Response WWS2'!AP17+'DD Response WWS2'!AP66</f>
        <v>0</v>
      </c>
      <c r="AS20" s="208">
        <f>'DD Response WWS2'!AQ17+'DD Response WWS2'!AQ66</f>
        <v>0</v>
      </c>
      <c r="AT20" s="208">
        <f>'DD Response WWS2'!AR17+'DD Response WWS2'!AR66</f>
        <v>0</v>
      </c>
      <c r="AU20" s="208">
        <f>'DD Response WWS2'!AS17+'DD Response WWS2'!AS66</f>
        <v>0</v>
      </c>
      <c r="AV20" s="208">
        <f>'DD Response WWS2'!AT17+'DD Response WWS2'!AT66</f>
        <v>0</v>
      </c>
      <c r="AW20" s="208">
        <f>'DD Response WWS2'!AU17+'DD Response WWS2'!AU66</f>
        <v>0</v>
      </c>
      <c r="AX20" s="208">
        <f>'DD Response WWS2'!AV17+'DD Response WWS2'!AV66</f>
        <v>0</v>
      </c>
    </row>
    <row r="21" spans="1:50" x14ac:dyDescent="0.25">
      <c r="A21" t="s">
        <v>158</v>
      </c>
      <c r="B21" s="398">
        <f>'DD Response WWS2'!AX18</f>
        <v>0</v>
      </c>
      <c r="C21" s="398">
        <f>'DD Response WWS2'!AY18</f>
        <v>0</v>
      </c>
      <c r="D21" s="398">
        <f>'DD Response WWS2'!AZ18</f>
        <v>4.0003079457688606E-3</v>
      </c>
      <c r="E21" s="398">
        <f>'DD Response WWS2'!BA18</f>
        <v>0</v>
      </c>
      <c r="F21" s="398">
        <f>'DD Response WWS2'!BB18</f>
        <v>1.5000568672968801E-2</v>
      </c>
      <c r="G21" s="398">
        <f>'DD Response WWS2'!BC18</f>
        <v>0</v>
      </c>
      <c r="H21" s="398">
        <f>'DD Response WWS2'!BD18</f>
        <v>0.21834691281703267</v>
      </c>
      <c r="I21" s="398">
        <f>'DD Response WWS2'!BE18</f>
        <v>0</v>
      </c>
      <c r="J21" s="398">
        <f>'DD Response WWS2'!BF18</f>
        <v>0.13609109842904968</v>
      </c>
      <c r="K21" s="398">
        <f>'DD Response WWS2'!BG18</f>
        <v>0</v>
      </c>
      <c r="L21" s="398">
        <f>'DD Response WWS2'!BH18</f>
        <v>4.32263386682517E-2</v>
      </c>
      <c r="M21" s="398">
        <f>'DD Response WWS2'!BI18</f>
        <v>0</v>
      </c>
      <c r="O21" s="208">
        <f t="shared" si="9"/>
        <v>5.1014017797053013</v>
      </c>
      <c r="P21" s="208">
        <f t="shared" si="10"/>
        <v>0</v>
      </c>
      <c r="Q21" s="208">
        <f t="shared" si="11"/>
        <v>6.8718488844319268</v>
      </c>
      <c r="R21" s="208">
        <f t="shared" si="12"/>
        <v>0</v>
      </c>
      <c r="S21" s="208">
        <f t="shared" si="13"/>
        <v>10.66633132927886</v>
      </c>
      <c r="T21" s="208">
        <f t="shared" si="14"/>
        <v>0</v>
      </c>
      <c r="U21" s="208">
        <f t="shared" si="15"/>
        <v>2.4051751648462387</v>
      </c>
      <c r="V21" s="208">
        <f t="shared" si="16"/>
        <v>0</v>
      </c>
      <c r="W21" s="208">
        <f t="shared" si="17"/>
        <v>3.9836428417376797</v>
      </c>
      <c r="X21" s="208">
        <f t="shared" si="18"/>
        <v>0</v>
      </c>
      <c r="Y21" s="150">
        <f>49.502-Y48</f>
        <v>29.028400000000001</v>
      </c>
      <c r="Z21" s="150"/>
      <c r="AB21" s="208">
        <f t="shared" si="19"/>
        <v>0.17573830385778413</v>
      </c>
      <c r="AC21" s="208">
        <f t="shared" si="20"/>
        <v>0</v>
      </c>
      <c r="AD21" s="208">
        <f t="shared" si="21"/>
        <v>0.23672847571453909</v>
      </c>
      <c r="AE21" s="208">
        <f t="shared" si="22"/>
        <v>0</v>
      </c>
      <c r="AF21" s="208">
        <f t="shared" si="23"/>
        <v>0.36744468621346199</v>
      </c>
      <c r="AG21" s="208">
        <f t="shared" si="24"/>
        <v>0</v>
      </c>
      <c r="AH21" s="208">
        <f t="shared" si="25"/>
        <v>8.2855932977575014E-2</v>
      </c>
      <c r="AI21" s="208">
        <f t="shared" si="26"/>
        <v>0</v>
      </c>
      <c r="AJ21" s="208">
        <f t="shared" si="27"/>
        <v>0.13723260123663997</v>
      </c>
      <c r="AK21" s="208">
        <f t="shared" si="28"/>
        <v>0</v>
      </c>
      <c r="AM21" s="208">
        <f>'DD Response WWS2'!AK18+'DD Response WWS2'!AK67</f>
        <v>6.654054201923076</v>
      </c>
      <c r="AN21" s="208">
        <f>'DD Response WWS2'!AL18+'DD Response WWS2'!AL67</f>
        <v>0</v>
      </c>
      <c r="AO21" s="208">
        <f>'DD Response WWS2'!AM18+'DD Response WWS2'!AM67</f>
        <v>8.9633510393835625</v>
      </c>
      <c r="AP21" s="208">
        <f>'DD Response WWS2'!AN18+'DD Response WWS2'!AN67</f>
        <v>0</v>
      </c>
      <c r="AQ21" s="208">
        <f>'DD Response WWS2'!AO18+'DD Response WWS2'!AO67</f>
        <v>13.912714556819678</v>
      </c>
      <c r="AR21" s="208">
        <f>'DD Response WWS2'!AP18+'DD Response WWS2'!AP67</f>
        <v>0</v>
      </c>
      <c r="AS21" s="208">
        <f>'DD Response WWS2'!AQ18+'DD Response WWS2'!AQ67</f>
        <v>3.1372094579326926</v>
      </c>
      <c r="AT21" s="208">
        <f>'DD Response WWS2'!AR18+'DD Response WWS2'!AR67</f>
        <v>0</v>
      </c>
      <c r="AU21" s="208">
        <f>'DD Response WWS2'!AS18+'DD Response WWS2'!AS67</f>
        <v>5.1960963936380402</v>
      </c>
      <c r="AV21" s="208">
        <f>'DD Response WWS2'!AT18+'DD Response WWS2'!AT67</f>
        <v>0</v>
      </c>
      <c r="AW21" s="208">
        <f>'DD Response WWS2'!AU18+'DD Response WWS2'!AU67</f>
        <v>37.863425649697042</v>
      </c>
      <c r="AX21" s="208">
        <f>'DD Response WWS2'!AV18+'DD Response WWS2'!AV67</f>
        <v>0</v>
      </c>
    </row>
    <row r="22" spans="1:50" x14ac:dyDescent="0.25">
      <c r="A22" t="s">
        <v>159</v>
      </c>
      <c r="B22" s="398">
        <f>'DD Response WWS2'!AX19</f>
        <v>2.8181641968889628E-3</v>
      </c>
      <c r="C22" s="398">
        <f>'DD Response WWS2'!AY19</f>
        <v>0</v>
      </c>
      <c r="D22" s="398">
        <f>'DD Response WWS2'!AZ19</f>
        <v>8.4575182054510673E-2</v>
      </c>
      <c r="E22" s="398">
        <f>'DD Response WWS2'!BA19</f>
        <v>0</v>
      </c>
      <c r="F22" s="398">
        <f>'DD Response WWS2'!BB19</f>
        <v>1.4811554579357374E-2</v>
      </c>
      <c r="G22" s="398">
        <f>'DD Response WWS2'!BC19</f>
        <v>0</v>
      </c>
      <c r="H22" s="398">
        <f>'DD Response WWS2'!BD19</f>
        <v>1.7383299491477905E-2</v>
      </c>
      <c r="I22" s="398">
        <f>'DD Response WWS2'!BE19</f>
        <v>0</v>
      </c>
      <c r="J22" s="398">
        <f>'DD Response WWS2'!BF19</f>
        <v>1.2381752919420086E-2</v>
      </c>
      <c r="K22" s="398">
        <f>'DD Response WWS2'!BG19</f>
        <v>0</v>
      </c>
      <c r="L22" s="398">
        <f>'DD Response WWS2'!BH19</f>
        <v>1.4489242018941497E-2</v>
      </c>
      <c r="M22" s="398">
        <f>'DD Response WWS2'!BI19</f>
        <v>0</v>
      </c>
      <c r="O22" s="208">
        <f t="shared" si="9"/>
        <v>2.7397787416161101</v>
      </c>
      <c r="P22" s="208">
        <f t="shared" si="10"/>
        <v>0</v>
      </c>
      <c r="Q22" s="208">
        <f t="shared" si="11"/>
        <v>0.55536749509958672</v>
      </c>
      <c r="R22" s="208">
        <f t="shared" si="12"/>
        <v>0</v>
      </c>
      <c r="S22" s="208">
        <f t="shared" si="13"/>
        <v>3.5251947557663579</v>
      </c>
      <c r="T22" s="208">
        <f t="shared" si="14"/>
        <v>0</v>
      </c>
      <c r="U22" s="208">
        <f t="shared" si="15"/>
        <v>4.6413854287394098</v>
      </c>
      <c r="V22" s="208">
        <f t="shared" si="16"/>
        <v>0</v>
      </c>
      <c r="W22" s="208">
        <f t="shared" si="17"/>
        <v>10.209273578778536</v>
      </c>
      <c r="X22" s="208">
        <f t="shared" si="18"/>
        <v>0</v>
      </c>
      <c r="Y22" s="150">
        <v>21.670999999999999</v>
      </c>
      <c r="Z22" s="150"/>
      <c r="AB22" s="208">
        <f t="shared" si="19"/>
        <v>0.12642604132786259</v>
      </c>
      <c r="AC22" s="208">
        <f t="shared" si="20"/>
        <v>0</v>
      </c>
      <c r="AD22" s="208">
        <f t="shared" si="21"/>
        <v>2.5627220483576518E-2</v>
      </c>
      <c r="AE22" s="208">
        <f t="shared" si="22"/>
        <v>0</v>
      </c>
      <c r="AF22" s="208">
        <f t="shared" si="23"/>
        <v>0.16266876266745225</v>
      </c>
      <c r="AG22" s="208">
        <f t="shared" si="24"/>
        <v>0</v>
      </c>
      <c r="AH22" s="208">
        <f t="shared" si="25"/>
        <v>0.21417495402793643</v>
      </c>
      <c r="AI22" s="208">
        <f t="shared" si="26"/>
        <v>0</v>
      </c>
      <c r="AJ22" s="208">
        <f t="shared" si="27"/>
        <v>0.47110302149317229</v>
      </c>
      <c r="AK22" s="208">
        <f t="shared" si="28"/>
        <v>0</v>
      </c>
      <c r="AM22" s="208">
        <f>'DD Response WWS2'!AK19+'DD Response WWS2'!AK68</f>
        <v>3.413472514488936</v>
      </c>
      <c r="AN22" s="208">
        <f>'DD Response WWS2'!AL19+'DD Response WWS2'!AL68</f>
        <v>0</v>
      </c>
      <c r="AO22" s="208">
        <f>'DD Response WWS2'!AM19+'DD Response WWS2'!AM68</f>
        <v>0.69192874999999998</v>
      </c>
      <c r="AP22" s="208">
        <f>'DD Response WWS2'!AN19+'DD Response WWS2'!AN68</f>
        <v>0</v>
      </c>
      <c r="AQ22" s="208">
        <f>'DD Response WWS2'!AO19+'DD Response WWS2'!AO68</f>
        <v>4.3920172181243418</v>
      </c>
      <c r="AR22" s="208">
        <f>'DD Response WWS2'!AP19+'DD Response WWS2'!AP68</f>
        <v>0</v>
      </c>
      <c r="AS22" s="208">
        <f>'DD Response WWS2'!AQ19+'DD Response WWS2'!AQ68</f>
        <v>5.7826719178082193</v>
      </c>
      <c r="AT22" s="208">
        <f>'DD Response WWS2'!AR19+'DD Response WWS2'!AR68</f>
        <v>0</v>
      </c>
      <c r="AU22" s="208">
        <f>'DD Response WWS2'!AS19+'DD Response WWS2'!AS68</f>
        <v>12.719667550052689</v>
      </c>
      <c r="AV22" s="208">
        <f>'DD Response WWS2'!AT19+'DD Response WWS2'!AT68</f>
        <v>0</v>
      </c>
      <c r="AW22" s="208">
        <f>'DD Response WWS2'!AU19+'DD Response WWS2'!AU68</f>
        <v>26.999757950474184</v>
      </c>
      <c r="AX22" s="208">
        <f>'DD Response WWS2'!AV19+'DD Response WWS2'!AV68</f>
        <v>0</v>
      </c>
    </row>
    <row r="23" spans="1:50" x14ac:dyDescent="0.25">
      <c r="A23" t="s">
        <v>160</v>
      </c>
      <c r="B23" s="398">
        <f>'DD Response WWS2'!AX20</f>
        <v>1.3875044376398575E-4</v>
      </c>
      <c r="C23" s="398">
        <f>'DD Response WWS2'!AY20</f>
        <v>0</v>
      </c>
      <c r="D23" s="398">
        <f>'DD Response WWS2'!AZ20</f>
        <v>1.3007637145855521E-3</v>
      </c>
      <c r="E23" s="398">
        <f>'DD Response WWS2'!BA20</f>
        <v>0</v>
      </c>
      <c r="F23" s="398">
        <f>'DD Response WWS2'!BB20</f>
        <v>2.7964379729377808E-3</v>
      </c>
      <c r="G23" s="398">
        <f>'DD Response WWS2'!BC20</f>
        <v>0</v>
      </c>
      <c r="H23" s="398">
        <f>'DD Response WWS2'!BD20</f>
        <v>2.8875271394550798E-3</v>
      </c>
      <c r="I23" s="398">
        <f>'DD Response WWS2'!BE20</f>
        <v>0</v>
      </c>
      <c r="J23" s="398">
        <f>'DD Response WWS2'!BF20</f>
        <v>1.2963315285241597E-2</v>
      </c>
      <c r="K23" s="398">
        <f>'DD Response WWS2'!BG20</f>
        <v>0</v>
      </c>
      <c r="L23" s="398">
        <f>'DD Response WWS2'!BH20</f>
        <v>2.8469741237679264E-3</v>
      </c>
      <c r="M23" s="398">
        <f>'DD Response WWS2'!BI20</f>
        <v>0</v>
      </c>
      <c r="O23" s="208">
        <f t="shared" si="9"/>
        <v>3.7577304975437653</v>
      </c>
      <c r="P23" s="208">
        <f t="shared" si="10"/>
        <v>0</v>
      </c>
      <c r="Q23" s="208">
        <f t="shared" si="11"/>
        <v>3.0567387102197778</v>
      </c>
      <c r="R23" s="208">
        <f t="shared" si="12"/>
        <v>0</v>
      </c>
      <c r="S23" s="208">
        <f t="shared" si="13"/>
        <v>3.0626708914230498</v>
      </c>
      <c r="T23" s="208">
        <f t="shared" si="14"/>
        <v>0</v>
      </c>
      <c r="U23" s="208">
        <f t="shared" si="15"/>
        <v>4.2654847247511194</v>
      </c>
      <c r="V23" s="208">
        <f t="shared" si="16"/>
        <v>0</v>
      </c>
      <c r="W23" s="208">
        <f t="shared" si="17"/>
        <v>1.4713751760622846</v>
      </c>
      <c r="X23" s="208">
        <f t="shared" si="18"/>
        <v>0</v>
      </c>
      <c r="Y23" s="150">
        <v>15.614000000000001</v>
      </c>
      <c r="Z23" s="150"/>
      <c r="AB23" s="208">
        <f t="shared" si="19"/>
        <v>0.24066417942511625</v>
      </c>
      <c r="AC23" s="208">
        <f t="shared" si="20"/>
        <v>0</v>
      </c>
      <c r="AD23" s="208">
        <f t="shared" si="21"/>
        <v>0.19576909889969116</v>
      </c>
      <c r="AE23" s="208">
        <f t="shared" si="22"/>
        <v>0</v>
      </c>
      <c r="AF23" s="208">
        <f t="shared" si="23"/>
        <v>0.1961490259653548</v>
      </c>
      <c r="AG23" s="208">
        <f t="shared" si="24"/>
        <v>0</v>
      </c>
      <c r="AH23" s="208">
        <f t="shared" si="25"/>
        <v>0.27318334345786599</v>
      </c>
      <c r="AI23" s="208">
        <f t="shared" si="26"/>
        <v>0</v>
      </c>
      <c r="AJ23" s="208">
        <f t="shared" si="27"/>
        <v>9.4234352251971604E-2</v>
      </c>
      <c r="AK23" s="208">
        <f t="shared" si="28"/>
        <v>0</v>
      </c>
      <c r="AM23" s="208">
        <f>'DD Response WWS2'!AK20+'DD Response WWS2'!AK69</f>
        <v>4.842102247681769</v>
      </c>
      <c r="AN23" s="208">
        <f>'DD Response WWS2'!AL20+'DD Response WWS2'!AL69</f>
        <v>0</v>
      </c>
      <c r="AO23" s="208">
        <f>'DD Response WWS2'!AM20+'DD Response WWS2'!AM69</f>
        <v>3.9388246147523716</v>
      </c>
      <c r="AP23" s="208">
        <f>'DD Response WWS2'!AN20+'DD Response WWS2'!AN69</f>
        <v>0</v>
      </c>
      <c r="AQ23" s="208">
        <f>'DD Response WWS2'!AO20+'DD Response WWS2'!AO69</f>
        <v>3.9464686509483666</v>
      </c>
      <c r="AR23" s="208">
        <f>'DD Response WWS2'!AP20+'DD Response WWS2'!AP69</f>
        <v>0</v>
      </c>
      <c r="AS23" s="208">
        <f>'DD Response WWS2'!AQ20+'DD Response WWS2'!AQ69</f>
        <v>5.4963795798208643</v>
      </c>
      <c r="AT23" s="208">
        <f>'DD Response WWS2'!AR20+'DD Response WWS2'!AR69</f>
        <v>0</v>
      </c>
      <c r="AU23" s="208">
        <f>'DD Response WWS2'!AS20+'DD Response WWS2'!AS69</f>
        <v>1.8959712655953636</v>
      </c>
      <c r="AV23" s="208">
        <f>'DD Response WWS2'!AT20+'DD Response WWS2'!AT69</f>
        <v>0</v>
      </c>
      <c r="AW23" s="208">
        <f>'DD Response WWS2'!AU20+'DD Response WWS2'!AU69</f>
        <v>20.119746358798739</v>
      </c>
      <c r="AX23" s="208">
        <f>'DD Response WWS2'!AV20+'DD Response WWS2'!AV69</f>
        <v>0</v>
      </c>
    </row>
    <row r="24" spans="1:50" x14ac:dyDescent="0.25">
      <c r="A24" t="s">
        <v>161</v>
      </c>
      <c r="B24" s="398">
        <f>'DD Response WWS2'!AX21</f>
        <v>0</v>
      </c>
      <c r="C24" s="398">
        <f>'DD Response WWS2'!AY21</f>
        <v>0</v>
      </c>
      <c r="D24" s="398">
        <f>'DD Response WWS2'!AZ21</f>
        <v>0</v>
      </c>
      <c r="E24" s="398">
        <f>'DD Response WWS2'!BA21</f>
        <v>0</v>
      </c>
      <c r="F24" s="398">
        <f>'DD Response WWS2'!BB21</f>
        <v>5.9865006182306661E-2</v>
      </c>
      <c r="G24" s="398">
        <f>'DD Response WWS2'!BC21</f>
        <v>0</v>
      </c>
      <c r="H24" s="398">
        <f>'DD Response WWS2'!BD21</f>
        <v>1</v>
      </c>
      <c r="I24" s="398">
        <f>'DD Response WWS2'!BE21</f>
        <v>0</v>
      </c>
      <c r="J24" s="398">
        <f>'DD Response WWS2'!BF21</f>
        <v>1</v>
      </c>
      <c r="K24" s="398">
        <f>'DD Response WWS2'!BG21</f>
        <v>0</v>
      </c>
      <c r="L24" s="398">
        <f>'DD Response WWS2'!BH21</f>
        <v>0.17601778056762135</v>
      </c>
      <c r="M24" s="398">
        <f>'DD Response WWS2'!BI21</f>
        <v>0</v>
      </c>
      <c r="O24" s="208">
        <f t="shared" si="9"/>
        <v>2.4734298262921146</v>
      </c>
      <c r="P24" s="208">
        <f t="shared" si="10"/>
        <v>0</v>
      </c>
      <c r="Q24" s="208">
        <f t="shared" si="11"/>
        <v>4.1223830438201912</v>
      </c>
      <c r="R24" s="208">
        <f t="shared" si="12"/>
        <v>0</v>
      </c>
      <c r="S24" s="208">
        <f t="shared" si="13"/>
        <v>10.523721986979886</v>
      </c>
      <c r="T24" s="208">
        <f t="shared" si="14"/>
        <v>0</v>
      </c>
      <c r="U24" s="208">
        <f t="shared" si="15"/>
        <v>1.4462325714539055</v>
      </c>
      <c r="V24" s="208">
        <f t="shared" si="16"/>
        <v>0</v>
      </c>
      <c r="W24" s="208">
        <f t="shared" si="17"/>
        <v>1.4462325714539055</v>
      </c>
      <c r="X24" s="208">
        <f t="shared" si="18"/>
        <v>0</v>
      </c>
      <c r="Y24" s="150">
        <v>20.012</v>
      </c>
      <c r="Z24" s="150"/>
      <c r="AB24" s="208">
        <f t="shared" si="19"/>
        <v>0.12359733291485681</v>
      </c>
      <c r="AC24" s="208">
        <f t="shared" si="20"/>
        <v>0</v>
      </c>
      <c r="AD24" s="208">
        <f t="shared" si="21"/>
        <v>0.20599555485809468</v>
      </c>
      <c r="AE24" s="208">
        <f t="shared" si="22"/>
        <v>0</v>
      </c>
      <c r="AF24" s="208">
        <f t="shared" si="23"/>
        <v>0.52587057700279261</v>
      </c>
      <c r="AG24" s="208">
        <f t="shared" si="24"/>
        <v>0</v>
      </c>
      <c r="AH24" s="208">
        <f t="shared" si="25"/>
        <v>7.2268267612127998E-2</v>
      </c>
      <c r="AI24" s="208">
        <f t="shared" si="26"/>
        <v>0</v>
      </c>
      <c r="AJ24" s="208">
        <f t="shared" si="27"/>
        <v>7.2268267612127998E-2</v>
      </c>
      <c r="AK24" s="208">
        <f t="shared" si="28"/>
        <v>0</v>
      </c>
      <c r="AM24" s="208">
        <f>'DD Response WWS2'!AK21+'DD Response WWS2'!AK70</f>
        <v>2.4388269230769231</v>
      </c>
      <c r="AN24" s="208">
        <f>'DD Response WWS2'!AL21+'DD Response WWS2'!AL70</f>
        <v>0</v>
      </c>
      <c r="AO24" s="208">
        <f>'DD Response WWS2'!AM21+'DD Response WWS2'!AM70</f>
        <v>4.0647115384615384</v>
      </c>
      <c r="AP24" s="208">
        <f>'DD Response WWS2'!AN21+'DD Response WWS2'!AN70</f>
        <v>0</v>
      </c>
      <c r="AQ24" s="208">
        <f>'DD Response WWS2'!AO21+'DD Response WWS2'!AO70</f>
        <v>10.376496733403583</v>
      </c>
      <c r="AR24" s="208">
        <f>'DD Response WWS2'!AP21+'DD Response WWS2'!AP70</f>
        <v>0</v>
      </c>
      <c r="AS24" s="208">
        <f>'DD Response WWS2'!AQ21+'DD Response WWS2'!AQ70</f>
        <v>1.4259999999999999</v>
      </c>
      <c r="AT24" s="208">
        <f>'DD Response WWS2'!AR21+'DD Response WWS2'!AR70</f>
        <v>0</v>
      </c>
      <c r="AU24" s="208">
        <f>'DD Response WWS2'!AS21+'DD Response WWS2'!AS70</f>
        <v>1.4259999999999999</v>
      </c>
      <c r="AV24" s="208">
        <f>'DD Response WWS2'!AT21+'DD Response WWS2'!AT70</f>
        <v>0</v>
      </c>
      <c r="AW24" s="208">
        <f>'DD Response WWS2'!AU21+'DD Response WWS2'!AU70</f>
        <v>19.732035194942043</v>
      </c>
      <c r="AX24" s="208">
        <f>'DD Response WWS2'!AV21+'DD Response WWS2'!AV70</f>
        <v>0</v>
      </c>
    </row>
    <row r="25" spans="1:50" x14ac:dyDescent="0.25">
      <c r="A25" t="s">
        <v>162</v>
      </c>
      <c r="B25" s="398">
        <f>'DD Response WWS2'!AX22</f>
        <v>0</v>
      </c>
      <c r="C25" s="398">
        <f>'DD Response WWS2'!AY22</f>
        <v>0</v>
      </c>
      <c r="D25" s="398">
        <f>'DD Response WWS2'!AZ22</f>
        <v>0</v>
      </c>
      <c r="E25" s="398">
        <f>'DD Response WWS2'!BA22</f>
        <v>0</v>
      </c>
      <c r="F25" s="398">
        <f>'DD Response WWS2'!BB22</f>
        <v>0</v>
      </c>
      <c r="G25" s="398">
        <f>'DD Response WWS2'!BC22</f>
        <v>0</v>
      </c>
      <c r="H25" s="398">
        <f>'DD Response WWS2'!BD22</f>
        <v>0</v>
      </c>
      <c r="I25" s="398">
        <f>'DD Response WWS2'!BE22</f>
        <v>0</v>
      </c>
      <c r="J25" s="398">
        <f>'DD Response WWS2'!BF22</f>
        <v>0</v>
      </c>
      <c r="K25" s="398">
        <f>'DD Response WWS2'!BG22</f>
        <v>0</v>
      </c>
      <c r="L25" s="398">
        <f>'DD Response WWS2'!BH22</f>
        <v>0</v>
      </c>
      <c r="M25" s="398">
        <f>'DD Response WWS2'!BI22</f>
        <v>0</v>
      </c>
      <c r="O25" s="208">
        <f t="shared" si="9"/>
        <v>2.8281031675611055</v>
      </c>
      <c r="P25" s="208">
        <f t="shared" si="10"/>
        <v>0</v>
      </c>
      <c r="Q25" s="208">
        <f t="shared" si="11"/>
        <v>0.97024621042370884</v>
      </c>
      <c r="R25" s="208">
        <f t="shared" si="12"/>
        <v>0</v>
      </c>
      <c r="S25" s="208">
        <f t="shared" si="13"/>
        <v>0.29107779911389675</v>
      </c>
      <c r="T25" s="208">
        <f t="shared" si="14"/>
        <v>0</v>
      </c>
      <c r="U25" s="208">
        <f t="shared" si="15"/>
        <v>0.17878641145064511</v>
      </c>
      <c r="V25" s="208">
        <f t="shared" si="16"/>
        <v>0</v>
      </c>
      <c r="W25" s="208">
        <f t="shared" si="17"/>
        <v>0.17878641145064511</v>
      </c>
      <c r="X25" s="208">
        <f t="shared" si="18"/>
        <v>0</v>
      </c>
      <c r="Y25" s="150">
        <v>4.4470000000000001</v>
      </c>
      <c r="Z25" s="150"/>
      <c r="AB25" s="208">
        <f t="shared" si="19"/>
        <v>0.63595753711740621</v>
      </c>
      <c r="AC25" s="208">
        <f t="shared" si="20"/>
        <v>0</v>
      </c>
      <c r="AD25" s="208">
        <f t="shared" si="21"/>
        <v>0.21817994387760486</v>
      </c>
      <c r="AE25" s="208">
        <f t="shared" si="22"/>
        <v>0</v>
      </c>
      <c r="AF25" s="208">
        <f t="shared" si="23"/>
        <v>6.545486825138222E-2</v>
      </c>
      <c r="AG25" s="208">
        <f t="shared" si="24"/>
        <v>0</v>
      </c>
      <c r="AH25" s="208">
        <f t="shared" si="25"/>
        <v>4.020382537680349E-2</v>
      </c>
      <c r="AI25" s="208">
        <f t="shared" si="26"/>
        <v>0</v>
      </c>
      <c r="AJ25" s="208">
        <f t="shared" si="27"/>
        <v>4.020382537680349E-2</v>
      </c>
      <c r="AK25" s="208">
        <f t="shared" si="28"/>
        <v>0</v>
      </c>
      <c r="AM25" s="208">
        <f>'DD Response WWS2'!AK22+'DD Response WWS2'!AK71</f>
        <v>3.0950721726923081</v>
      </c>
      <c r="AN25" s="208">
        <f>'DD Response WWS2'!AL22+'DD Response WWS2'!AL71</f>
        <v>0</v>
      </c>
      <c r="AO25" s="208">
        <f>'DD Response WWS2'!AM22+'DD Response WWS2'!AM71</f>
        <v>1.0618361030769232</v>
      </c>
      <c r="AP25" s="208">
        <f>'DD Response WWS2'!AN22+'DD Response WWS2'!AN71</f>
        <v>0</v>
      </c>
      <c r="AQ25" s="208">
        <f>'DD Response WWS2'!AO22+'DD Response WWS2'!AO71</f>
        <v>0.31855513846153849</v>
      </c>
      <c r="AR25" s="208">
        <f>'DD Response WWS2'!AP22+'DD Response WWS2'!AP71</f>
        <v>0</v>
      </c>
      <c r="AS25" s="208">
        <f>'DD Response WWS2'!AQ22+'DD Response WWS2'!AQ71</f>
        <v>0.19566360000000002</v>
      </c>
      <c r="AT25" s="208">
        <f>'DD Response WWS2'!AR22+'DD Response WWS2'!AR71</f>
        <v>0</v>
      </c>
      <c r="AU25" s="208">
        <f>'DD Response WWS2'!AS22+'DD Response WWS2'!AS71</f>
        <v>0.19566360000000002</v>
      </c>
      <c r="AV25" s="208">
        <f>'DD Response WWS2'!AT22+'DD Response WWS2'!AT71</f>
        <v>0</v>
      </c>
      <c r="AW25" s="208">
        <f>'DD Response WWS2'!AU22+'DD Response WWS2'!AU71</f>
        <v>4.8667906142307684</v>
      </c>
      <c r="AX25" s="208">
        <f>'DD Response WWS2'!AV22+'DD Response WWS2'!AV71</f>
        <v>0</v>
      </c>
    </row>
    <row r="26" spans="1:50" x14ac:dyDescent="0.25">
      <c r="A26" t="s">
        <v>163</v>
      </c>
      <c r="B26" s="398">
        <f>'DD Response WWS2'!AX23</f>
        <v>0</v>
      </c>
      <c r="C26" s="398">
        <f>'DD Response WWS2'!AY23</f>
        <v>0</v>
      </c>
      <c r="D26" s="398">
        <f>'DD Response WWS2'!AZ23</f>
        <v>0</v>
      </c>
      <c r="E26" s="398">
        <f>'DD Response WWS2'!BA23</f>
        <v>0</v>
      </c>
      <c r="F26" s="398">
        <f>'DD Response WWS2'!BB23</f>
        <v>0</v>
      </c>
      <c r="G26" s="398">
        <f>'DD Response WWS2'!BC23</f>
        <v>0</v>
      </c>
      <c r="H26" s="398">
        <f>'DD Response WWS2'!BD23</f>
        <v>0</v>
      </c>
      <c r="I26" s="398">
        <f>'DD Response WWS2'!BE23</f>
        <v>0</v>
      </c>
      <c r="J26" s="398">
        <f>'DD Response WWS2'!BF23</f>
        <v>0</v>
      </c>
      <c r="K26" s="398">
        <f>'DD Response WWS2'!BG23</f>
        <v>0</v>
      </c>
      <c r="L26" s="398">
        <f>'DD Response WWS2'!BH23</f>
        <v>0</v>
      </c>
      <c r="M26" s="398">
        <f>'DD Response WWS2'!BI23</f>
        <v>0</v>
      </c>
      <c r="O26" s="208">
        <f t="shared" si="9"/>
        <v>0</v>
      </c>
      <c r="P26" s="208">
        <f t="shared" si="10"/>
        <v>0</v>
      </c>
      <c r="Q26" s="208">
        <f t="shared" si="11"/>
        <v>0</v>
      </c>
      <c r="R26" s="208">
        <f t="shared" si="12"/>
        <v>0</v>
      </c>
      <c r="S26" s="208">
        <f t="shared" si="13"/>
        <v>0</v>
      </c>
      <c r="T26" s="208">
        <f t="shared" si="14"/>
        <v>0</v>
      </c>
      <c r="U26" s="208">
        <f t="shared" si="15"/>
        <v>0</v>
      </c>
      <c r="V26" s="208">
        <f t="shared" si="16"/>
        <v>0</v>
      </c>
      <c r="W26" s="208">
        <f t="shared" si="17"/>
        <v>0</v>
      </c>
      <c r="X26" s="208">
        <f t="shared" si="18"/>
        <v>0</v>
      </c>
      <c r="Y26" s="150"/>
      <c r="Z26" s="150"/>
      <c r="AB26" s="208">
        <f t="shared" si="19"/>
        <v>0</v>
      </c>
      <c r="AC26" s="208">
        <f t="shared" si="20"/>
        <v>0</v>
      </c>
      <c r="AD26" s="208">
        <f t="shared" si="21"/>
        <v>0</v>
      </c>
      <c r="AE26" s="208">
        <f t="shared" si="22"/>
        <v>0</v>
      </c>
      <c r="AF26" s="208">
        <f t="shared" si="23"/>
        <v>0</v>
      </c>
      <c r="AG26" s="208">
        <f t="shared" si="24"/>
        <v>0</v>
      </c>
      <c r="AH26" s="208">
        <f t="shared" si="25"/>
        <v>0</v>
      </c>
      <c r="AI26" s="208">
        <f t="shared" si="26"/>
        <v>0</v>
      </c>
      <c r="AJ26" s="208">
        <f t="shared" si="27"/>
        <v>0</v>
      </c>
      <c r="AK26" s="208">
        <f t="shared" si="28"/>
        <v>0</v>
      </c>
      <c r="AM26" s="208">
        <f>'DD Response WWS2'!AK23+'DD Response WWS2'!AK72</f>
        <v>0</v>
      </c>
      <c r="AN26" s="208">
        <f>'DD Response WWS2'!AL23+'DD Response WWS2'!AL72</f>
        <v>0</v>
      </c>
      <c r="AO26" s="208">
        <f>'DD Response WWS2'!AM23+'DD Response WWS2'!AM72</f>
        <v>0</v>
      </c>
      <c r="AP26" s="208">
        <f>'DD Response WWS2'!AN23+'DD Response WWS2'!AN72</f>
        <v>0</v>
      </c>
      <c r="AQ26" s="208">
        <f>'DD Response WWS2'!AO23+'DD Response WWS2'!AO72</f>
        <v>0</v>
      </c>
      <c r="AR26" s="208">
        <f>'DD Response WWS2'!AP23+'DD Response WWS2'!AP72</f>
        <v>0</v>
      </c>
      <c r="AS26" s="208">
        <f>'DD Response WWS2'!AQ23+'DD Response WWS2'!AQ72</f>
        <v>0</v>
      </c>
      <c r="AT26" s="208">
        <f>'DD Response WWS2'!AR23+'DD Response WWS2'!AR72</f>
        <v>0</v>
      </c>
      <c r="AU26" s="208">
        <f>'DD Response WWS2'!AS23+'DD Response WWS2'!AS72</f>
        <v>0</v>
      </c>
      <c r="AV26" s="208">
        <f>'DD Response WWS2'!AT23+'DD Response WWS2'!AT72</f>
        <v>0</v>
      </c>
      <c r="AW26" s="208">
        <f>'DD Response WWS2'!AU23+'DD Response WWS2'!AU72</f>
        <v>0</v>
      </c>
      <c r="AX26" s="208">
        <f>'DD Response WWS2'!AV23+'DD Response WWS2'!AV72</f>
        <v>0</v>
      </c>
    </row>
    <row r="27" spans="1:50" x14ac:dyDescent="0.25">
      <c r="A27" t="s">
        <v>164</v>
      </c>
      <c r="B27" s="398">
        <f>'DD Response WWS2'!AX24</f>
        <v>0</v>
      </c>
      <c r="C27" s="398">
        <f>'DD Response WWS2'!AY24</f>
        <v>0</v>
      </c>
      <c r="D27" s="398">
        <f>'DD Response WWS2'!AZ24</f>
        <v>0</v>
      </c>
      <c r="E27" s="398">
        <f>'DD Response WWS2'!BA24</f>
        <v>0</v>
      </c>
      <c r="F27" s="398">
        <f>'DD Response WWS2'!BB24</f>
        <v>0</v>
      </c>
      <c r="G27" s="398">
        <f>'DD Response WWS2'!BC24</f>
        <v>0</v>
      </c>
      <c r="H27" s="398">
        <f>'DD Response WWS2'!BD24</f>
        <v>0</v>
      </c>
      <c r="I27" s="398">
        <f>'DD Response WWS2'!BE24</f>
        <v>0</v>
      </c>
      <c r="J27" s="398">
        <f>'DD Response WWS2'!BF24</f>
        <v>0</v>
      </c>
      <c r="K27" s="398">
        <f>'DD Response WWS2'!BG24</f>
        <v>0</v>
      </c>
      <c r="L27" s="398">
        <f>'DD Response WWS2'!BH24</f>
        <v>0</v>
      </c>
      <c r="M27" s="398">
        <f>'DD Response WWS2'!BI24</f>
        <v>0</v>
      </c>
      <c r="O27" s="208">
        <f t="shared" si="9"/>
        <v>0</v>
      </c>
      <c r="P27" s="208">
        <f t="shared" si="10"/>
        <v>0</v>
      </c>
      <c r="Q27" s="208">
        <f t="shared" si="11"/>
        <v>0</v>
      </c>
      <c r="R27" s="208">
        <f t="shared" si="12"/>
        <v>0</v>
      </c>
      <c r="S27" s="208">
        <f t="shared" si="13"/>
        <v>0</v>
      </c>
      <c r="T27" s="208">
        <f t="shared" si="14"/>
        <v>0</v>
      </c>
      <c r="U27" s="208">
        <f t="shared" si="15"/>
        <v>0</v>
      </c>
      <c r="V27" s="208">
        <f t="shared" si="16"/>
        <v>0</v>
      </c>
      <c r="W27" s="208">
        <f t="shared" si="17"/>
        <v>0</v>
      </c>
      <c r="X27" s="208">
        <f t="shared" si="18"/>
        <v>0</v>
      </c>
      <c r="Y27" s="150"/>
      <c r="Z27" s="150"/>
      <c r="AB27" s="208">
        <f t="shared" si="19"/>
        <v>0</v>
      </c>
      <c r="AC27" s="208">
        <f t="shared" si="20"/>
        <v>0</v>
      </c>
      <c r="AD27" s="208">
        <f t="shared" si="21"/>
        <v>0</v>
      </c>
      <c r="AE27" s="208">
        <f t="shared" si="22"/>
        <v>0</v>
      </c>
      <c r="AF27" s="208">
        <f t="shared" si="23"/>
        <v>0</v>
      </c>
      <c r="AG27" s="208">
        <f t="shared" si="24"/>
        <v>0</v>
      </c>
      <c r="AH27" s="208">
        <f t="shared" si="25"/>
        <v>0</v>
      </c>
      <c r="AI27" s="208">
        <f t="shared" si="26"/>
        <v>0</v>
      </c>
      <c r="AJ27" s="208">
        <f t="shared" si="27"/>
        <v>0</v>
      </c>
      <c r="AK27" s="208">
        <f t="shared" si="28"/>
        <v>0</v>
      </c>
      <c r="AM27" s="208">
        <f>'DD Response WWS2'!AK24+'DD Response WWS2'!AK73</f>
        <v>0</v>
      </c>
      <c r="AN27" s="208">
        <f>'DD Response WWS2'!AL24+'DD Response WWS2'!AL73</f>
        <v>0</v>
      </c>
      <c r="AO27" s="208">
        <f>'DD Response WWS2'!AM24+'DD Response WWS2'!AM73</f>
        <v>0</v>
      </c>
      <c r="AP27" s="208">
        <f>'DD Response WWS2'!AN24+'DD Response WWS2'!AN73</f>
        <v>0</v>
      </c>
      <c r="AQ27" s="208">
        <f>'DD Response WWS2'!AO24+'DD Response WWS2'!AO73</f>
        <v>0</v>
      </c>
      <c r="AR27" s="208">
        <f>'DD Response WWS2'!AP24+'DD Response WWS2'!AP73</f>
        <v>0</v>
      </c>
      <c r="AS27" s="208">
        <f>'DD Response WWS2'!AQ24+'DD Response WWS2'!AQ73</f>
        <v>0</v>
      </c>
      <c r="AT27" s="208">
        <f>'DD Response WWS2'!AR24+'DD Response WWS2'!AR73</f>
        <v>0</v>
      </c>
      <c r="AU27" s="208">
        <f>'DD Response WWS2'!AS24+'DD Response WWS2'!AS73</f>
        <v>0</v>
      </c>
      <c r="AV27" s="208">
        <f>'DD Response WWS2'!AT24+'DD Response WWS2'!AT73</f>
        <v>0</v>
      </c>
      <c r="AW27" s="208">
        <f>'DD Response WWS2'!AU24+'DD Response WWS2'!AU73</f>
        <v>0</v>
      </c>
      <c r="AX27" s="208">
        <f>'DD Response WWS2'!AV24+'DD Response WWS2'!AV73</f>
        <v>0</v>
      </c>
    </row>
    <row r="28" spans="1:50" x14ac:dyDescent="0.25">
      <c r="A28" t="s">
        <v>44</v>
      </c>
      <c r="B28" s="398">
        <f>'DD Response WWS2'!AX25</f>
        <v>0</v>
      </c>
      <c r="C28" s="398">
        <f>'DD Response WWS2'!AY25</f>
        <v>0</v>
      </c>
      <c r="D28" s="398">
        <f>'DD Response WWS2'!AZ25</f>
        <v>9.9708615422580194E-4</v>
      </c>
      <c r="E28" s="398">
        <f>'DD Response WWS2'!BA25</f>
        <v>0</v>
      </c>
      <c r="F28" s="398">
        <f>'DD Response WWS2'!BB25</f>
        <v>1.8508088059493548E-2</v>
      </c>
      <c r="G28" s="398">
        <f>'DD Response WWS2'!BC25</f>
        <v>0</v>
      </c>
      <c r="H28" s="398">
        <f>'DD Response WWS2'!BD25</f>
        <v>2.366310980534542E-2</v>
      </c>
      <c r="I28" s="398">
        <f>'DD Response WWS2'!BE25</f>
        <v>0</v>
      </c>
      <c r="J28" s="398">
        <f>'DD Response WWS2'!BF25</f>
        <v>0.26520221002096589</v>
      </c>
      <c r="K28" s="398">
        <f>'DD Response WWS2'!BG25</f>
        <v>0</v>
      </c>
      <c r="L28" s="398">
        <f>'DD Response WWS2'!BH25</f>
        <v>6.73518796617703E-3</v>
      </c>
      <c r="M28" s="398">
        <f>'DD Response WWS2'!BI25</f>
        <v>0</v>
      </c>
      <c r="O28" s="208">
        <f t="shared" si="9"/>
        <v>8.3524445065910964</v>
      </c>
      <c r="P28" s="208">
        <f t="shared" si="10"/>
        <v>0</v>
      </c>
      <c r="Q28" s="208">
        <f t="shared" si="11"/>
        <v>3.0128759597925345</v>
      </c>
      <c r="R28" s="208">
        <f t="shared" si="12"/>
        <v>0</v>
      </c>
      <c r="S28" s="208">
        <f t="shared" si="13"/>
        <v>0.98740198195342987</v>
      </c>
      <c r="T28" s="208">
        <f t="shared" si="14"/>
        <v>0</v>
      </c>
      <c r="U28" s="208">
        <f t="shared" si="15"/>
        <v>0.77229590626267952</v>
      </c>
      <c r="V28" s="208">
        <f t="shared" si="16"/>
        <v>0</v>
      </c>
      <c r="W28" s="208">
        <f t="shared" si="17"/>
        <v>0.18898164540025825</v>
      </c>
      <c r="X28" s="208">
        <f t="shared" si="18"/>
        <v>0</v>
      </c>
      <c r="Y28" s="150">
        <v>13.314</v>
      </c>
      <c r="Z28" s="150"/>
      <c r="AB28" s="208">
        <f t="shared" si="19"/>
        <v>0.62734298532305066</v>
      </c>
      <c r="AC28" s="208">
        <f t="shared" si="20"/>
        <v>0</v>
      </c>
      <c r="AD28" s="208">
        <f t="shared" si="21"/>
        <v>0.22629382302783044</v>
      </c>
      <c r="AE28" s="208">
        <f t="shared" si="22"/>
        <v>0</v>
      </c>
      <c r="AF28" s="208">
        <f t="shared" si="23"/>
        <v>7.4162684539088919E-2</v>
      </c>
      <c r="AG28" s="208">
        <f t="shared" si="24"/>
        <v>0</v>
      </c>
      <c r="AH28" s="208">
        <f t="shared" si="25"/>
        <v>5.8006302107757209E-2</v>
      </c>
      <c r="AI28" s="208">
        <f t="shared" si="26"/>
        <v>0</v>
      </c>
      <c r="AJ28" s="208">
        <f t="shared" si="27"/>
        <v>1.4194205002272664E-2</v>
      </c>
      <c r="AK28" s="208">
        <f t="shared" si="28"/>
        <v>0</v>
      </c>
      <c r="AM28" s="208">
        <f>'DD Response WWS2'!AK25+'DD Response WWS2'!AK74</f>
        <v>11.42610092436923</v>
      </c>
      <c r="AN28" s="208">
        <f>'DD Response WWS2'!AL25+'DD Response WWS2'!AL74</f>
        <v>0</v>
      </c>
      <c r="AO28" s="208">
        <f>'DD Response WWS2'!AM25+'DD Response WWS2'!AM74</f>
        <v>4.1215987441795576</v>
      </c>
      <c r="AP28" s="208">
        <f>'DD Response WWS2'!AN25+'DD Response WWS2'!AN74</f>
        <v>0</v>
      </c>
      <c r="AQ28" s="208">
        <f>'DD Response WWS2'!AO25+'DD Response WWS2'!AO74</f>
        <v>1.3507608089846153</v>
      </c>
      <c r="AR28" s="208">
        <f>'DD Response WWS2'!AP25+'DD Response WWS2'!AP74</f>
        <v>0</v>
      </c>
      <c r="AS28" s="208">
        <f>'DD Response WWS2'!AQ25+'DD Response WWS2'!AQ74</f>
        <v>1.0564968089846154</v>
      </c>
      <c r="AT28" s="208">
        <f>'DD Response WWS2'!AR25+'DD Response WWS2'!AR74</f>
        <v>0</v>
      </c>
      <c r="AU28" s="208">
        <f>'DD Response WWS2'!AS25+'DD Response WWS2'!AS74</f>
        <v>0.25852591435869338</v>
      </c>
      <c r="AV28" s="208">
        <f>'DD Response WWS2'!AT25+'DD Response WWS2'!AT74</f>
        <v>0</v>
      </c>
      <c r="AW28" s="208">
        <f>'DD Response WWS2'!AU25+'DD Response WWS2'!AU74</f>
        <v>18.213483200876713</v>
      </c>
      <c r="AX28" s="208">
        <f>'DD Response WWS2'!AV25+'DD Response WWS2'!AV74</f>
        <v>0</v>
      </c>
    </row>
    <row r="29" spans="1:50" x14ac:dyDescent="0.25">
      <c r="A29" t="s">
        <v>165</v>
      </c>
      <c r="B29" s="398">
        <f>'DD Response WWS2'!AX26</f>
        <v>0</v>
      </c>
      <c r="C29" s="398">
        <f>'DD Response WWS2'!AY26</f>
        <v>0</v>
      </c>
      <c r="D29" s="398">
        <f>'DD Response WWS2'!AZ26</f>
        <v>1</v>
      </c>
      <c r="E29" s="398">
        <f>'DD Response WWS2'!BA26</f>
        <v>0</v>
      </c>
      <c r="F29" s="398">
        <f>'DD Response WWS2'!BB26</f>
        <v>1</v>
      </c>
      <c r="G29" s="398">
        <f>'DD Response WWS2'!BC26</f>
        <v>0</v>
      </c>
      <c r="H29" s="398">
        <f>'DD Response WWS2'!BD26</f>
        <v>1</v>
      </c>
      <c r="I29" s="398">
        <f>'DD Response WWS2'!BE26</f>
        <v>0</v>
      </c>
      <c r="J29" s="398">
        <f>'DD Response WWS2'!BF26</f>
        <v>1</v>
      </c>
      <c r="K29" s="398">
        <f>'DD Response WWS2'!BG26</f>
        <v>0</v>
      </c>
      <c r="L29" s="398">
        <f>'DD Response WWS2'!BH26</f>
        <v>7.6846191125158197E-2</v>
      </c>
      <c r="M29" s="398">
        <f>'DD Response WWS2'!BI26</f>
        <v>0</v>
      </c>
      <c r="O29" s="208">
        <f t="shared" si="9"/>
        <v>6.1962083651679389</v>
      </c>
      <c r="P29" s="208">
        <f t="shared" si="10"/>
        <v>0</v>
      </c>
      <c r="Q29" s="208">
        <f t="shared" si="11"/>
        <v>6.5399417813634633E-2</v>
      </c>
      <c r="R29" s="208">
        <f t="shared" si="12"/>
        <v>0</v>
      </c>
      <c r="S29" s="208">
        <f t="shared" si="13"/>
        <v>0.15013073900614238</v>
      </c>
      <c r="T29" s="208">
        <f t="shared" si="14"/>
        <v>0</v>
      </c>
      <c r="U29" s="208">
        <f t="shared" si="15"/>
        <v>0.15013073900614238</v>
      </c>
      <c r="V29" s="208">
        <f t="shared" si="16"/>
        <v>0</v>
      </c>
      <c r="W29" s="208">
        <f t="shared" si="17"/>
        <v>0.15013073900614238</v>
      </c>
      <c r="X29" s="208">
        <f t="shared" si="18"/>
        <v>0</v>
      </c>
      <c r="Y29" s="150">
        <v>6.7119999999999997</v>
      </c>
      <c r="Z29" s="150"/>
      <c r="AB29" s="208">
        <f t="shared" si="19"/>
        <v>0.92315380887484189</v>
      </c>
      <c r="AC29" s="208">
        <f t="shared" si="20"/>
        <v>0</v>
      </c>
      <c r="AD29" s="208">
        <f t="shared" si="21"/>
        <v>9.7436558125200586E-3</v>
      </c>
      <c r="AE29" s="208">
        <f t="shared" si="22"/>
        <v>0</v>
      </c>
      <c r="AF29" s="208">
        <f t="shared" si="23"/>
        <v>2.2367511770879377E-2</v>
      </c>
      <c r="AG29" s="208">
        <f t="shared" si="24"/>
        <v>0</v>
      </c>
      <c r="AH29" s="208">
        <f t="shared" si="25"/>
        <v>2.2367511770879377E-2</v>
      </c>
      <c r="AI29" s="208">
        <f t="shared" si="26"/>
        <v>0</v>
      </c>
      <c r="AJ29" s="208">
        <f t="shared" si="27"/>
        <v>2.2367511770879377E-2</v>
      </c>
      <c r="AK29" s="208">
        <f t="shared" si="28"/>
        <v>0</v>
      </c>
      <c r="AM29" s="208">
        <f>'DD Response WWS2'!AK26+'DD Response WWS2'!AK75</f>
        <v>6.7810032851129893</v>
      </c>
      <c r="AN29" s="208">
        <f>'DD Response WWS2'!AL26+'DD Response WWS2'!AL75</f>
        <v>0</v>
      </c>
      <c r="AO29" s="208">
        <f>'DD Response WWS2'!AM26+'DD Response WWS2'!AM75</f>
        <v>7.1571780821917813E-2</v>
      </c>
      <c r="AP29" s="208">
        <f>'DD Response WWS2'!AN26+'DD Response WWS2'!AN75</f>
        <v>0</v>
      </c>
      <c r="AQ29" s="208">
        <f>'DD Response WWS2'!AO26+'DD Response WWS2'!AO75</f>
        <v>0.1643</v>
      </c>
      <c r="AR29" s="208">
        <f>'DD Response WWS2'!AP26+'DD Response WWS2'!AP75</f>
        <v>0</v>
      </c>
      <c r="AS29" s="208">
        <f>'DD Response WWS2'!AQ26+'DD Response WWS2'!AQ75</f>
        <v>0.1643</v>
      </c>
      <c r="AT29" s="208">
        <f>'DD Response WWS2'!AR26+'DD Response WWS2'!AR75</f>
        <v>0</v>
      </c>
      <c r="AU29" s="208">
        <f>'DD Response WWS2'!AS26+'DD Response WWS2'!AS75</f>
        <v>0.1643</v>
      </c>
      <c r="AV29" s="208">
        <f>'DD Response WWS2'!AT26+'DD Response WWS2'!AT75</f>
        <v>0</v>
      </c>
      <c r="AW29" s="208">
        <f>'DD Response WWS2'!AU26+'DD Response WWS2'!AU75</f>
        <v>7.3454750659349068</v>
      </c>
      <c r="AX29" s="208">
        <f>'DD Response WWS2'!AV26+'DD Response WWS2'!AV75</f>
        <v>0</v>
      </c>
    </row>
    <row r="30" spans="1:50" x14ac:dyDescent="0.25">
      <c r="A30" t="s">
        <v>166</v>
      </c>
      <c r="B30" s="398">
        <f>'DD Response WWS2'!AX27</f>
        <v>8.0603052200079531E-3</v>
      </c>
      <c r="C30" s="398">
        <f>'DD Response WWS2'!AY27</f>
        <v>0</v>
      </c>
      <c r="D30" s="398">
        <f>'DD Response WWS2'!AZ27</f>
        <v>2.1465901991130559E-2</v>
      </c>
      <c r="E30" s="398">
        <f>'DD Response WWS2'!BA27</f>
        <v>0</v>
      </c>
      <c r="F30" s="398">
        <f>'DD Response WWS2'!BB27</f>
        <v>3.8545666808549893E-2</v>
      </c>
      <c r="G30" s="398">
        <f>'DD Response WWS2'!BC27</f>
        <v>0</v>
      </c>
      <c r="H30" s="398">
        <f>'DD Response WWS2'!BD27</f>
        <v>3.5630085209407594E-2</v>
      </c>
      <c r="I30" s="398">
        <f>'DD Response WWS2'!BE27</f>
        <v>0</v>
      </c>
      <c r="J30" s="398">
        <f>'DD Response WWS2'!BF27</f>
        <v>0.16975632246241024</v>
      </c>
      <c r="K30" s="398">
        <f>'DD Response WWS2'!BG27</f>
        <v>1.812872596837355E-2</v>
      </c>
      <c r="L30" s="398">
        <f>'DD Response WWS2'!BH27</f>
        <v>4.506015478957566E-2</v>
      </c>
      <c r="M30" s="398">
        <f>'DD Response WWS2'!BI27</f>
        <v>1.0956687897993618E-2</v>
      </c>
      <c r="O30" s="208">
        <f t="shared" si="9"/>
        <v>9.5886627944550522</v>
      </c>
      <c r="P30" s="208">
        <f t="shared" si="10"/>
        <v>0</v>
      </c>
      <c r="Q30" s="208">
        <f t="shared" si="11"/>
        <v>6.6722376541866151</v>
      </c>
      <c r="R30" s="208">
        <f t="shared" si="12"/>
        <v>0</v>
      </c>
      <c r="S30" s="208">
        <f t="shared" si="13"/>
        <v>8.9727062321969502</v>
      </c>
      <c r="T30" s="208">
        <f t="shared" si="14"/>
        <v>0.54610026477712292</v>
      </c>
      <c r="U30" s="208">
        <f t="shared" si="15"/>
        <v>14.037388728937746</v>
      </c>
      <c r="V30" s="208">
        <f t="shared" si="16"/>
        <v>0.91016710796187161</v>
      </c>
      <c r="W30" s="208">
        <f t="shared" si="17"/>
        <v>5.6379574078134258</v>
      </c>
      <c r="X30" s="208">
        <f t="shared" si="18"/>
        <v>2.2247326272610062</v>
      </c>
      <c r="Y30" s="150">
        <f>(157.068-3.681)*AW30/SUM($AW$30:$AW$31)</f>
        <v>44.908952817589793</v>
      </c>
      <c r="Z30" s="150">
        <v>3.681</v>
      </c>
      <c r="AB30" s="208">
        <f t="shared" si="19"/>
        <v>0.21351339082436577</v>
      </c>
      <c r="AC30" s="208">
        <f t="shared" si="20"/>
        <v>0</v>
      </c>
      <c r="AD30" s="208">
        <f t="shared" si="21"/>
        <v>0.1485725503617901</v>
      </c>
      <c r="AE30" s="208">
        <f t="shared" si="22"/>
        <v>0</v>
      </c>
      <c r="AF30" s="208">
        <f t="shared" si="23"/>
        <v>0.19979771669675964</v>
      </c>
      <c r="AG30" s="208">
        <f t="shared" si="24"/>
        <v>0.14835649681530097</v>
      </c>
      <c r="AH30" s="208">
        <f t="shared" si="25"/>
        <v>0.31257439437420209</v>
      </c>
      <c r="AI30" s="208">
        <f t="shared" si="26"/>
        <v>0.24726082802550164</v>
      </c>
      <c r="AJ30" s="208">
        <f t="shared" si="27"/>
        <v>0.12554194774288233</v>
      </c>
      <c r="AK30" s="208">
        <f t="shared" si="28"/>
        <v>0.60438267515919752</v>
      </c>
      <c r="AM30" s="208">
        <f>'DD Response WWS2'!AK27+'DD Response WWS2'!AK76</f>
        <v>9.7348214266117825</v>
      </c>
      <c r="AN30" s="208">
        <f>'DD Response WWS2'!AL27+'DD Response WWS2'!AL76</f>
        <v>0</v>
      </c>
      <c r="AO30" s="208">
        <f>'DD Response WWS2'!AM27+'DD Response WWS2'!AM76</f>
        <v>6.7739416300031898</v>
      </c>
      <c r="AP30" s="208">
        <f>'DD Response WWS2'!AN27+'DD Response WWS2'!AN76</f>
        <v>0</v>
      </c>
      <c r="AQ30" s="208">
        <f>'DD Response WWS2'!AO27+'DD Response WWS2'!AO76</f>
        <v>9.1094759255060591</v>
      </c>
      <c r="AR30" s="208">
        <f>'DD Response WWS2'!AP27+'DD Response WWS2'!AP76</f>
        <v>0.62522653846153842</v>
      </c>
      <c r="AS30" s="208">
        <f>'DD Response WWS2'!AQ27+'DD Response WWS2'!AQ76</f>
        <v>14.251358661936152</v>
      </c>
      <c r="AT30" s="208">
        <f>'DD Response WWS2'!AR27+'DD Response WWS2'!AR76</f>
        <v>1.0420442307692308</v>
      </c>
      <c r="AU30" s="208">
        <f>'DD Response WWS2'!AS27+'DD Response WWS2'!AS76</f>
        <v>5.7238959959719793</v>
      </c>
      <c r="AV30" s="208">
        <f>'DD Response WWS2'!AT27+'DD Response WWS2'!AT76</f>
        <v>2.5470814963119071</v>
      </c>
      <c r="AW30" s="208">
        <f>'DD Response WWS2'!AU27+'DD Response WWS2'!AU76</f>
        <v>45.593493640029166</v>
      </c>
      <c r="AX30" s="208">
        <f>'DD Response WWS2'!AV27+'DD Response WWS2'!AV76</f>
        <v>4.2143522655426757</v>
      </c>
    </row>
    <row r="31" spans="1:50" x14ac:dyDescent="0.25">
      <c r="A31" t="s">
        <v>167</v>
      </c>
      <c r="B31" s="398">
        <f>'DD Response WWS2'!AX28</f>
        <v>5.8697235721711432E-3</v>
      </c>
      <c r="C31" s="398">
        <f>'DD Response WWS2'!AY28</f>
        <v>0</v>
      </c>
      <c r="D31" s="398">
        <f>'DD Response WWS2'!AZ28</f>
        <v>1.8175337762273869E-2</v>
      </c>
      <c r="E31" s="398">
        <f>'DD Response WWS2'!BA28</f>
        <v>0</v>
      </c>
      <c r="F31" s="398">
        <f>'DD Response WWS2'!BB28</f>
        <v>4.2050261875963779E-2</v>
      </c>
      <c r="G31" s="398">
        <f>'DD Response WWS2'!BC28</f>
        <v>0</v>
      </c>
      <c r="H31" s="398">
        <f>'DD Response WWS2'!BD28</f>
        <v>9.0729162970118321E-2</v>
      </c>
      <c r="I31" s="398">
        <f>'DD Response WWS2'!BE28</f>
        <v>0</v>
      </c>
      <c r="J31" s="398">
        <f>'DD Response WWS2'!BF28</f>
        <v>0.31176715321763676</v>
      </c>
      <c r="K31" s="398">
        <f>'DD Response WWS2'!BG28</f>
        <v>0</v>
      </c>
      <c r="L31" s="398">
        <f>'DD Response WWS2'!BH28</f>
        <v>5.6301877533890134E-2</v>
      </c>
      <c r="M31" s="398">
        <f>'DD Response WWS2'!BI28</f>
        <v>0</v>
      </c>
      <c r="O31" s="208">
        <f t="shared" si="9"/>
        <v>27.06566011604378</v>
      </c>
      <c r="P31" s="208">
        <f t="shared" si="10"/>
        <v>0</v>
      </c>
      <c r="Q31" s="208">
        <f t="shared" si="11"/>
        <v>26.557634670222157</v>
      </c>
      <c r="R31" s="208">
        <f t="shared" si="12"/>
        <v>0</v>
      </c>
      <c r="S31" s="208">
        <f t="shared" si="13"/>
        <v>25.651844551079808</v>
      </c>
      <c r="T31" s="208">
        <f t="shared" si="14"/>
        <v>0</v>
      </c>
      <c r="U31" s="208">
        <f t="shared" si="15"/>
        <v>21.34121114711132</v>
      </c>
      <c r="V31" s="208">
        <f t="shared" si="16"/>
        <v>0</v>
      </c>
      <c r="W31" s="208">
        <f t="shared" si="17"/>
        <v>7.8616966979531533</v>
      </c>
      <c r="X31" s="208">
        <f t="shared" si="18"/>
        <v>0</v>
      </c>
      <c r="Y31" s="150">
        <f>(157.068-3.681)*AW31/SUM($AW$30:$AW$31)</f>
        <v>108.47804718241022</v>
      </c>
      <c r="Z31" s="150"/>
      <c r="AB31" s="208">
        <f t="shared" si="19"/>
        <v>0.24950357071354518</v>
      </c>
      <c r="AC31" s="208">
        <f t="shared" si="20"/>
        <v>0</v>
      </c>
      <c r="AD31" s="208">
        <f t="shared" si="21"/>
        <v>0.24482036098570636</v>
      </c>
      <c r="AE31" s="208">
        <f t="shared" si="22"/>
        <v>0</v>
      </c>
      <c r="AF31" s="208">
        <f t="shared" si="23"/>
        <v>0.23647037550321306</v>
      </c>
      <c r="AG31" s="208">
        <f t="shared" si="24"/>
        <v>0</v>
      </c>
      <c r="AH31" s="208">
        <f t="shared" si="25"/>
        <v>0.19673299530572497</v>
      </c>
      <c r="AI31" s="208">
        <f t="shared" si="26"/>
        <v>0</v>
      </c>
      <c r="AJ31" s="208">
        <f t="shared" si="27"/>
        <v>7.2472697491810414E-2</v>
      </c>
      <c r="AK31" s="208">
        <f t="shared" si="28"/>
        <v>0</v>
      </c>
      <c r="AM31" s="208">
        <f>'DD Response WWS2'!AK28+'DD Response WWS2'!AK77</f>
        <v>27.478218148981128</v>
      </c>
      <c r="AN31" s="208">
        <f>'DD Response WWS2'!AL28+'DD Response WWS2'!AL77</f>
        <v>0</v>
      </c>
      <c r="AO31" s="208">
        <f>'DD Response WWS2'!AM28+'DD Response WWS2'!AM77</f>
        <v>26.96244894306972</v>
      </c>
      <c r="AP31" s="208">
        <f>'DD Response WWS2'!AN28+'DD Response WWS2'!AN77</f>
        <v>0</v>
      </c>
      <c r="AQ31" s="208">
        <f>'DD Response WWS2'!AO28+'DD Response WWS2'!AO77</f>
        <v>26.042851993123865</v>
      </c>
      <c r="AR31" s="208">
        <f>'DD Response WWS2'!AP28+'DD Response WWS2'!AP77</f>
        <v>0</v>
      </c>
      <c r="AS31" s="208">
        <f>'DD Response WWS2'!AQ28+'DD Response WWS2'!AQ77</f>
        <v>21.666512213244705</v>
      </c>
      <c r="AT31" s="208">
        <f>'DD Response WWS2'!AR28+'DD Response WWS2'!AR77</f>
        <v>0</v>
      </c>
      <c r="AU31" s="208">
        <f>'DD Response WWS2'!AS28+'DD Response WWS2'!AS77</f>
        <v>7.9815314299106053</v>
      </c>
      <c r="AV31" s="208">
        <f>'DD Response WWS2'!AT28+'DD Response WWS2'!AT77</f>
        <v>0</v>
      </c>
      <c r="AW31" s="208">
        <f>'DD Response WWS2'!AU28+'DD Response WWS2'!AU77</f>
        <v>110.13156272833002</v>
      </c>
      <c r="AX31" s="208">
        <f>'DD Response WWS2'!AV28+'DD Response WWS2'!AV77</f>
        <v>0</v>
      </c>
    </row>
    <row r="32" spans="1:50" x14ac:dyDescent="0.25">
      <c r="A32" t="s">
        <v>168</v>
      </c>
      <c r="B32" s="398">
        <f>'DD Response WWS2'!AX29</f>
        <v>0</v>
      </c>
      <c r="C32" s="398">
        <f>'DD Response WWS2'!AY29</f>
        <v>0</v>
      </c>
      <c r="D32" s="398">
        <f>'DD Response WWS2'!AZ29</f>
        <v>0</v>
      </c>
      <c r="E32" s="398">
        <f>'DD Response WWS2'!BA29</f>
        <v>0</v>
      </c>
      <c r="F32" s="398">
        <f>'DD Response WWS2'!BB29</f>
        <v>0</v>
      </c>
      <c r="G32" s="398">
        <f>'DD Response WWS2'!BC29</f>
        <v>0</v>
      </c>
      <c r="H32" s="398">
        <f>'DD Response WWS2'!BD29</f>
        <v>3.251378182165423E-3</v>
      </c>
      <c r="I32" s="398">
        <f>'DD Response WWS2'!BE29</f>
        <v>0</v>
      </c>
      <c r="J32" s="398">
        <f>'DD Response WWS2'!BF29</f>
        <v>4.8554495250715313E-2</v>
      </c>
      <c r="K32" s="398">
        <f>'DD Response WWS2'!BG29</f>
        <v>0</v>
      </c>
      <c r="L32" s="398">
        <f>'DD Response WWS2'!BH29</f>
        <v>1.047817973354203E-2</v>
      </c>
      <c r="M32" s="398">
        <f>'DD Response WWS2'!BI29</f>
        <v>0</v>
      </c>
      <c r="O32" s="208">
        <f t="shared" si="9"/>
        <v>2.6690050279340953</v>
      </c>
      <c r="P32" s="208">
        <f t="shared" si="10"/>
        <v>0</v>
      </c>
      <c r="Q32" s="208">
        <f t="shared" si="11"/>
        <v>1.4613855663638766</v>
      </c>
      <c r="R32" s="208">
        <f t="shared" si="12"/>
        <v>0</v>
      </c>
      <c r="S32" s="208">
        <f t="shared" si="13"/>
        <v>3.1682245751519704</v>
      </c>
      <c r="T32" s="208">
        <f t="shared" si="14"/>
        <v>0</v>
      </c>
      <c r="U32" s="208">
        <f t="shared" si="15"/>
        <v>7.043118390453861</v>
      </c>
      <c r="V32" s="208">
        <f t="shared" si="16"/>
        <v>0</v>
      </c>
      <c r="W32" s="208">
        <f t="shared" si="17"/>
        <v>3.3452664400961978</v>
      </c>
      <c r="X32" s="208">
        <f t="shared" si="18"/>
        <v>0</v>
      </c>
      <c r="Y32" s="150">
        <v>17.687000000000001</v>
      </c>
      <c r="Z32" s="150"/>
      <c r="AB32" s="208">
        <f t="shared" si="19"/>
        <v>0.15090207654967464</v>
      </c>
      <c r="AC32" s="208">
        <f t="shared" si="20"/>
        <v>0</v>
      </c>
      <c r="AD32" s="208">
        <f t="shared" si="21"/>
        <v>8.262484120336272E-2</v>
      </c>
      <c r="AE32" s="208">
        <f t="shared" si="22"/>
        <v>0</v>
      </c>
      <c r="AF32" s="208">
        <f t="shared" si="23"/>
        <v>0.17912730113371234</v>
      </c>
      <c r="AG32" s="208">
        <f t="shared" si="24"/>
        <v>0</v>
      </c>
      <c r="AH32" s="208">
        <f t="shared" si="25"/>
        <v>0.39820876295888846</v>
      </c>
      <c r="AI32" s="208">
        <f t="shared" si="26"/>
        <v>0</v>
      </c>
      <c r="AJ32" s="208">
        <f t="shared" si="27"/>
        <v>0.18913701815436182</v>
      </c>
      <c r="AK32" s="208">
        <f t="shared" si="28"/>
        <v>0</v>
      </c>
      <c r="AM32" s="208">
        <f>'DD Response WWS2'!AK29+'DD Response WWS2'!AK78</f>
        <v>4.9740878076923076</v>
      </c>
      <c r="AN32" s="208">
        <f>'DD Response WWS2'!AL29+'DD Response WWS2'!AL78</f>
        <v>0</v>
      </c>
      <c r="AO32" s="208">
        <f>'DD Response WWS2'!AM29+'DD Response WWS2'!AM78</f>
        <v>2.7235093422115382</v>
      </c>
      <c r="AP32" s="208">
        <f>'DD Response WWS2'!AN29+'DD Response WWS2'!AN78</f>
        <v>0</v>
      </c>
      <c r="AQ32" s="208">
        <f>'DD Response WWS2'!AO29+'DD Response WWS2'!AO78</f>
        <v>5.9044576785576917</v>
      </c>
      <c r="AR32" s="208">
        <f>'DD Response WWS2'!AP29+'DD Response WWS2'!AP78</f>
        <v>0</v>
      </c>
      <c r="AS32" s="208">
        <f>'DD Response WWS2'!AQ29+'DD Response WWS2'!AQ78</f>
        <v>13.125898582966279</v>
      </c>
      <c r="AT32" s="208">
        <f>'DD Response WWS2'!AR29+'DD Response WWS2'!AR78</f>
        <v>0</v>
      </c>
      <c r="AU32" s="208">
        <f>'DD Response WWS2'!AS29+'DD Response WWS2'!AS78</f>
        <v>6.2344015237934665</v>
      </c>
      <c r="AV32" s="208">
        <f>'DD Response WWS2'!AT29+'DD Response WWS2'!AT78</f>
        <v>0</v>
      </c>
      <c r="AW32" s="208">
        <f>'DD Response WWS2'!AU29+'DD Response WWS2'!AU78</f>
        <v>32.962354935221285</v>
      </c>
      <c r="AX32" s="208">
        <f>'DD Response WWS2'!AV29+'DD Response WWS2'!AV78</f>
        <v>0</v>
      </c>
    </row>
    <row r="33" spans="1:50" x14ac:dyDescent="0.25">
      <c r="A33" t="s">
        <v>169</v>
      </c>
      <c r="B33" s="398">
        <f>'DD Response WWS2'!AX30</f>
        <v>2.6646398233084881E-3</v>
      </c>
      <c r="C33" s="398">
        <f>'DD Response WWS2'!AY30</f>
        <v>0</v>
      </c>
      <c r="D33" s="398">
        <f>'DD Response WWS2'!AZ30</f>
        <v>1</v>
      </c>
      <c r="E33" s="398">
        <f>'DD Response WWS2'!BA30</f>
        <v>0</v>
      </c>
      <c r="F33" s="398">
        <f>'DD Response WWS2'!BB30</f>
        <v>1</v>
      </c>
      <c r="G33" s="398">
        <f>'DD Response WWS2'!BC30</f>
        <v>0</v>
      </c>
      <c r="H33" s="398">
        <f>'DD Response WWS2'!BD30</f>
        <v>1</v>
      </c>
      <c r="I33" s="398">
        <f>'DD Response WWS2'!BE30</f>
        <v>0</v>
      </c>
      <c r="J33" s="398">
        <f>'DD Response WWS2'!BF30</f>
        <v>1</v>
      </c>
      <c r="K33" s="398">
        <f>'DD Response WWS2'!BG30</f>
        <v>0</v>
      </c>
      <c r="L33" s="398">
        <f>'DD Response WWS2'!BH30</f>
        <v>9.1015452888058318E-2</v>
      </c>
      <c r="M33" s="398">
        <f>'DD Response WWS2'!BI30</f>
        <v>0</v>
      </c>
      <c r="O33" s="208">
        <f t="shared" si="9"/>
        <v>15.422933067873155</v>
      </c>
      <c r="P33" s="208">
        <f t="shared" si="10"/>
        <v>0</v>
      </c>
      <c r="Q33" s="208">
        <f t="shared" si="11"/>
        <v>0.36664712042054265</v>
      </c>
      <c r="R33" s="208">
        <f t="shared" si="12"/>
        <v>0</v>
      </c>
      <c r="S33" s="208">
        <f t="shared" si="13"/>
        <v>0.377473270568768</v>
      </c>
      <c r="T33" s="208">
        <f t="shared" si="14"/>
        <v>0</v>
      </c>
      <c r="U33" s="208">
        <f t="shared" si="15"/>
        <v>0.377473270568768</v>
      </c>
      <c r="V33" s="208">
        <f t="shared" si="16"/>
        <v>0</v>
      </c>
      <c r="W33" s="208">
        <f t="shared" si="17"/>
        <v>0.377473270568768</v>
      </c>
      <c r="X33" s="208">
        <f t="shared" si="18"/>
        <v>0</v>
      </c>
      <c r="Y33" s="150">
        <v>16.922000000000001</v>
      </c>
      <c r="Z33" s="150"/>
      <c r="AB33" s="208">
        <f t="shared" si="19"/>
        <v>0.9114131348465403</v>
      </c>
      <c r="AC33" s="208">
        <f t="shared" si="20"/>
        <v>0</v>
      </c>
      <c r="AD33" s="208">
        <f t="shared" si="21"/>
        <v>2.1666890463334278E-2</v>
      </c>
      <c r="AE33" s="208">
        <f t="shared" si="22"/>
        <v>0</v>
      </c>
      <c r="AF33" s="208">
        <f t="shared" si="23"/>
        <v>2.230665823004184E-2</v>
      </c>
      <c r="AG33" s="208">
        <f t="shared" si="24"/>
        <v>0</v>
      </c>
      <c r="AH33" s="208">
        <f t="shared" si="25"/>
        <v>2.230665823004184E-2</v>
      </c>
      <c r="AI33" s="208">
        <f t="shared" si="26"/>
        <v>0</v>
      </c>
      <c r="AJ33" s="208">
        <f t="shared" si="27"/>
        <v>2.230665823004184E-2</v>
      </c>
      <c r="AK33" s="208">
        <f t="shared" si="28"/>
        <v>0</v>
      </c>
      <c r="AM33" s="208">
        <f>'DD Response WWS2'!AK30+'DD Response WWS2'!AK79</f>
        <v>16.878582265542679</v>
      </c>
      <c r="AN33" s="208">
        <f>'DD Response WWS2'!AL30+'DD Response WWS2'!AL79</f>
        <v>0</v>
      </c>
      <c r="AO33" s="208">
        <f>'DD Response WWS2'!AM30+'DD Response WWS2'!AM79</f>
        <v>0.40125205479452059</v>
      </c>
      <c r="AP33" s="208">
        <f>'DD Response WWS2'!AN30+'DD Response WWS2'!AN79</f>
        <v>0</v>
      </c>
      <c r="AQ33" s="208">
        <f>'DD Response WWS2'!AO30+'DD Response WWS2'!AO79</f>
        <v>0.41310000000000002</v>
      </c>
      <c r="AR33" s="208">
        <f>'DD Response WWS2'!AP30+'DD Response WWS2'!AP79</f>
        <v>0</v>
      </c>
      <c r="AS33" s="208">
        <f>'DD Response WWS2'!AQ30+'DD Response WWS2'!AQ79</f>
        <v>0.41310000000000002</v>
      </c>
      <c r="AT33" s="208">
        <f>'DD Response WWS2'!AR30+'DD Response WWS2'!AR79</f>
        <v>0</v>
      </c>
      <c r="AU33" s="208">
        <f>'DD Response WWS2'!AS30+'DD Response WWS2'!AS79</f>
        <v>0.41310000000000002</v>
      </c>
      <c r="AV33" s="208">
        <f>'DD Response WWS2'!AT30+'DD Response WWS2'!AT79</f>
        <v>0</v>
      </c>
      <c r="AW33" s="208">
        <f>'DD Response WWS2'!AU30+'DD Response WWS2'!AU79</f>
        <v>18.519134320337198</v>
      </c>
      <c r="AX33" s="208">
        <f>'DD Response WWS2'!AV30+'DD Response WWS2'!AV79</f>
        <v>0</v>
      </c>
    </row>
    <row r="34" spans="1:50" x14ac:dyDescent="0.25">
      <c r="A34" t="s">
        <v>170</v>
      </c>
      <c r="B34" s="398">
        <f>'DD Response WWS2'!AX31</f>
        <v>0</v>
      </c>
      <c r="C34" s="398">
        <f>'DD Response WWS2'!AY31</f>
        <v>0</v>
      </c>
      <c r="D34" s="398">
        <f>'DD Response WWS2'!AZ31</f>
        <v>0</v>
      </c>
      <c r="E34" s="398">
        <f>'DD Response WWS2'!BA31</f>
        <v>0</v>
      </c>
      <c r="F34" s="398">
        <f>'DD Response WWS2'!BB31</f>
        <v>0</v>
      </c>
      <c r="G34" s="398">
        <f>'DD Response WWS2'!BC31</f>
        <v>0</v>
      </c>
      <c r="H34" s="398">
        <f>'DD Response WWS2'!BD31</f>
        <v>0</v>
      </c>
      <c r="I34" s="398">
        <f>'DD Response WWS2'!BE31</f>
        <v>0</v>
      </c>
      <c r="J34" s="398">
        <f>'DD Response WWS2'!BF31</f>
        <v>0</v>
      </c>
      <c r="K34" s="398">
        <f>'DD Response WWS2'!BG31</f>
        <v>0</v>
      </c>
      <c r="L34" s="398">
        <f>'DD Response WWS2'!BH31</f>
        <v>0</v>
      </c>
      <c r="M34" s="398">
        <f>'DD Response WWS2'!BI31</f>
        <v>0</v>
      </c>
      <c r="O34" s="208">
        <f t="shared" si="9"/>
        <v>0</v>
      </c>
      <c r="P34" s="208">
        <f t="shared" si="10"/>
        <v>0</v>
      </c>
      <c r="Q34" s="208">
        <f t="shared" si="11"/>
        <v>0</v>
      </c>
      <c r="R34" s="208">
        <f t="shared" si="12"/>
        <v>0</v>
      </c>
      <c r="S34" s="208">
        <f t="shared" si="13"/>
        <v>0</v>
      </c>
      <c r="T34" s="208">
        <f t="shared" si="14"/>
        <v>0</v>
      </c>
      <c r="U34" s="208">
        <f t="shared" si="15"/>
        <v>0</v>
      </c>
      <c r="V34" s="208">
        <f t="shared" si="16"/>
        <v>0</v>
      </c>
      <c r="W34" s="208">
        <f t="shared" si="17"/>
        <v>0</v>
      </c>
      <c r="X34" s="208">
        <f t="shared" si="18"/>
        <v>0</v>
      </c>
      <c r="Y34" s="150"/>
      <c r="Z34" s="150"/>
      <c r="AB34" s="208">
        <f t="shared" si="19"/>
        <v>0</v>
      </c>
      <c r="AC34" s="208">
        <f t="shared" si="20"/>
        <v>0</v>
      </c>
      <c r="AD34" s="208">
        <f t="shared" si="21"/>
        <v>0</v>
      </c>
      <c r="AE34" s="208">
        <f t="shared" si="22"/>
        <v>0</v>
      </c>
      <c r="AF34" s="208">
        <f t="shared" si="23"/>
        <v>0</v>
      </c>
      <c r="AG34" s="208">
        <f t="shared" si="24"/>
        <v>0</v>
      </c>
      <c r="AH34" s="208">
        <f t="shared" si="25"/>
        <v>0</v>
      </c>
      <c r="AI34" s="208">
        <f t="shared" si="26"/>
        <v>0</v>
      </c>
      <c r="AJ34" s="208">
        <f t="shared" si="27"/>
        <v>0</v>
      </c>
      <c r="AK34" s="208">
        <f t="shared" si="28"/>
        <v>0</v>
      </c>
      <c r="AM34" s="208">
        <f>'DD Response WWS2'!AK31+'DD Response WWS2'!AK80</f>
        <v>0</v>
      </c>
      <c r="AN34" s="208">
        <f>'DD Response WWS2'!AL31+'DD Response WWS2'!AL80</f>
        <v>0</v>
      </c>
      <c r="AO34" s="208">
        <f>'DD Response WWS2'!AM31+'DD Response WWS2'!AM80</f>
        <v>0</v>
      </c>
      <c r="AP34" s="208">
        <f>'DD Response WWS2'!AN31+'DD Response WWS2'!AN80</f>
        <v>0</v>
      </c>
      <c r="AQ34" s="208">
        <f>'DD Response WWS2'!AO31+'DD Response WWS2'!AO80</f>
        <v>0</v>
      </c>
      <c r="AR34" s="208">
        <f>'DD Response WWS2'!AP31+'DD Response WWS2'!AP80</f>
        <v>0</v>
      </c>
      <c r="AS34" s="208">
        <f>'DD Response WWS2'!AQ31+'DD Response WWS2'!AQ80</f>
        <v>0</v>
      </c>
      <c r="AT34" s="208">
        <f>'DD Response WWS2'!AR31+'DD Response WWS2'!AR80</f>
        <v>0</v>
      </c>
      <c r="AU34" s="208">
        <f>'DD Response WWS2'!AS31+'DD Response WWS2'!AS80</f>
        <v>0</v>
      </c>
      <c r="AV34" s="208">
        <f>'DD Response WWS2'!AT31+'DD Response WWS2'!AT80</f>
        <v>0</v>
      </c>
      <c r="AW34" s="208">
        <f>'DD Response WWS2'!AU31+'DD Response WWS2'!AU80</f>
        <v>0</v>
      </c>
      <c r="AX34" s="208">
        <f>'DD Response WWS2'!AV31+'DD Response WWS2'!AV80</f>
        <v>0</v>
      </c>
    </row>
    <row r="35" spans="1:50" x14ac:dyDescent="0.25">
      <c r="A35" t="s">
        <v>171</v>
      </c>
      <c r="B35" s="398">
        <f>'DD Response WWS2'!AX32</f>
        <v>0</v>
      </c>
      <c r="C35" s="398">
        <f>'DD Response WWS2'!AY32</f>
        <v>0</v>
      </c>
      <c r="D35" s="398">
        <f>'DD Response WWS2'!AZ32</f>
        <v>0</v>
      </c>
      <c r="E35" s="398">
        <f>'DD Response WWS2'!BA32</f>
        <v>0</v>
      </c>
      <c r="F35" s="398">
        <f>'DD Response WWS2'!BB32</f>
        <v>0</v>
      </c>
      <c r="G35" s="398">
        <f>'DD Response WWS2'!BC32</f>
        <v>0</v>
      </c>
      <c r="H35" s="398">
        <f>'DD Response WWS2'!BD32</f>
        <v>0</v>
      </c>
      <c r="I35" s="398">
        <f>'DD Response WWS2'!BE32</f>
        <v>0</v>
      </c>
      <c r="J35" s="398">
        <f>'DD Response WWS2'!BF32</f>
        <v>0</v>
      </c>
      <c r="K35" s="398">
        <f>'DD Response WWS2'!BG32</f>
        <v>0</v>
      </c>
      <c r="L35" s="398">
        <f>'DD Response WWS2'!BH32</f>
        <v>0</v>
      </c>
      <c r="M35" s="398">
        <f>'DD Response WWS2'!BI32</f>
        <v>0</v>
      </c>
      <c r="O35" s="208">
        <f t="shared" si="9"/>
        <v>0</v>
      </c>
      <c r="P35" s="208">
        <f t="shared" si="10"/>
        <v>0</v>
      </c>
      <c r="Q35" s="208">
        <f t="shared" si="11"/>
        <v>0</v>
      </c>
      <c r="R35" s="208">
        <f t="shared" si="12"/>
        <v>0</v>
      </c>
      <c r="S35" s="208">
        <f t="shared" si="13"/>
        <v>0</v>
      </c>
      <c r="T35" s="208">
        <f t="shared" si="14"/>
        <v>0</v>
      </c>
      <c r="U35" s="208">
        <f t="shared" si="15"/>
        <v>0</v>
      </c>
      <c r="V35" s="208">
        <f t="shared" si="16"/>
        <v>0</v>
      </c>
      <c r="W35" s="208">
        <f t="shared" si="17"/>
        <v>0</v>
      </c>
      <c r="X35" s="208">
        <f t="shared" si="18"/>
        <v>0</v>
      </c>
      <c r="Y35" s="150"/>
      <c r="Z35" s="150"/>
      <c r="AB35" s="208">
        <f t="shared" si="19"/>
        <v>0</v>
      </c>
      <c r="AC35" s="208">
        <f t="shared" si="20"/>
        <v>0</v>
      </c>
      <c r="AD35" s="208">
        <f t="shared" si="21"/>
        <v>0</v>
      </c>
      <c r="AE35" s="208">
        <f t="shared" si="22"/>
        <v>0</v>
      </c>
      <c r="AF35" s="208">
        <f t="shared" si="23"/>
        <v>0</v>
      </c>
      <c r="AG35" s="208">
        <f t="shared" si="24"/>
        <v>0</v>
      </c>
      <c r="AH35" s="208">
        <f t="shared" si="25"/>
        <v>0</v>
      </c>
      <c r="AI35" s="208">
        <f t="shared" si="26"/>
        <v>0</v>
      </c>
      <c r="AJ35" s="208">
        <f t="shared" si="27"/>
        <v>0</v>
      </c>
      <c r="AK35" s="208">
        <f t="shared" si="28"/>
        <v>0</v>
      </c>
      <c r="AM35" s="208">
        <f>'DD Response WWS2'!AK32+'DD Response WWS2'!AK81</f>
        <v>0</v>
      </c>
      <c r="AN35" s="208">
        <f>'DD Response WWS2'!AL32+'DD Response WWS2'!AL81</f>
        <v>0</v>
      </c>
      <c r="AO35" s="208">
        <f>'DD Response WWS2'!AM32+'DD Response WWS2'!AM81</f>
        <v>0</v>
      </c>
      <c r="AP35" s="208">
        <f>'DD Response WWS2'!AN32+'DD Response WWS2'!AN81</f>
        <v>0</v>
      </c>
      <c r="AQ35" s="208">
        <f>'DD Response WWS2'!AO32+'DD Response WWS2'!AO81</f>
        <v>0</v>
      </c>
      <c r="AR35" s="208">
        <f>'DD Response WWS2'!AP32+'DD Response WWS2'!AP81</f>
        <v>0</v>
      </c>
      <c r="AS35" s="208">
        <f>'DD Response WWS2'!AQ32+'DD Response WWS2'!AQ81</f>
        <v>0</v>
      </c>
      <c r="AT35" s="208">
        <f>'DD Response WWS2'!AR32+'DD Response WWS2'!AR81</f>
        <v>0</v>
      </c>
      <c r="AU35" s="208">
        <f>'DD Response WWS2'!AS32+'DD Response WWS2'!AS81</f>
        <v>0</v>
      </c>
      <c r="AV35" s="208">
        <f>'DD Response WWS2'!AT32+'DD Response WWS2'!AT81</f>
        <v>0</v>
      </c>
      <c r="AW35" s="208">
        <f>'DD Response WWS2'!AU32+'DD Response WWS2'!AU81</f>
        <v>0</v>
      </c>
      <c r="AX35" s="208">
        <f>'DD Response WWS2'!AV32+'DD Response WWS2'!AV81</f>
        <v>0</v>
      </c>
    </row>
    <row r="36" spans="1:50" x14ac:dyDescent="0.25">
      <c r="A36" t="s">
        <v>172</v>
      </c>
      <c r="B36" s="398">
        <f>'DD Response WWS2'!AX33</f>
        <v>0</v>
      </c>
      <c r="C36" s="398">
        <f>'DD Response WWS2'!AY33</f>
        <v>0</v>
      </c>
      <c r="D36" s="398">
        <f>'DD Response WWS2'!AZ33</f>
        <v>0</v>
      </c>
      <c r="E36" s="398">
        <f>'DD Response WWS2'!BA33</f>
        <v>0</v>
      </c>
      <c r="F36" s="398">
        <f>'DD Response WWS2'!BB33</f>
        <v>0</v>
      </c>
      <c r="G36" s="398">
        <f>'DD Response WWS2'!BC33</f>
        <v>0</v>
      </c>
      <c r="H36" s="398">
        <f>'DD Response WWS2'!BD33</f>
        <v>0</v>
      </c>
      <c r="I36" s="398">
        <f>'DD Response WWS2'!BE33</f>
        <v>0</v>
      </c>
      <c r="J36" s="398">
        <f>'DD Response WWS2'!BF33</f>
        <v>0</v>
      </c>
      <c r="K36" s="398">
        <f>'DD Response WWS2'!BG33</f>
        <v>0</v>
      </c>
      <c r="L36" s="398">
        <f>'DD Response WWS2'!BH33</f>
        <v>0</v>
      </c>
      <c r="M36" s="398">
        <f>'DD Response WWS2'!BI33</f>
        <v>0</v>
      </c>
      <c r="O36" s="208">
        <f t="shared" si="9"/>
        <v>0</v>
      </c>
      <c r="P36" s="208">
        <f t="shared" si="10"/>
        <v>0</v>
      </c>
      <c r="Q36" s="208">
        <f t="shared" si="11"/>
        <v>0</v>
      </c>
      <c r="R36" s="208">
        <f t="shared" si="12"/>
        <v>0</v>
      </c>
      <c r="S36" s="208">
        <f t="shared" si="13"/>
        <v>0</v>
      </c>
      <c r="T36" s="208">
        <f t="shared" si="14"/>
        <v>0</v>
      </c>
      <c r="U36" s="208">
        <f t="shared" si="15"/>
        <v>0</v>
      </c>
      <c r="V36" s="208">
        <f t="shared" si="16"/>
        <v>0</v>
      </c>
      <c r="W36" s="208">
        <f t="shared" si="17"/>
        <v>0</v>
      </c>
      <c r="X36" s="208">
        <f t="shared" si="18"/>
        <v>0</v>
      </c>
      <c r="Y36" s="150"/>
      <c r="Z36" s="150"/>
      <c r="AB36" s="208">
        <f t="shared" si="19"/>
        <v>0</v>
      </c>
      <c r="AC36" s="208">
        <f t="shared" si="20"/>
        <v>0</v>
      </c>
      <c r="AD36" s="208">
        <f t="shared" si="21"/>
        <v>0</v>
      </c>
      <c r="AE36" s="208">
        <f t="shared" si="22"/>
        <v>0</v>
      </c>
      <c r="AF36" s="208">
        <f t="shared" si="23"/>
        <v>0</v>
      </c>
      <c r="AG36" s="208">
        <f t="shared" si="24"/>
        <v>0</v>
      </c>
      <c r="AH36" s="208">
        <f t="shared" si="25"/>
        <v>0</v>
      </c>
      <c r="AI36" s="208">
        <f t="shared" si="26"/>
        <v>0</v>
      </c>
      <c r="AJ36" s="208">
        <f t="shared" si="27"/>
        <v>0</v>
      </c>
      <c r="AK36" s="208">
        <f t="shared" si="28"/>
        <v>0</v>
      </c>
      <c r="AM36" s="208">
        <f>'DD Response WWS2'!AK33+'DD Response WWS2'!AK82</f>
        <v>0</v>
      </c>
      <c r="AN36" s="208">
        <f>'DD Response WWS2'!AL33+'DD Response WWS2'!AL82</f>
        <v>0</v>
      </c>
      <c r="AO36" s="208">
        <f>'DD Response WWS2'!AM33+'DD Response WWS2'!AM82</f>
        <v>0</v>
      </c>
      <c r="AP36" s="208">
        <f>'DD Response WWS2'!AN33+'DD Response WWS2'!AN82</f>
        <v>0</v>
      </c>
      <c r="AQ36" s="208">
        <f>'DD Response WWS2'!AO33+'DD Response WWS2'!AO82</f>
        <v>0</v>
      </c>
      <c r="AR36" s="208">
        <f>'DD Response WWS2'!AP33+'DD Response WWS2'!AP82</f>
        <v>0</v>
      </c>
      <c r="AS36" s="208">
        <f>'DD Response WWS2'!AQ33+'DD Response WWS2'!AQ82</f>
        <v>0</v>
      </c>
      <c r="AT36" s="208">
        <f>'DD Response WWS2'!AR33+'DD Response WWS2'!AR82</f>
        <v>0</v>
      </c>
      <c r="AU36" s="208">
        <f>'DD Response WWS2'!AS33+'DD Response WWS2'!AS82</f>
        <v>0</v>
      </c>
      <c r="AV36" s="208">
        <f>'DD Response WWS2'!AT33+'DD Response WWS2'!AT82</f>
        <v>0</v>
      </c>
      <c r="AW36" s="208">
        <f>'DD Response WWS2'!AU33+'DD Response WWS2'!AU82</f>
        <v>0</v>
      </c>
      <c r="AX36" s="208">
        <f>'DD Response WWS2'!AV33+'DD Response WWS2'!AV82</f>
        <v>0</v>
      </c>
    </row>
    <row r="37" spans="1:50" x14ac:dyDescent="0.25">
      <c r="A37" t="s">
        <v>173</v>
      </c>
      <c r="B37" s="398">
        <f>'DD Response WWS2'!AX34</f>
        <v>9.4583730144713135E-2</v>
      </c>
      <c r="C37" s="398">
        <f>'DD Response WWS2'!AY34</f>
        <v>0</v>
      </c>
      <c r="D37" s="398">
        <f>'DD Response WWS2'!AZ34</f>
        <v>8.2665368578137152E-2</v>
      </c>
      <c r="E37" s="398">
        <f>'DD Response WWS2'!BA34</f>
        <v>0</v>
      </c>
      <c r="F37" s="398">
        <f>'DD Response WWS2'!BB34</f>
        <v>8.2665368578137152E-2</v>
      </c>
      <c r="G37" s="398">
        <f>'DD Response WWS2'!BC34</f>
        <v>0</v>
      </c>
      <c r="H37" s="398">
        <f>'DD Response WWS2'!BD34</f>
        <v>8.2665368578137152E-2</v>
      </c>
      <c r="I37" s="398">
        <f>'DD Response WWS2'!BE34</f>
        <v>0</v>
      </c>
      <c r="J37" s="398">
        <f>'DD Response WWS2'!BF34</f>
        <v>8.2665368578137152E-2</v>
      </c>
      <c r="K37" s="398">
        <f>'DD Response WWS2'!BG34</f>
        <v>0</v>
      </c>
      <c r="L37" s="398">
        <f>'DD Response WWS2'!BH34</f>
        <v>8.5074076776269408E-2</v>
      </c>
      <c r="M37" s="398">
        <f>'DD Response WWS2'!BI34</f>
        <v>0</v>
      </c>
      <c r="O37" s="208">
        <f t="shared" si="9"/>
        <v>5.4567165953377481</v>
      </c>
      <c r="P37" s="208">
        <f t="shared" si="10"/>
        <v>0</v>
      </c>
      <c r="Q37" s="208">
        <f t="shared" si="11"/>
        <v>5.3858208511655628</v>
      </c>
      <c r="R37" s="208">
        <f t="shared" si="12"/>
        <v>0</v>
      </c>
      <c r="S37" s="208">
        <f t="shared" si="13"/>
        <v>5.3858208511655628</v>
      </c>
      <c r="T37" s="208">
        <f t="shared" si="14"/>
        <v>0</v>
      </c>
      <c r="U37" s="208">
        <f t="shared" si="15"/>
        <v>5.3858208511655628</v>
      </c>
      <c r="V37" s="208">
        <f t="shared" si="16"/>
        <v>0</v>
      </c>
      <c r="W37" s="208">
        <f t="shared" si="17"/>
        <v>5.3858208511655628</v>
      </c>
      <c r="X37" s="208">
        <f t="shared" si="18"/>
        <v>0</v>
      </c>
      <c r="Y37" s="384">
        <v>27</v>
      </c>
      <c r="Z37" s="384"/>
      <c r="AB37" s="208">
        <f t="shared" si="19"/>
        <v>0.20210061464213883</v>
      </c>
      <c r="AC37" s="208">
        <f t="shared" si="20"/>
        <v>0</v>
      </c>
      <c r="AD37" s="208">
        <f t="shared" si="21"/>
        <v>0.19947484633946527</v>
      </c>
      <c r="AE37" s="208">
        <f t="shared" si="22"/>
        <v>0</v>
      </c>
      <c r="AF37" s="208">
        <f t="shared" si="23"/>
        <v>0.19947484633946527</v>
      </c>
      <c r="AG37" s="208">
        <f t="shared" si="24"/>
        <v>0</v>
      </c>
      <c r="AH37" s="208">
        <f t="shared" si="25"/>
        <v>0.19947484633946527</v>
      </c>
      <c r="AI37" s="208">
        <f t="shared" si="26"/>
        <v>0</v>
      </c>
      <c r="AJ37" s="208">
        <f t="shared" si="27"/>
        <v>0.19947484633946527</v>
      </c>
      <c r="AK37" s="208">
        <f t="shared" si="28"/>
        <v>0</v>
      </c>
      <c r="AM37" s="208">
        <f>'DD Response WWS2'!AK34+'DD Response WWS2'!AK83</f>
        <v>8.5793409754915242</v>
      </c>
      <c r="AN37" s="208">
        <f>'DD Response WWS2'!AL34+'DD Response WWS2'!AL83</f>
        <v>0</v>
      </c>
      <c r="AO37" s="208">
        <f>'DD Response WWS2'!AM34+'DD Response WWS2'!AM83</f>
        <v>8.4678749038461536</v>
      </c>
      <c r="AP37" s="208">
        <f>'DD Response WWS2'!AN34+'DD Response WWS2'!AN83</f>
        <v>0</v>
      </c>
      <c r="AQ37" s="208">
        <f>'DD Response WWS2'!AO34+'DD Response WWS2'!AO83</f>
        <v>8.4678749038461536</v>
      </c>
      <c r="AR37" s="208">
        <f>'DD Response WWS2'!AP34+'DD Response WWS2'!AP83</f>
        <v>0</v>
      </c>
      <c r="AS37" s="208">
        <f>'DD Response WWS2'!AQ34+'DD Response WWS2'!AQ83</f>
        <v>8.4678749038461536</v>
      </c>
      <c r="AT37" s="208">
        <f>'DD Response WWS2'!AR34+'DD Response WWS2'!AR83</f>
        <v>0</v>
      </c>
      <c r="AU37" s="208">
        <f>'DD Response WWS2'!AS34+'DD Response WWS2'!AS83</f>
        <v>8.4678749038461536</v>
      </c>
      <c r="AV37" s="208">
        <f>'DD Response WWS2'!AT34+'DD Response WWS2'!AT83</f>
        <v>0</v>
      </c>
      <c r="AW37" s="208">
        <f>'DD Response WWS2'!AU34+'DD Response WWS2'!AU83</f>
        <v>42.45084059087614</v>
      </c>
      <c r="AX37" s="208">
        <f>'DD Response WWS2'!AV34+'DD Response WWS2'!AV83</f>
        <v>0</v>
      </c>
    </row>
    <row r="38" spans="1:50" x14ac:dyDescent="0.25">
      <c r="A38" t="s">
        <v>174</v>
      </c>
      <c r="B38" s="399"/>
      <c r="C38" s="398">
        <f>'DD Response WWS2'!AY35</f>
        <v>0</v>
      </c>
      <c r="D38" s="399"/>
      <c r="E38" s="398">
        <f>'DD Response WWS2'!BA35</f>
        <v>0</v>
      </c>
      <c r="F38" s="399"/>
      <c r="G38" s="398">
        <f>'DD Response WWS2'!BC35</f>
        <v>0</v>
      </c>
      <c r="H38" s="399"/>
      <c r="I38" s="398">
        <f>'DD Response WWS2'!BE35</f>
        <v>0</v>
      </c>
      <c r="J38" s="399"/>
      <c r="K38" s="398">
        <f>'DD Response WWS2'!BG35</f>
        <v>0</v>
      </c>
      <c r="L38" s="399"/>
      <c r="M38" s="398">
        <f>'DD Response WWS2'!BI35</f>
        <v>0</v>
      </c>
      <c r="O38" s="208">
        <f t="shared" si="9"/>
        <v>3.4297915275912443</v>
      </c>
      <c r="P38" s="208">
        <f t="shared" si="10"/>
        <v>0</v>
      </c>
      <c r="Q38" s="208">
        <f t="shared" si="11"/>
        <v>4.4566547296365799</v>
      </c>
      <c r="R38" s="208">
        <f t="shared" si="12"/>
        <v>0</v>
      </c>
      <c r="S38" s="208">
        <f t="shared" si="13"/>
        <v>6.5514172842538478</v>
      </c>
      <c r="T38" s="208">
        <f t="shared" si="14"/>
        <v>0</v>
      </c>
      <c r="U38" s="208">
        <f t="shared" si="15"/>
        <v>10.025483713707754</v>
      </c>
      <c r="V38" s="208">
        <f t="shared" si="16"/>
        <v>0</v>
      </c>
      <c r="W38" s="208">
        <f t="shared" si="17"/>
        <v>7.5366527448105751</v>
      </c>
      <c r="X38" s="208">
        <f t="shared" si="18"/>
        <v>0</v>
      </c>
      <c r="Y38" s="384">
        <v>32</v>
      </c>
      <c r="Z38" s="384"/>
      <c r="AB38" s="208">
        <f t="shared" si="19"/>
        <v>0.10718098523722638</v>
      </c>
      <c r="AC38" s="208">
        <f t="shared" si="20"/>
        <v>0</v>
      </c>
      <c r="AD38" s="208">
        <f t="shared" si="21"/>
        <v>0.13927046030114312</v>
      </c>
      <c r="AE38" s="208">
        <f t="shared" si="22"/>
        <v>0</v>
      </c>
      <c r="AF38" s="208">
        <f t="shared" si="23"/>
        <v>0.20473179013293274</v>
      </c>
      <c r="AG38" s="208">
        <f t="shared" si="24"/>
        <v>0</v>
      </c>
      <c r="AH38" s="208">
        <f t="shared" si="25"/>
        <v>0.3132963660533673</v>
      </c>
      <c r="AI38" s="208">
        <f t="shared" si="26"/>
        <v>0</v>
      </c>
      <c r="AJ38" s="208">
        <f t="shared" si="27"/>
        <v>0.23552039827533047</v>
      </c>
      <c r="AK38" s="208">
        <f t="shared" si="28"/>
        <v>0</v>
      </c>
      <c r="AM38" s="208">
        <f>'DD Response WWS2'!AK35+'DD Response WWS2'!AK84</f>
        <v>6.3366078872882614</v>
      </c>
      <c r="AN38" s="208">
        <f>'DD Response WWS2'!AL35+'DD Response WWS2'!AL84</f>
        <v>0</v>
      </c>
      <c r="AO38" s="208">
        <f>'DD Response WWS2'!AM35+'DD Response WWS2'!AM84</f>
        <v>8.2337580239370407</v>
      </c>
      <c r="AP38" s="208">
        <f>'DD Response WWS2'!AN35+'DD Response WWS2'!AN84</f>
        <v>0</v>
      </c>
      <c r="AQ38" s="208">
        <f>'DD Response WWS2'!AO35+'DD Response WWS2'!AO84</f>
        <v>12.103873399405954</v>
      </c>
      <c r="AR38" s="208">
        <f>'DD Response WWS2'!AP35+'DD Response WWS2'!AP84</f>
        <v>0</v>
      </c>
      <c r="AS38" s="208">
        <f>'DD Response WWS2'!AQ35+'DD Response WWS2'!AQ84</f>
        <v>18.522280046209168</v>
      </c>
      <c r="AT38" s="208">
        <f>'DD Response WWS2'!AR35+'DD Response WWS2'!AR84</f>
        <v>0</v>
      </c>
      <c r="AU38" s="208">
        <f>'DD Response WWS2'!AS35+'DD Response WWS2'!AS84</f>
        <v>13.924115457845103</v>
      </c>
      <c r="AV38" s="208">
        <f>'DD Response WWS2'!AT35+'DD Response WWS2'!AT84</f>
        <v>0</v>
      </c>
      <c r="AW38" s="208">
        <f>'DD Response WWS2'!AU35+'DD Response WWS2'!AU84</f>
        <v>59.120634814685523</v>
      </c>
      <c r="AX38" s="208">
        <f>'DD Response WWS2'!AV35+'DD Response WWS2'!AV84</f>
        <v>0</v>
      </c>
    </row>
    <row r="39" spans="1:50" x14ac:dyDescent="0.25">
      <c r="A39" t="s">
        <v>39</v>
      </c>
      <c r="B39" s="398">
        <f>'DD Response WWS2'!AX36</f>
        <v>0</v>
      </c>
      <c r="C39" s="398">
        <f>'DD Response WWS2'!AY36</f>
        <v>0</v>
      </c>
      <c r="D39" s="398">
        <f>'DD Response WWS2'!AZ36</f>
        <v>0</v>
      </c>
      <c r="E39" s="398">
        <f>'DD Response WWS2'!BA36</f>
        <v>0</v>
      </c>
      <c r="F39" s="398">
        <f>'DD Response WWS2'!BB36</f>
        <v>0</v>
      </c>
      <c r="G39" s="398">
        <f>'DD Response WWS2'!BC36</f>
        <v>0</v>
      </c>
      <c r="H39" s="398">
        <f>'DD Response WWS2'!BD36</f>
        <v>0</v>
      </c>
      <c r="I39" s="398">
        <f>'DD Response WWS2'!BE36</f>
        <v>0</v>
      </c>
      <c r="J39" s="398">
        <f>'DD Response WWS2'!BF36</f>
        <v>0</v>
      </c>
      <c r="K39" s="398">
        <f>'DD Response WWS2'!BG36</f>
        <v>0</v>
      </c>
      <c r="L39" s="398">
        <f>'DD Response WWS2'!BH36</f>
        <v>0</v>
      </c>
      <c r="M39" s="398">
        <f>'DD Response WWS2'!BI36</f>
        <v>0</v>
      </c>
      <c r="O39" s="208">
        <f t="shared" si="9"/>
        <v>0</v>
      </c>
      <c r="P39" s="208">
        <f t="shared" si="10"/>
        <v>0</v>
      </c>
      <c r="Q39" s="208">
        <f t="shared" si="11"/>
        <v>0</v>
      </c>
      <c r="R39" s="208">
        <f t="shared" si="12"/>
        <v>0</v>
      </c>
      <c r="S39" s="208">
        <f t="shared" si="13"/>
        <v>0.12275</v>
      </c>
      <c r="T39" s="208">
        <f t="shared" si="14"/>
        <v>0</v>
      </c>
      <c r="U39" s="208">
        <f t="shared" si="15"/>
        <v>0.61375000000000002</v>
      </c>
      <c r="V39" s="208">
        <f t="shared" si="16"/>
        <v>0</v>
      </c>
      <c r="W39" s="208">
        <f t="shared" si="17"/>
        <v>1.7184999999999999</v>
      </c>
      <c r="X39" s="208">
        <f t="shared" si="18"/>
        <v>0</v>
      </c>
      <c r="Y39" s="150">
        <v>2.4550000000000001</v>
      </c>
      <c r="Z39" s="150"/>
      <c r="AB39" s="208">
        <f t="shared" si="19"/>
        <v>0</v>
      </c>
      <c r="AC39" s="208">
        <f t="shared" si="20"/>
        <v>0</v>
      </c>
      <c r="AD39" s="208">
        <f t="shared" si="21"/>
        <v>0</v>
      </c>
      <c r="AE39" s="208">
        <f t="shared" si="22"/>
        <v>0</v>
      </c>
      <c r="AF39" s="208">
        <f t="shared" si="23"/>
        <v>4.9999999999999996E-2</v>
      </c>
      <c r="AG39" s="208">
        <f t="shared" si="24"/>
        <v>0</v>
      </c>
      <c r="AH39" s="208">
        <f t="shared" si="25"/>
        <v>0.25</v>
      </c>
      <c r="AI39" s="208">
        <f t="shared" si="26"/>
        <v>0</v>
      </c>
      <c r="AJ39" s="208">
        <f t="shared" si="27"/>
        <v>0.7</v>
      </c>
      <c r="AK39" s="208">
        <f t="shared" si="28"/>
        <v>0</v>
      </c>
      <c r="AM39" s="208">
        <f>'DD Response WWS2'!AK36+'DD Response WWS2'!AK85</f>
        <v>0</v>
      </c>
      <c r="AN39" s="208">
        <f>'DD Response WWS2'!AL36+'DD Response WWS2'!AL85</f>
        <v>0</v>
      </c>
      <c r="AO39" s="208">
        <f>'DD Response WWS2'!AM36+'DD Response WWS2'!AM85</f>
        <v>0</v>
      </c>
      <c r="AP39" s="208">
        <f>'DD Response WWS2'!AN36+'DD Response WWS2'!AN85</f>
        <v>0</v>
      </c>
      <c r="AQ39" s="208">
        <f>'DD Response WWS2'!AO36+'DD Response WWS2'!AO85</f>
        <v>0.13197115384615385</v>
      </c>
      <c r="AR39" s="208">
        <f>'DD Response WWS2'!AP36+'DD Response WWS2'!AP85</f>
        <v>0</v>
      </c>
      <c r="AS39" s="208">
        <f>'DD Response WWS2'!AQ36+'DD Response WWS2'!AQ85</f>
        <v>0.65985576923076927</v>
      </c>
      <c r="AT39" s="208">
        <f>'DD Response WWS2'!AR36+'DD Response WWS2'!AR85</f>
        <v>0</v>
      </c>
      <c r="AU39" s="208">
        <f>'DD Response WWS2'!AS36+'DD Response WWS2'!AS85</f>
        <v>1.8475961538461538</v>
      </c>
      <c r="AV39" s="208">
        <f>'DD Response WWS2'!AT36+'DD Response WWS2'!AT85</f>
        <v>0</v>
      </c>
      <c r="AW39" s="208">
        <f>'DD Response WWS2'!AU36+'DD Response WWS2'!AU85</f>
        <v>2.6394230769230771</v>
      </c>
      <c r="AX39" s="208">
        <f>'DD Response WWS2'!AV36+'DD Response WWS2'!AV85</f>
        <v>0</v>
      </c>
    </row>
    <row r="40" spans="1:50" x14ac:dyDescent="0.25">
      <c r="A40" t="s">
        <v>40</v>
      </c>
      <c r="B40" s="398">
        <f>'DD Response WWS2'!AX37</f>
        <v>0</v>
      </c>
      <c r="C40" s="398">
        <f>'DD Response WWS2'!AY37</f>
        <v>0</v>
      </c>
      <c r="D40" s="398">
        <f>'DD Response WWS2'!AZ37</f>
        <v>0</v>
      </c>
      <c r="E40" s="398">
        <f>'DD Response WWS2'!BA37</f>
        <v>0</v>
      </c>
      <c r="F40" s="398">
        <f>'DD Response WWS2'!BB37</f>
        <v>0</v>
      </c>
      <c r="G40" s="398">
        <f>'DD Response WWS2'!BC37</f>
        <v>0</v>
      </c>
      <c r="H40" s="398">
        <f>'DD Response WWS2'!BD37</f>
        <v>0</v>
      </c>
      <c r="I40" s="398">
        <f>'DD Response WWS2'!BE37</f>
        <v>0</v>
      </c>
      <c r="J40" s="398">
        <f>'DD Response WWS2'!BF37</f>
        <v>0</v>
      </c>
      <c r="K40" s="398">
        <f>'DD Response WWS2'!BG37</f>
        <v>0</v>
      </c>
      <c r="L40" s="398">
        <f>'DD Response WWS2'!BH37</f>
        <v>0</v>
      </c>
      <c r="M40" s="398">
        <f>'DD Response WWS2'!BI37</f>
        <v>0</v>
      </c>
      <c r="O40" s="208">
        <f t="shared" si="9"/>
        <v>0</v>
      </c>
      <c r="P40" s="208">
        <f t="shared" si="10"/>
        <v>0</v>
      </c>
      <c r="Q40" s="208">
        <f t="shared" si="11"/>
        <v>0</v>
      </c>
      <c r="R40" s="208">
        <f t="shared" si="12"/>
        <v>0</v>
      </c>
      <c r="S40" s="208">
        <f t="shared" si="13"/>
        <v>0</v>
      </c>
      <c r="T40" s="208">
        <f t="shared" si="14"/>
        <v>0</v>
      </c>
      <c r="U40" s="208">
        <f t="shared" si="15"/>
        <v>0</v>
      </c>
      <c r="V40" s="208">
        <f t="shared" si="16"/>
        <v>0</v>
      </c>
      <c r="W40" s="208">
        <f t="shared" si="17"/>
        <v>0</v>
      </c>
      <c r="X40" s="208">
        <f t="shared" si="18"/>
        <v>0</v>
      </c>
      <c r="Y40" s="150"/>
      <c r="Z40" s="150"/>
      <c r="AB40" s="208">
        <f t="shared" si="19"/>
        <v>0</v>
      </c>
      <c r="AC40" s="208">
        <f t="shared" si="20"/>
        <v>0</v>
      </c>
      <c r="AD40" s="208">
        <f t="shared" si="21"/>
        <v>0</v>
      </c>
      <c r="AE40" s="208">
        <f t="shared" si="22"/>
        <v>0</v>
      </c>
      <c r="AF40" s="208">
        <f t="shared" si="23"/>
        <v>0</v>
      </c>
      <c r="AG40" s="208">
        <f t="shared" si="24"/>
        <v>0</v>
      </c>
      <c r="AH40" s="208">
        <f t="shared" si="25"/>
        <v>0</v>
      </c>
      <c r="AI40" s="208">
        <f t="shared" si="26"/>
        <v>0</v>
      </c>
      <c r="AJ40" s="208">
        <f t="shared" si="27"/>
        <v>0</v>
      </c>
      <c r="AK40" s="208">
        <f t="shared" si="28"/>
        <v>0</v>
      </c>
      <c r="AM40" s="208">
        <f>'DD Response WWS2'!AK37+'DD Response WWS2'!AK86</f>
        <v>0</v>
      </c>
      <c r="AN40" s="208">
        <f>'DD Response WWS2'!AL37+'DD Response WWS2'!AL86</f>
        <v>0</v>
      </c>
      <c r="AO40" s="208">
        <f>'DD Response WWS2'!AM37+'DD Response WWS2'!AM86</f>
        <v>0</v>
      </c>
      <c r="AP40" s="208">
        <f>'DD Response WWS2'!AN37+'DD Response WWS2'!AN86</f>
        <v>0</v>
      </c>
      <c r="AQ40" s="208">
        <f>'DD Response WWS2'!AO37+'DD Response WWS2'!AO86</f>
        <v>0</v>
      </c>
      <c r="AR40" s="208">
        <f>'DD Response WWS2'!AP37+'DD Response WWS2'!AP86</f>
        <v>0</v>
      </c>
      <c r="AS40" s="208">
        <f>'DD Response WWS2'!AQ37+'DD Response WWS2'!AQ86</f>
        <v>0</v>
      </c>
      <c r="AT40" s="208">
        <f>'DD Response WWS2'!AR37+'DD Response WWS2'!AR86</f>
        <v>0</v>
      </c>
      <c r="AU40" s="208">
        <f>'DD Response WWS2'!AS37+'DD Response WWS2'!AS86</f>
        <v>0</v>
      </c>
      <c r="AV40" s="208">
        <f>'DD Response WWS2'!AT37+'DD Response WWS2'!AT86</f>
        <v>0</v>
      </c>
      <c r="AW40" s="208">
        <f>'DD Response WWS2'!AU37+'DD Response WWS2'!AU86</f>
        <v>0</v>
      </c>
      <c r="AX40" s="208">
        <f>'DD Response WWS2'!AV37+'DD Response WWS2'!AV86</f>
        <v>0</v>
      </c>
    </row>
    <row r="41" spans="1:50" x14ac:dyDescent="0.25">
      <c r="A41" t="s">
        <v>41</v>
      </c>
      <c r="B41" s="398">
        <f>'DD Response WWS2'!AX38</f>
        <v>0</v>
      </c>
      <c r="C41" s="398">
        <f>'DD Response WWS2'!AY38</f>
        <v>0</v>
      </c>
      <c r="D41" s="398">
        <f>'DD Response WWS2'!AZ38</f>
        <v>0</v>
      </c>
      <c r="E41" s="398">
        <f>'DD Response WWS2'!BA38</f>
        <v>0</v>
      </c>
      <c r="F41" s="398">
        <f>'DD Response WWS2'!BB38</f>
        <v>0</v>
      </c>
      <c r="G41" s="398">
        <f>'DD Response WWS2'!BC38</f>
        <v>0</v>
      </c>
      <c r="H41" s="398">
        <f>'DD Response WWS2'!BD38</f>
        <v>0</v>
      </c>
      <c r="I41" s="398">
        <f>'DD Response WWS2'!BE38</f>
        <v>0</v>
      </c>
      <c r="J41" s="398">
        <f>'DD Response WWS2'!BF38</f>
        <v>0</v>
      </c>
      <c r="K41" s="398">
        <f>'DD Response WWS2'!BG38</f>
        <v>0</v>
      </c>
      <c r="L41" s="398">
        <f>'DD Response WWS2'!BH38</f>
        <v>0</v>
      </c>
      <c r="M41" s="398">
        <f>'DD Response WWS2'!BI38</f>
        <v>0</v>
      </c>
      <c r="O41" s="208">
        <f t="shared" si="9"/>
        <v>0</v>
      </c>
      <c r="P41" s="208">
        <f t="shared" si="10"/>
        <v>0</v>
      </c>
      <c r="Q41" s="208">
        <f t="shared" si="11"/>
        <v>0</v>
      </c>
      <c r="R41" s="208">
        <f t="shared" si="12"/>
        <v>0</v>
      </c>
      <c r="S41" s="208">
        <f t="shared" si="13"/>
        <v>0</v>
      </c>
      <c r="T41" s="208">
        <f t="shared" si="14"/>
        <v>0</v>
      </c>
      <c r="U41" s="208">
        <f t="shared" si="15"/>
        <v>0</v>
      </c>
      <c r="V41" s="208">
        <f t="shared" si="16"/>
        <v>0</v>
      </c>
      <c r="W41" s="208">
        <f t="shared" si="17"/>
        <v>0</v>
      </c>
      <c r="X41" s="208">
        <f t="shared" si="18"/>
        <v>0</v>
      </c>
      <c r="Y41" s="150"/>
      <c r="Z41" s="150"/>
      <c r="AB41" s="208">
        <f t="shared" si="19"/>
        <v>0</v>
      </c>
      <c r="AC41" s="208">
        <f t="shared" si="20"/>
        <v>0</v>
      </c>
      <c r="AD41" s="208">
        <f t="shared" si="21"/>
        <v>0</v>
      </c>
      <c r="AE41" s="208">
        <f t="shared" si="22"/>
        <v>0</v>
      </c>
      <c r="AF41" s="208">
        <f t="shared" si="23"/>
        <v>0</v>
      </c>
      <c r="AG41" s="208">
        <f t="shared" si="24"/>
        <v>0</v>
      </c>
      <c r="AH41" s="208">
        <f t="shared" si="25"/>
        <v>0</v>
      </c>
      <c r="AI41" s="208">
        <f t="shared" si="26"/>
        <v>0</v>
      </c>
      <c r="AJ41" s="208">
        <f t="shared" si="27"/>
        <v>0</v>
      </c>
      <c r="AK41" s="208">
        <f t="shared" si="28"/>
        <v>0</v>
      </c>
      <c r="AM41" s="208">
        <f>'DD Response WWS2'!AK38+'DD Response WWS2'!AK87</f>
        <v>0</v>
      </c>
      <c r="AN41" s="208">
        <f>'DD Response WWS2'!AL38+'DD Response WWS2'!AL87</f>
        <v>0</v>
      </c>
      <c r="AO41" s="208">
        <f>'DD Response WWS2'!AM38+'DD Response WWS2'!AM87</f>
        <v>0</v>
      </c>
      <c r="AP41" s="208">
        <f>'DD Response WWS2'!AN38+'DD Response WWS2'!AN87</f>
        <v>0</v>
      </c>
      <c r="AQ41" s="208">
        <f>'DD Response WWS2'!AO38+'DD Response WWS2'!AO87</f>
        <v>0</v>
      </c>
      <c r="AR41" s="208">
        <f>'DD Response WWS2'!AP38+'DD Response WWS2'!AP87</f>
        <v>0</v>
      </c>
      <c r="AS41" s="208">
        <f>'DD Response WWS2'!AQ38+'DD Response WWS2'!AQ87</f>
        <v>0</v>
      </c>
      <c r="AT41" s="208">
        <f>'DD Response WWS2'!AR38+'DD Response WWS2'!AR87</f>
        <v>0</v>
      </c>
      <c r="AU41" s="208">
        <f>'DD Response WWS2'!AS38+'DD Response WWS2'!AS87</f>
        <v>0</v>
      </c>
      <c r="AV41" s="208">
        <f>'DD Response WWS2'!AT38+'DD Response WWS2'!AT87</f>
        <v>0</v>
      </c>
      <c r="AW41" s="208">
        <f>'DD Response WWS2'!AU38+'DD Response WWS2'!AU87</f>
        <v>0</v>
      </c>
      <c r="AX41" s="208">
        <f>'DD Response WWS2'!AV38+'DD Response WWS2'!AV87</f>
        <v>0</v>
      </c>
    </row>
    <row r="42" spans="1:50" x14ac:dyDescent="0.25">
      <c r="A42" t="s">
        <v>175</v>
      </c>
      <c r="B42" s="398">
        <f>'DD Response WWS2'!AX39</f>
        <v>8.0639239941088375E-2</v>
      </c>
      <c r="C42" s="398">
        <f>'DD Response WWS2'!AY39</f>
        <v>0</v>
      </c>
      <c r="D42" s="398">
        <f>'DD Response WWS2'!AZ39</f>
        <v>7.1272746316483726E-2</v>
      </c>
      <c r="E42" s="398">
        <f>'DD Response WWS2'!BA39</f>
        <v>0</v>
      </c>
      <c r="F42" s="398">
        <f>'DD Response WWS2'!BB39</f>
        <v>7.1272746316483726E-2</v>
      </c>
      <c r="G42" s="398">
        <f>'DD Response WWS2'!BC39</f>
        <v>0</v>
      </c>
      <c r="H42" s="398">
        <f>'DD Response WWS2'!BD39</f>
        <v>7.1272746316483726E-2</v>
      </c>
      <c r="I42" s="398">
        <f>'DD Response WWS2'!BE39</f>
        <v>0</v>
      </c>
      <c r="J42" s="398">
        <f>'DD Response WWS2'!BF39</f>
        <v>7.1272746316483726E-2</v>
      </c>
      <c r="K42" s="398">
        <f>'DD Response WWS2'!BG39</f>
        <v>0</v>
      </c>
      <c r="L42" s="398">
        <f>'DD Response WWS2'!BH39</f>
        <v>7.316128220325005E-2</v>
      </c>
      <c r="M42" s="398">
        <f>'DD Response WWS2'!BI39</f>
        <v>0</v>
      </c>
      <c r="O42" s="208">
        <f t="shared" si="9"/>
        <v>12.016955689330622</v>
      </c>
      <c r="P42" s="208">
        <f t="shared" si="10"/>
        <v>0</v>
      </c>
      <c r="Q42" s="208">
        <f t="shared" si="11"/>
        <v>11.895761077667348</v>
      </c>
      <c r="R42" s="208">
        <f t="shared" si="12"/>
        <v>0</v>
      </c>
      <c r="S42" s="208">
        <f t="shared" si="13"/>
        <v>11.895761077667348</v>
      </c>
      <c r="T42" s="208">
        <f t="shared" si="14"/>
        <v>0</v>
      </c>
      <c r="U42" s="208">
        <f t="shared" si="15"/>
        <v>11.895761077667348</v>
      </c>
      <c r="V42" s="208">
        <f t="shared" si="16"/>
        <v>0</v>
      </c>
      <c r="W42" s="208">
        <f t="shared" si="17"/>
        <v>11.895761077667348</v>
      </c>
      <c r="X42" s="208">
        <f t="shared" si="18"/>
        <v>0</v>
      </c>
      <c r="Y42" s="384">
        <v>59.6</v>
      </c>
      <c r="Z42" s="384"/>
      <c r="AB42" s="208">
        <f t="shared" si="19"/>
        <v>0.20162677331091647</v>
      </c>
      <c r="AC42" s="208">
        <f t="shared" si="20"/>
        <v>0</v>
      </c>
      <c r="AD42" s="208">
        <f t="shared" si="21"/>
        <v>0.19959330667227093</v>
      </c>
      <c r="AE42" s="208">
        <f t="shared" si="22"/>
        <v>0</v>
      </c>
      <c r="AF42" s="208">
        <f t="shared" si="23"/>
        <v>0.19959330667227093</v>
      </c>
      <c r="AG42" s="208">
        <f t="shared" si="24"/>
        <v>0</v>
      </c>
      <c r="AH42" s="208">
        <f t="shared" si="25"/>
        <v>0.19959330667227093</v>
      </c>
      <c r="AI42" s="208">
        <f t="shared" si="26"/>
        <v>0</v>
      </c>
      <c r="AJ42" s="208">
        <f t="shared" si="27"/>
        <v>0.19959330667227093</v>
      </c>
      <c r="AK42" s="208">
        <f t="shared" si="28"/>
        <v>0</v>
      </c>
      <c r="AM42" s="208">
        <f>'DD Response WWS2'!AK39+'DD Response WWS2'!AK88</f>
        <v>17.093304966754133</v>
      </c>
      <c r="AN42" s="208">
        <f>'DD Response WWS2'!AL39+'DD Response WWS2'!AL88</f>
        <v>0</v>
      </c>
      <c r="AO42" s="208">
        <f>'DD Response WWS2'!AM39+'DD Response WWS2'!AM88</f>
        <v>16.920913846153848</v>
      </c>
      <c r="AP42" s="208">
        <f>'DD Response WWS2'!AN39+'DD Response WWS2'!AN88</f>
        <v>0</v>
      </c>
      <c r="AQ42" s="208">
        <f>'DD Response WWS2'!AO39+'DD Response WWS2'!AO88</f>
        <v>16.920913846153848</v>
      </c>
      <c r="AR42" s="208">
        <f>'DD Response WWS2'!AP39+'DD Response WWS2'!AP88</f>
        <v>0</v>
      </c>
      <c r="AS42" s="208">
        <f>'DD Response WWS2'!AQ39+'DD Response WWS2'!AQ88</f>
        <v>16.920913846153848</v>
      </c>
      <c r="AT42" s="208">
        <f>'DD Response WWS2'!AR39+'DD Response WWS2'!AR88</f>
        <v>0</v>
      </c>
      <c r="AU42" s="208">
        <f>'DD Response WWS2'!AS39+'DD Response WWS2'!AS88</f>
        <v>16.920913846153848</v>
      </c>
      <c r="AV42" s="208">
        <f>'DD Response WWS2'!AT39+'DD Response WWS2'!AT88</f>
        <v>0</v>
      </c>
      <c r="AW42" s="208">
        <f>'DD Response WWS2'!AU39+'DD Response WWS2'!AU88</f>
        <v>84.77696035136951</v>
      </c>
      <c r="AX42" s="208">
        <f>'DD Response WWS2'!AV39+'DD Response WWS2'!AV88</f>
        <v>0</v>
      </c>
    </row>
    <row r="43" spans="1:50" x14ac:dyDescent="0.25">
      <c r="A43" t="s">
        <v>176</v>
      </c>
      <c r="B43" s="398">
        <f>'DD Response WWS2'!AX40</f>
        <v>0</v>
      </c>
      <c r="C43" s="398">
        <f>'DD Response WWS2'!AY40</f>
        <v>0</v>
      </c>
      <c r="D43" s="398">
        <f>'DD Response WWS2'!AZ40</f>
        <v>0</v>
      </c>
      <c r="E43" s="398">
        <f>'DD Response WWS2'!BA40</f>
        <v>0</v>
      </c>
      <c r="F43" s="398">
        <f>'DD Response WWS2'!BB40</f>
        <v>0</v>
      </c>
      <c r="G43" s="398">
        <f>'DD Response WWS2'!BC40</f>
        <v>0</v>
      </c>
      <c r="H43" s="398">
        <f>'DD Response WWS2'!BD40</f>
        <v>0</v>
      </c>
      <c r="I43" s="398">
        <f>'DD Response WWS2'!BE40</f>
        <v>0</v>
      </c>
      <c r="J43" s="398">
        <f>'DD Response WWS2'!BF40</f>
        <v>0</v>
      </c>
      <c r="K43" s="398">
        <f>'DD Response WWS2'!BG40</f>
        <v>0</v>
      </c>
      <c r="L43" s="398">
        <f>'DD Response WWS2'!BH40</f>
        <v>0</v>
      </c>
      <c r="M43" s="398">
        <f>'DD Response WWS2'!BI40</f>
        <v>0</v>
      </c>
      <c r="O43" s="208">
        <f t="shared" si="9"/>
        <v>0</v>
      </c>
      <c r="P43" s="208">
        <f t="shared" si="10"/>
        <v>0</v>
      </c>
      <c r="Q43" s="208">
        <f t="shared" si="11"/>
        <v>0</v>
      </c>
      <c r="R43" s="208">
        <f t="shared" si="12"/>
        <v>0</v>
      </c>
      <c r="S43" s="208">
        <f t="shared" si="13"/>
        <v>0</v>
      </c>
      <c r="T43" s="208">
        <f t="shared" si="14"/>
        <v>0</v>
      </c>
      <c r="U43" s="208">
        <f t="shared" si="15"/>
        <v>0</v>
      </c>
      <c r="V43" s="208">
        <f t="shared" si="16"/>
        <v>0</v>
      </c>
      <c r="W43" s="208">
        <f t="shared" si="17"/>
        <v>0</v>
      </c>
      <c r="X43" s="208">
        <f t="shared" si="18"/>
        <v>0</v>
      </c>
      <c r="Y43" s="150"/>
      <c r="Z43" s="150"/>
      <c r="AB43" s="208">
        <f t="shared" si="19"/>
        <v>0</v>
      </c>
      <c r="AC43" s="208">
        <f t="shared" si="20"/>
        <v>0</v>
      </c>
      <c r="AD43" s="208">
        <f t="shared" si="21"/>
        <v>0</v>
      </c>
      <c r="AE43" s="208">
        <f t="shared" si="22"/>
        <v>0</v>
      </c>
      <c r="AF43" s="208">
        <f t="shared" si="23"/>
        <v>0</v>
      </c>
      <c r="AG43" s="208">
        <f t="shared" si="24"/>
        <v>0</v>
      </c>
      <c r="AH43" s="208">
        <f t="shared" si="25"/>
        <v>0</v>
      </c>
      <c r="AI43" s="208">
        <f t="shared" si="26"/>
        <v>0</v>
      </c>
      <c r="AJ43" s="208">
        <f t="shared" si="27"/>
        <v>0</v>
      </c>
      <c r="AK43" s="208">
        <f t="shared" si="28"/>
        <v>0</v>
      </c>
      <c r="AM43" s="208">
        <f>'DD Response WWS2'!AK40+'DD Response WWS2'!AK89</f>
        <v>0</v>
      </c>
      <c r="AN43" s="208">
        <f>'DD Response WWS2'!AL40+'DD Response WWS2'!AL89</f>
        <v>0</v>
      </c>
      <c r="AO43" s="208">
        <f>'DD Response WWS2'!AM40+'DD Response WWS2'!AM89</f>
        <v>0</v>
      </c>
      <c r="AP43" s="208">
        <f>'DD Response WWS2'!AN40+'DD Response WWS2'!AN89</f>
        <v>0</v>
      </c>
      <c r="AQ43" s="208">
        <f>'DD Response WWS2'!AO40+'DD Response WWS2'!AO89</f>
        <v>0</v>
      </c>
      <c r="AR43" s="208">
        <f>'DD Response WWS2'!AP40+'DD Response WWS2'!AP89</f>
        <v>0</v>
      </c>
      <c r="AS43" s="208">
        <f>'DD Response WWS2'!AQ40+'DD Response WWS2'!AQ89</f>
        <v>0</v>
      </c>
      <c r="AT43" s="208">
        <f>'DD Response WWS2'!AR40+'DD Response WWS2'!AR89</f>
        <v>0</v>
      </c>
      <c r="AU43" s="208">
        <f>'DD Response WWS2'!AS40+'DD Response WWS2'!AS89</f>
        <v>0</v>
      </c>
      <c r="AV43" s="208">
        <f>'DD Response WWS2'!AT40+'DD Response WWS2'!AT89</f>
        <v>0</v>
      </c>
      <c r="AW43" s="208">
        <f>'DD Response WWS2'!AU40+'DD Response WWS2'!AU89</f>
        <v>0</v>
      </c>
      <c r="AX43" s="208">
        <f>'DD Response WWS2'!AV40+'DD Response WWS2'!AV89</f>
        <v>0</v>
      </c>
    </row>
    <row r="44" spans="1:50" x14ac:dyDescent="0.25">
      <c r="A44" t="s">
        <v>177</v>
      </c>
      <c r="B44" s="398">
        <f>'DD Response WWS2'!AX41</f>
        <v>0</v>
      </c>
      <c r="C44" s="398">
        <f>'DD Response WWS2'!AY41</f>
        <v>0</v>
      </c>
      <c r="D44" s="398">
        <f>'DD Response WWS2'!AZ41</f>
        <v>0</v>
      </c>
      <c r="E44" s="398">
        <f>'DD Response WWS2'!BA41</f>
        <v>0</v>
      </c>
      <c r="F44" s="398">
        <f>'DD Response WWS2'!BB41</f>
        <v>0</v>
      </c>
      <c r="G44" s="398">
        <f>'DD Response WWS2'!BC41</f>
        <v>0</v>
      </c>
      <c r="H44" s="398">
        <f>'DD Response WWS2'!BD41</f>
        <v>0</v>
      </c>
      <c r="I44" s="398">
        <f>'DD Response WWS2'!BE41</f>
        <v>0</v>
      </c>
      <c r="J44" s="398">
        <f>'DD Response WWS2'!BF41</f>
        <v>0</v>
      </c>
      <c r="K44" s="398">
        <f>'DD Response WWS2'!BG41</f>
        <v>0</v>
      </c>
      <c r="L44" s="398">
        <f>'DD Response WWS2'!BH41</f>
        <v>0</v>
      </c>
      <c r="M44" s="398">
        <f>'DD Response WWS2'!BI41</f>
        <v>0</v>
      </c>
      <c r="O44" s="208">
        <f t="shared" si="9"/>
        <v>11.164000000000001</v>
      </c>
      <c r="P44" s="208">
        <f t="shared" si="10"/>
        <v>0</v>
      </c>
      <c r="Q44" s="208">
        <f t="shared" si="11"/>
        <v>26.793599999999998</v>
      </c>
      <c r="R44" s="208">
        <f t="shared" si="12"/>
        <v>0</v>
      </c>
      <c r="S44" s="208">
        <f t="shared" si="13"/>
        <v>6.6983999999999995</v>
      </c>
      <c r="T44" s="208">
        <f t="shared" si="14"/>
        <v>0</v>
      </c>
      <c r="U44" s="208">
        <f t="shared" si="15"/>
        <v>0</v>
      </c>
      <c r="V44" s="208">
        <f t="shared" si="16"/>
        <v>0</v>
      </c>
      <c r="W44" s="208">
        <f t="shared" si="17"/>
        <v>0</v>
      </c>
      <c r="X44" s="208">
        <f t="shared" si="18"/>
        <v>0</v>
      </c>
      <c r="Y44" s="150">
        <v>44.655999999999999</v>
      </c>
      <c r="Z44" s="150"/>
      <c r="AB44" s="208">
        <f t="shared" si="19"/>
        <v>0.25000000000000006</v>
      </c>
      <c r="AC44" s="208">
        <f t="shared" si="20"/>
        <v>0</v>
      </c>
      <c r="AD44" s="208">
        <f t="shared" si="21"/>
        <v>0.6</v>
      </c>
      <c r="AE44" s="208">
        <f t="shared" si="22"/>
        <v>0</v>
      </c>
      <c r="AF44" s="208">
        <f t="shared" si="23"/>
        <v>0.15</v>
      </c>
      <c r="AG44" s="208">
        <f t="shared" si="24"/>
        <v>0</v>
      </c>
      <c r="AH44" s="208">
        <f t="shared" si="25"/>
        <v>0</v>
      </c>
      <c r="AI44" s="208">
        <f t="shared" si="26"/>
        <v>0</v>
      </c>
      <c r="AJ44" s="208">
        <f t="shared" si="27"/>
        <v>0</v>
      </c>
      <c r="AK44" s="208">
        <f t="shared" si="28"/>
        <v>0</v>
      </c>
      <c r="AM44" s="208">
        <f>'DD Response WWS2'!AK41+'DD Response WWS2'!AK90</f>
        <v>11.798221153846155</v>
      </c>
      <c r="AN44" s="208">
        <f>'DD Response WWS2'!AL41+'DD Response WWS2'!AL90</f>
        <v>0</v>
      </c>
      <c r="AO44" s="208">
        <f>'DD Response WWS2'!AM41+'DD Response WWS2'!AM90</f>
        <v>28.315730769230768</v>
      </c>
      <c r="AP44" s="208">
        <f>'DD Response WWS2'!AN41+'DD Response WWS2'!AN90</f>
        <v>0</v>
      </c>
      <c r="AQ44" s="208">
        <f>'DD Response WWS2'!AO41+'DD Response WWS2'!AO90</f>
        <v>7.0789326923076921</v>
      </c>
      <c r="AR44" s="208">
        <f>'DD Response WWS2'!AP41+'DD Response WWS2'!AP90</f>
        <v>0</v>
      </c>
      <c r="AS44" s="208">
        <f>'DD Response WWS2'!AQ41+'DD Response WWS2'!AQ90</f>
        <v>0</v>
      </c>
      <c r="AT44" s="208">
        <f>'DD Response WWS2'!AR41+'DD Response WWS2'!AR90</f>
        <v>0</v>
      </c>
      <c r="AU44" s="208">
        <f>'DD Response WWS2'!AS41+'DD Response WWS2'!AS90</f>
        <v>0</v>
      </c>
      <c r="AV44" s="208">
        <f>'DD Response WWS2'!AT41+'DD Response WWS2'!AT90</f>
        <v>0</v>
      </c>
      <c r="AW44" s="208">
        <f>'DD Response WWS2'!AU41+'DD Response WWS2'!AU90</f>
        <v>47.192884615384614</v>
      </c>
      <c r="AX44" s="208">
        <f>'DD Response WWS2'!AV41+'DD Response WWS2'!AV90</f>
        <v>0</v>
      </c>
    </row>
    <row r="45" spans="1:50" x14ac:dyDescent="0.25">
      <c r="A45" t="s">
        <v>178</v>
      </c>
      <c r="B45" s="398">
        <f>'DD Response WWS2'!AX42</f>
        <v>0</v>
      </c>
      <c r="C45" s="398">
        <f>'DD Response WWS2'!AY42</f>
        <v>0</v>
      </c>
      <c r="D45" s="398">
        <f>'DD Response WWS2'!AZ42</f>
        <v>0</v>
      </c>
      <c r="E45" s="398">
        <f>'DD Response WWS2'!BA42</f>
        <v>0</v>
      </c>
      <c r="F45" s="398">
        <f>'DD Response WWS2'!BB42</f>
        <v>0</v>
      </c>
      <c r="G45" s="398">
        <f>'DD Response WWS2'!BC42</f>
        <v>0</v>
      </c>
      <c r="H45" s="398">
        <f>'DD Response WWS2'!BD42</f>
        <v>0</v>
      </c>
      <c r="I45" s="398">
        <f>'DD Response WWS2'!BE42</f>
        <v>0</v>
      </c>
      <c r="J45" s="398">
        <f>'DD Response WWS2'!BF42</f>
        <v>0</v>
      </c>
      <c r="K45" s="398">
        <f>'DD Response WWS2'!BG42</f>
        <v>0</v>
      </c>
      <c r="L45" s="398">
        <f>'DD Response WWS2'!BH42</f>
        <v>0</v>
      </c>
      <c r="M45" s="398">
        <f>'DD Response WWS2'!BI42</f>
        <v>0</v>
      </c>
      <c r="O45" s="208">
        <f t="shared" si="9"/>
        <v>0</v>
      </c>
      <c r="P45" s="208">
        <f t="shared" si="10"/>
        <v>0</v>
      </c>
      <c r="Q45" s="208">
        <f t="shared" si="11"/>
        <v>0</v>
      </c>
      <c r="R45" s="208">
        <f t="shared" si="12"/>
        <v>0</v>
      </c>
      <c r="S45" s="208">
        <f t="shared" si="13"/>
        <v>0</v>
      </c>
      <c r="T45" s="208">
        <f t="shared" si="14"/>
        <v>0</v>
      </c>
      <c r="U45" s="208">
        <f t="shared" si="15"/>
        <v>0</v>
      </c>
      <c r="V45" s="208">
        <f t="shared" si="16"/>
        <v>0</v>
      </c>
      <c r="W45" s="208">
        <f t="shared" si="17"/>
        <v>0</v>
      </c>
      <c r="X45" s="208">
        <f t="shared" si="18"/>
        <v>0</v>
      </c>
      <c r="Y45" s="150"/>
      <c r="Z45" s="150"/>
      <c r="AB45" s="208">
        <f t="shared" si="19"/>
        <v>0.24090909090909093</v>
      </c>
      <c r="AC45" s="208">
        <f t="shared" si="20"/>
        <v>0</v>
      </c>
      <c r="AD45" s="208">
        <f t="shared" si="21"/>
        <v>0.24090909090909093</v>
      </c>
      <c r="AE45" s="208">
        <f t="shared" si="22"/>
        <v>0</v>
      </c>
      <c r="AF45" s="208">
        <f t="shared" si="23"/>
        <v>0.17272727272727276</v>
      </c>
      <c r="AG45" s="208">
        <f t="shared" si="24"/>
        <v>0</v>
      </c>
      <c r="AH45" s="208">
        <f t="shared" si="25"/>
        <v>0.17272727272727276</v>
      </c>
      <c r="AI45" s="208">
        <f t="shared" si="26"/>
        <v>0</v>
      </c>
      <c r="AJ45" s="208">
        <f t="shared" si="27"/>
        <v>0.17272727272727276</v>
      </c>
      <c r="AK45" s="208">
        <f t="shared" si="28"/>
        <v>0</v>
      </c>
      <c r="AM45" s="208">
        <f>'DD Response WWS2'!AK42+'DD Response WWS2'!AK91</f>
        <v>0.55955769230769237</v>
      </c>
      <c r="AN45" s="208">
        <f>'DD Response WWS2'!AL42+'DD Response WWS2'!AL91</f>
        <v>0</v>
      </c>
      <c r="AO45" s="208">
        <f>'DD Response WWS2'!AM42+'DD Response WWS2'!AM91</f>
        <v>0.55955769230769237</v>
      </c>
      <c r="AP45" s="208">
        <f>'DD Response WWS2'!AN42+'DD Response WWS2'!AN91</f>
        <v>0</v>
      </c>
      <c r="AQ45" s="208">
        <f>'DD Response WWS2'!AO42+'DD Response WWS2'!AO91</f>
        <v>0.40119230769230774</v>
      </c>
      <c r="AR45" s="208">
        <f>'DD Response WWS2'!AP42+'DD Response WWS2'!AP91</f>
        <v>0</v>
      </c>
      <c r="AS45" s="208">
        <f>'DD Response WWS2'!AQ42+'DD Response WWS2'!AQ91</f>
        <v>0.40119230769230774</v>
      </c>
      <c r="AT45" s="208">
        <f>'DD Response WWS2'!AR42+'DD Response WWS2'!AR91</f>
        <v>0</v>
      </c>
      <c r="AU45" s="208">
        <f>'DD Response WWS2'!AS42+'DD Response WWS2'!AS91</f>
        <v>0.40119230769230774</v>
      </c>
      <c r="AV45" s="208">
        <f>'DD Response WWS2'!AT42+'DD Response WWS2'!AT91</f>
        <v>0</v>
      </c>
      <c r="AW45" s="208">
        <f>'DD Response WWS2'!AU42+'DD Response WWS2'!AU91</f>
        <v>2.3226923076923076</v>
      </c>
      <c r="AX45" s="208">
        <f>'DD Response WWS2'!AV42+'DD Response WWS2'!AV91</f>
        <v>0</v>
      </c>
    </row>
    <row r="46" spans="1:50" x14ac:dyDescent="0.25">
      <c r="A46" t="s">
        <v>179</v>
      </c>
      <c r="B46" s="398">
        <f>'DD Response WWS2'!AX43</f>
        <v>0.14652634853337068</v>
      </c>
      <c r="C46" s="398">
        <f>'DD Response WWS2'!AY43</f>
        <v>0</v>
      </c>
      <c r="D46" s="398">
        <f>'DD Response WWS2'!AZ43</f>
        <v>0.14652634853337068</v>
      </c>
      <c r="E46" s="398">
        <f>'DD Response WWS2'!BA43</f>
        <v>0</v>
      </c>
      <c r="F46" s="398">
        <f>'DD Response WWS2'!BB43</f>
        <v>0.14652634853337068</v>
      </c>
      <c r="G46" s="398">
        <f>'DD Response WWS2'!BC43</f>
        <v>0</v>
      </c>
      <c r="H46" s="398">
        <f>'DD Response WWS2'!BD43</f>
        <v>0.14652634853337068</v>
      </c>
      <c r="I46" s="398">
        <f>'DD Response WWS2'!BE43</f>
        <v>0</v>
      </c>
      <c r="J46" s="398">
        <f>'DD Response WWS2'!BF43</f>
        <v>0.14652634853337068</v>
      </c>
      <c r="K46" s="398">
        <f>'DD Response WWS2'!BG43</f>
        <v>0</v>
      </c>
      <c r="L46" s="398">
        <f>'DD Response WWS2'!BH43</f>
        <v>0.14652634853337068</v>
      </c>
      <c r="M46" s="398">
        <f>'DD Response WWS2'!BI43</f>
        <v>0</v>
      </c>
      <c r="O46" s="208">
        <f t="shared" si="9"/>
        <v>0</v>
      </c>
      <c r="P46" s="208">
        <f t="shared" si="10"/>
        <v>0</v>
      </c>
      <c r="Q46" s="208">
        <f t="shared" si="11"/>
        <v>0</v>
      </c>
      <c r="R46" s="208">
        <f t="shared" si="12"/>
        <v>0</v>
      </c>
      <c r="S46" s="208">
        <f t="shared" si="13"/>
        <v>0</v>
      </c>
      <c r="T46" s="208">
        <f t="shared" si="14"/>
        <v>0</v>
      </c>
      <c r="U46" s="208">
        <f t="shared" si="15"/>
        <v>0</v>
      </c>
      <c r="V46" s="208">
        <f t="shared" si="16"/>
        <v>0</v>
      </c>
      <c r="W46" s="208">
        <f t="shared" si="17"/>
        <v>0</v>
      </c>
      <c r="X46" s="208">
        <f t="shared" si="18"/>
        <v>0</v>
      </c>
      <c r="Y46" s="150"/>
      <c r="Z46" s="150"/>
      <c r="AB46" s="208">
        <f t="shared" si="19"/>
        <v>0.20000000000000004</v>
      </c>
      <c r="AC46" s="208">
        <f t="shared" si="20"/>
        <v>0</v>
      </c>
      <c r="AD46" s="208">
        <f t="shared" si="21"/>
        <v>0.20000000000000004</v>
      </c>
      <c r="AE46" s="208">
        <f t="shared" si="22"/>
        <v>0</v>
      </c>
      <c r="AF46" s="208">
        <f t="shared" si="23"/>
        <v>0.20000000000000004</v>
      </c>
      <c r="AG46" s="208">
        <f t="shared" si="24"/>
        <v>0</v>
      </c>
      <c r="AH46" s="208">
        <f t="shared" si="25"/>
        <v>0.20000000000000004</v>
      </c>
      <c r="AI46" s="208">
        <f t="shared" si="26"/>
        <v>0</v>
      </c>
      <c r="AJ46" s="208">
        <f t="shared" si="27"/>
        <v>0.20000000000000004</v>
      </c>
      <c r="AK46" s="208">
        <f t="shared" si="28"/>
        <v>0</v>
      </c>
      <c r="AM46" s="208">
        <f>'DD Response WWS2'!AK43+'DD Response WWS2'!AK92</f>
        <v>3.1257176923076924</v>
      </c>
      <c r="AN46" s="208">
        <f>'DD Response WWS2'!AL43+'DD Response WWS2'!AL92</f>
        <v>0</v>
      </c>
      <c r="AO46" s="208">
        <f>'DD Response WWS2'!AM43+'DD Response WWS2'!AM92</f>
        <v>3.1257176923076924</v>
      </c>
      <c r="AP46" s="208">
        <f>'DD Response WWS2'!AN43+'DD Response WWS2'!AN92</f>
        <v>0</v>
      </c>
      <c r="AQ46" s="208">
        <f>'DD Response WWS2'!AO43+'DD Response WWS2'!AO92</f>
        <v>3.1257176923076924</v>
      </c>
      <c r="AR46" s="208">
        <f>'DD Response WWS2'!AP43+'DD Response WWS2'!AP92</f>
        <v>0</v>
      </c>
      <c r="AS46" s="208">
        <f>'DD Response WWS2'!AQ43+'DD Response WWS2'!AQ92</f>
        <v>3.1257176923076924</v>
      </c>
      <c r="AT46" s="208">
        <f>'DD Response WWS2'!AR43+'DD Response WWS2'!AR92</f>
        <v>0</v>
      </c>
      <c r="AU46" s="208">
        <f>'DD Response WWS2'!AS43+'DD Response WWS2'!AS92</f>
        <v>3.1257176923076924</v>
      </c>
      <c r="AV46" s="208">
        <f>'DD Response WWS2'!AT43+'DD Response WWS2'!AT92</f>
        <v>0</v>
      </c>
      <c r="AW46" s="208">
        <f>'DD Response WWS2'!AU43+'DD Response WWS2'!AU92</f>
        <v>15.62858846153846</v>
      </c>
      <c r="AX46" s="208">
        <f>'DD Response WWS2'!AV43+'DD Response WWS2'!AV92</f>
        <v>0</v>
      </c>
    </row>
    <row r="47" spans="1:50" x14ac:dyDescent="0.25">
      <c r="A47" t="s">
        <v>180</v>
      </c>
      <c r="B47" s="398">
        <f>'DD Response WWS2'!AX44</f>
        <v>0</v>
      </c>
      <c r="C47" s="398">
        <f>'DD Response WWS2'!AY44</f>
        <v>0</v>
      </c>
      <c r="D47" s="398">
        <f>'DD Response WWS2'!AZ44</f>
        <v>0</v>
      </c>
      <c r="E47" s="398">
        <f>'DD Response WWS2'!BA44</f>
        <v>0</v>
      </c>
      <c r="F47" s="398">
        <f>'DD Response WWS2'!BB44</f>
        <v>0</v>
      </c>
      <c r="G47" s="398">
        <f>'DD Response WWS2'!BC44</f>
        <v>0</v>
      </c>
      <c r="H47" s="398">
        <f>'DD Response WWS2'!BD44</f>
        <v>0</v>
      </c>
      <c r="I47" s="398">
        <f>'DD Response WWS2'!BE44</f>
        <v>0</v>
      </c>
      <c r="J47" s="398">
        <f>'DD Response WWS2'!BF44</f>
        <v>0</v>
      </c>
      <c r="K47" s="398">
        <f>'DD Response WWS2'!BG44</f>
        <v>0</v>
      </c>
      <c r="L47" s="398">
        <f>'DD Response WWS2'!BH44</f>
        <v>0</v>
      </c>
      <c r="M47" s="398">
        <f>'DD Response WWS2'!BI44</f>
        <v>0</v>
      </c>
      <c r="O47" s="208">
        <f t="shared" si="9"/>
        <v>0</v>
      </c>
      <c r="P47" s="208">
        <f t="shared" si="10"/>
        <v>0</v>
      </c>
      <c r="Q47" s="208">
        <f t="shared" si="11"/>
        <v>0</v>
      </c>
      <c r="R47" s="208">
        <f t="shared" si="12"/>
        <v>0</v>
      </c>
      <c r="S47" s="208">
        <f t="shared" si="13"/>
        <v>0</v>
      </c>
      <c r="T47" s="208">
        <f t="shared" si="14"/>
        <v>0</v>
      </c>
      <c r="U47" s="208">
        <f t="shared" si="15"/>
        <v>0</v>
      </c>
      <c r="V47" s="208">
        <f t="shared" si="16"/>
        <v>0</v>
      </c>
      <c r="W47" s="208">
        <f t="shared" si="17"/>
        <v>0</v>
      </c>
      <c r="X47" s="208">
        <f t="shared" si="18"/>
        <v>0</v>
      </c>
      <c r="Y47" s="150"/>
      <c r="Z47" s="150"/>
      <c r="AB47" s="208">
        <f t="shared" si="19"/>
        <v>0.35000000000000003</v>
      </c>
      <c r="AC47" s="208">
        <f t="shared" si="20"/>
        <v>0</v>
      </c>
      <c r="AD47" s="208">
        <f t="shared" si="21"/>
        <v>0.25</v>
      </c>
      <c r="AE47" s="208">
        <f t="shared" si="22"/>
        <v>0</v>
      </c>
      <c r="AF47" s="208">
        <f t="shared" si="23"/>
        <v>0.15</v>
      </c>
      <c r="AG47" s="208">
        <f t="shared" si="24"/>
        <v>0</v>
      </c>
      <c r="AH47" s="208">
        <f t="shared" si="25"/>
        <v>0.15</v>
      </c>
      <c r="AI47" s="208">
        <f t="shared" si="26"/>
        <v>0</v>
      </c>
      <c r="AJ47" s="208">
        <f t="shared" si="27"/>
        <v>0.1</v>
      </c>
      <c r="AK47" s="208">
        <f t="shared" si="28"/>
        <v>0</v>
      </c>
      <c r="AM47" s="208">
        <f>'DD Response WWS2'!AK44+'DD Response WWS2'!AK93</f>
        <v>8.0130667280006413</v>
      </c>
      <c r="AN47" s="208">
        <f>'DD Response WWS2'!AL44+'DD Response WWS2'!AL93</f>
        <v>0</v>
      </c>
      <c r="AO47" s="208">
        <f>'DD Response WWS2'!AM44+'DD Response WWS2'!AM93</f>
        <v>5.723619091429029</v>
      </c>
      <c r="AP47" s="208">
        <f>'DD Response WWS2'!AN44+'DD Response WWS2'!AN93</f>
        <v>0</v>
      </c>
      <c r="AQ47" s="208">
        <f>'DD Response WWS2'!AO44+'DD Response WWS2'!AO93</f>
        <v>3.4341714548574176</v>
      </c>
      <c r="AR47" s="208">
        <f>'DD Response WWS2'!AP44+'DD Response WWS2'!AP93</f>
        <v>0</v>
      </c>
      <c r="AS47" s="208">
        <f>'DD Response WWS2'!AQ44+'DD Response WWS2'!AQ93</f>
        <v>3.4341714548574176</v>
      </c>
      <c r="AT47" s="208">
        <f>'DD Response WWS2'!AR44+'DD Response WWS2'!AR93</f>
        <v>0</v>
      </c>
      <c r="AU47" s="208">
        <f>'DD Response WWS2'!AS44+'DD Response WWS2'!AS93</f>
        <v>2.2894476365716119</v>
      </c>
      <c r="AV47" s="208">
        <f>'DD Response WWS2'!AT44+'DD Response WWS2'!AT93</f>
        <v>0</v>
      </c>
      <c r="AW47" s="208">
        <f>'DD Response WWS2'!AU44+'DD Response WWS2'!AU93</f>
        <v>22.894476365716116</v>
      </c>
      <c r="AX47" s="208">
        <f>'DD Response WWS2'!AV44+'DD Response WWS2'!AV93</f>
        <v>0</v>
      </c>
    </row>
    <row r="48" spans="1:50" x14ac:dyDescent="0.25">
      <c r="A48" t="s">
        <v>403</v>
      </c>
      <c r="B48" s="398">
        <f>'DD Response WWS2'!AX45</f>
        <v>0</v>
      </c>
      <c r="C48" s="398">
        <f>'DD Response WWS2'!AY45</f>
        <v>0</v>
      </c>
      <c r="D48" s="398">
        <f>'DD Response WWS2'!AZ45</f>
        <v>0</v>
      </c>
      <c r="E48" s="398">
        <f>'DD Response WWS2'!BA45</f>
        <v>0</v>
      </c>
      <c r="F48" s="398">
        <f>'DD Response WWS2'!BB45</f>
        <v>0</v>
      </c>
      <c r="G48" s="398">
        <f>'DD Response WWS2'!BC45</f>
        <v>0</v>
      </c>
      <c r="H48" s="398">
        <f>'DD Response WWS2'!BD45</f>
        <v>0</v>
      </c>
      <c r="I48" s="398">
        <f>'DD Response WWS2'!BE45</f>
        <v>0</v>
      </c>
      <c r="J48" s="398">
        <f>'DD Response WWS2'!BF45</f>
        <v>4.6433982166248482E-3</v>
      </c>
      <c r="K48" s="398">
        <f>'DD Response WWS2'!BG45</f>
        <v>0</v>
      </c>
      <c r="L48" s="398">
        <f>'DD Response WWS2'!BH45</f>
        <v>2.8967298429603164E-3</v>
      </c>
      <c r="M48" s="398">
        <f>'DD Response WWS2'!BI45</f>
        <v>0</v>
      </c>
      <c r="O48" s="208">
        <f t="shared" si="9"/>
        <v>0</v>
      </c>
      <c r="P48" s="208">
        <f t="shared" si="10"/>
        <v>0</v>
      </c>
      <c r="Q48" s="208">
        <f t="shared" si="11"/>
        <v>0.83498104526098871</v>
      </c>
      <c r="R48" s="208">
        <f t="shared" si="12"/>
        <v>0</v>
      </c>
      <c r="S48" s="208">
        <f t="shared" si="13"/>
        <v>1.8092623132720047</v>
      </c>
      <c r="T48" s="208">
        <f t="shared" si="14"/>
        <v>0</v>
      </c>
      <c r="U48" s="208">
        <f t="shared" si="15"/>
        <v>5.0571399703884499</v>
      </c>
      <c r="V48" s="208">
        <f t="shared" si="16"/>
        <v>0</v>
      </c>
      <c r="W48" s="208">
        <f t="shared" si="17"/>
        <v>12.772216671078557</v>
      </c>
      <c r="X48" s="208">
        <f t="shared" si="18"/>
        <v>0</v>
      </c>
      <c r="Y48" s="150">
        <f>22.4*(1-8.6%)</f>
        <v>20.473600000000001</v>
      </c>
      <c r="Z48" s="150"/>
      <c r="AB48" s="208">
        <f t="shared" si="19"/>
        <v>0</v>
      </c>
      <c r="AC48" s="208">
        <f t="shared" si="20"/>
        <v>0</v>
      </c>
      <c r="AD48" s="208">
        <f t="shared" si="21"/>
        <v>4.0783303633019533E-2</v>
      </c>
      <c r="AE48" s="208">
        <f t="shared" si="22"/>
        <v>0</v>
      </c>
      <c r="AF48" s="208">
        <f t="shared" si="23"/>
        <v>8.8370502172163398E-2</v>
      </c>
      <c r="AG48" s="208">
        <f t="shared" si="24"/>
        <v>0</v>
      </c>
      <c r="AH48" s="208">
        <f t="shared" si="25"/>
        <v>0.2470078525705518</v>
      </c>
      <c r="AI48" s="208">
        <f t="shared" si="26"/>
        <v>0</v>
      </c>
      <c r="AJ48" s="208">
        <f t="shared" si="27"/>
        <v>0.62383834162426521</v>
      </c>
      <c r="AK48" s="208">
        <f t="shared" si="28"/>
        <v>0</v>
      </c>
      <c r="AM48" s="208">
        <f>'DD Response WWS2'!AK45+'DD Response WWS2'!AK94</f>
        <v>0</v>
      </c>
      <c r="AN48" s="208">
        <f>'DD Response WWS2'!AL45+'DD Response WWS2'!AL94</f>
        <v>0</v>
      </c>
      <c r="AO48" s="208">
        <f>'DD Response WWS2'!AM45+'DD Response WWS2'!AM94</f>
        <v>1.8005798761538456</v>
      </c>
      <c r="AP48" s="208">
        <f>'DD Response WWS2'!AN45+'DD Response WWS2'!AN94</f>
        <v>0</v>
      </c>
      <c r="AQ48" s="208">
        <f>'DD Response WWS2'!AO45+'DD Response WWS2'!AO94</f>
        <v>3.9015512153846141</v>
      </c>
      <c r="AR48" s="208">
        <f>'DD Response WWS2'!AP45+'DD Response WWS2'!AP94</f>
        <v>0</v>
      </c>
      <c r="AS48" s="208">
        <f>'DD Response WWS2'!AQ45+'DD Response WWS2'!AQ94</f>
        <v>10.905378646923076</v>
      </c>
      <c r="AT48" s="208">
        <f>'DD Response WWS2'!AR45+'DD Response WWS2'!AR94</f>
        <v>0</v>
      </c>
      <c r="AU48" s="208">
        <f>'DD Response WWS2'!AS45+'DD Response WWS2'!AS94</f>
        <v>27.542417210958902</v>
      </c>
      <c r="AV48" s="208">
        <f>'DD Response WWS2'!AT45+'DD Response WWS2'!AT94</f>
        <v>0</v>
      </c>
      <c r="AW48" s="208">
        <f>'DD Response WWS2'!AU45+'DD Response WWS2'!AU94</f>
        <v>44.14992694942044</v>
      </c>
      <c r="AX48" s="208">
        <f>'DD Response WWS2'!AV45+'DD Response WWS2'!AV94</f>
        <v>0</v>
      </c>
    </row>
    <row r="49" spans="1:50" x14ac:dyDescent="0.25">
      <c r="B49" s="398">
        <f>'DD Response WWS2'!AX46</f>
        <v>0</v>
      </c>
      <c r="C49" s="398">
        <f>'DD Response WWS2'!AY46</f>
        <v>0</v>
      </c>
      <c r="D49" s="398">
        <f>'DD Response WWS2'!AZ46</f>
        <v>0</v>
      </c>
      <c r="E49" s="398">
        <f>'DD Response WWS2'!BA46</f>
        <v>0</v>
      </c>
      <c r="F49" s="398">
        <f>'DD Response WWS2'!BB46</f>
        <v>0</v>
      </c>
      <c r="G49" s="398">
        <f>'DD Response WWS2'!BC46</f>
        <v>0</v>
      </c>
      <c r="H49" s="398">
        <f>'DD Response WWS2'!BD46</f>
        <v>0</v>
      </c>
      <c r="I49" s="398">
        <f>'DD Response WWS2'!BE46</f>
        <v>0</v>
      </c>
      <c r="J49" s="398">
        <f>'DD Response WWS2'!BF46</f>
        <v>0</v>
      </c>
      <c r="K49" s="398">
        <f>'DD Response WWS2'!BG46</f>
        <v>0</v>
      </c>
      <c r="L49" s="398">
        <f>'DD Response WWS2'!BH46</f>
        <v>0</v>
      </c>
      <c r="M49" s="398">
        <f>'DD Response WWS2'!BI46</f>
        <v>0</v>
      </c>
      <c r="O49" s="208">
        <f t="shared" si="9"/>
        <v>0</v>
      </c>
      <c r="P49" s="208">
        <f t="shared" si="10"/>
        <v>0</v>
      </c>
      <c r="Q49" s="208">
        <f t="shared" si="11"/>
        <v>0</v>
      </c>
      <c r="R49" s="208">
        <f t="shared" si="12"/>
        <v>0</v>
      </c>
      <c r="S49" s="208">
        <f t="shared" si="13"/>
        <v>0</v>
      </c>
      <c r="T49" s="208">
        <f t="shared" si="14"/>
        <v>0</v>
      </c>
      <c r="U49" s="208">
        <f t="shared" si="15"/>
        <v>0</v>
      </c>
      <c r="V49" s="208">
        <f t="shared" si="16"/>
        <v>0</v>
      </c>
      <c r="W49" s="208">
        <f t="shared" si="17"/>
        <v>0</v>
      </c>
      <c r="X49" s="208">
        <f t="shared" si="18"/>
        <v>0</v>
      </c>
      <c r="Y49" s="150"/>
      <c r="Z49" s="150"/>
      <c r="AB49" s="208">
        <f t="shared" si="19"/>
        <v>0</v>
      </c>
      <c r="AC49" s="208">
        <f t="shared" si="20"/>
        <v>0</v>
      </c>
      <c r="AD49" s="208">
        <f t="shared" si="21"/>
        <v>0</v>
      </c>
      <c r="AE49" s="208">
        <f t="shared" si="22"/>
        <v>0</v>
      </c>
      <c r="AF49" s="208">
        <f t="shared" si="23"/>
        <v>0</v>
      </c>
      <c r="AG49" s="208">
        <f t="shared" si="24"/>
        <v>0</v>
      </c>
      <c r="AH49" s="208">
        <f t="shared" si="25"/>
        <v>0</v>
      </c>
      <c r="AI49" s="208">
        <f t="shared" si="26"/>
        <v>0</v>
      </c>
      <c r="AJ49" s="208">
        <f t="shared" si="27"/>
        <v>0</v>
      </c>
      <c r="AK49" s="208">
        <f t="shared" si="28"/>
        <v>0</v>
      </c>
      <c r="AM49" s="208">
        <f>'DD Response WWS2'!AK46+'DD Response WWS2'!AK95</f>
        <v>0</v>
      </c>
      <c r="AN49" s="208">
        <f>'DD Response WWS2'!AL46+'DD Response WWS2'!AL95</f>
        <v>0</v>
      </c>
      <c r="AO49" s="208">
        <f>'DD Response WWS2'!AM46+'DD Response WWS2'!AM95</f>
        <v>0</v>
      </c>
      <c r="AP49" s="208">
        <f>'DD Response WWS2'!AN46+'DD Response WWS2'!AN95</f>
        <v>0</v>
      </c>
      <c r="AQ49" s="208">
        <f>'DD Response WWS2'!AO46+'DD Response WWS2'!AO95</f>
        <v>0</v>
      </c>
      <c r="AR49" s="208">
        <f>'DD Response WWS2'!AP46+'DD Response WWS2'!AP95</f>
        <v>0</v>
      </c>
      <c r="AS49" s="208">
        <f>'DD Response WWS2'!AQ46+'DD Response WWS2'!AQ95</f>
        <v>0</v>
      </c>
      <c r="AT49" s="208">
        <f>'DD Response WWS2'!AR46+'DD Response WWS2'!AR95</f>
        <v>0</v>
      </c>
      <c r="AU49" s="208">
        <f>'DD Response WWS2'!AS46+'DD Response WWS2'!AS95</f>
        <v>0</v>
      </c>
      <c r="AV49" s="208">
        <f>'DD Response WWS2'!AT46+'DD Response WWS2'!AT95</f>
        <v>0</v>
      </c>
      <c r="AW49" s="208">
        <f>'DD Response WWS2'!AU46+'DD Response WWS2'!AU95</f>
        <v>0</v>
      </c>
      <c r="AX49" s="208">
        <f>'DD Response WWS2'!AV46+'DD Response WWS2'!AV95</f>
        <v>0</v>
      </c>
    </row>
    <row r="50" spans="1:50" x14ac:dyDescent="0.25">
      <c r="B50" s="398">
        <f>'DD Response WWS2'!AX47</f>
        <v>0</v>
      </c>
      <c r="C50" s="398">
        <f>'DD Response WWS2'!AY47</f>
        <v>0</v>
      </c>
      <c r="D50" s="398">
        <f>'DD Response WWS2'!AZ47</f>
        <v>0</v>
      </c>
      <c r="E50" s="398">
        <f>'DD Response WWS2'!BA47</f>
        <v>0</v>
      </c>
      <c r="F50" s="398">
        <f>'DD Response WWS2'!BB47</f>
        <v>0</v>
      </c>
      <c r="G50" s="398">
        <f>'DD Response WWS2'!BC47</f>
        <v>0</v>
      </c>
      <c r="H50" s="398">
        <f>'DD Response WWS2'!BD47</f>
        <v>0</v>
      </c>
      <c r="I50" s="398">
        <f>'DD Response WWS2'!BE47</f>
        <v>0</v>
      </c>
      <c r="J50" s="398">
        <f>'DD Response WWS2'!BF47</f>
        <v>0</v>
      </c>
      <c r="K50" s="398">
        <f>'DD Response WWS2'!BG47</f>
        <v>0</v>
      </c>
      <c r="L50" s="398">
        <f>'DD Response WWS2'!BH47</f>
        <v>0</v>
      </c>
      <c r="M50" s="398">
        <f>'DD Response WWS2'!BI47</f>
        <v>0</v>
      </c>
      <c r="O50" s="208">
        <f t="shared" si="9"/>
        <v>0</v>
      </c>
      <c r="P50" s="208">
        <f t="shared" si="10"/>
        <v>0</v>
      </c>
      <c r="Q50" s="208">
        <f t="shared" si="11"/>
        <v>0</v>
      </c>
      <c r="R50" s="208">
        <f t="shared" si="12"/>
        <v>0</v>
      </c>
      <c r="S50" s="208">
        <f t="shared" si="13"/>
        <v>0</v>
      </c>
      <c r="T50" s="208">
        <f t="shared" si="14"/>
        <v>0</v>
      </c>
      <c r="U50" s="208">
        <f t="shared" si="15"/>
        <v>0</v>
      </c>
      <c r="V50" s="208">
        <f t="shared" si="16"/>
        <v>0</v>
      </c>
      <c r="W50" s="208">
        <f t="shared" si="17"/>
        <v>0</v>
      </c>
      <c r="X50" s="208">
        <f t="shared" si="18"/>
        <v>0</v>
      </c>
      <c r="Y50" s="150"/>
      <c r="Z50" s="150"/>
      <c r="AB50" s="208">
        <f t="shared" si="19"/>
        <v>0</v>
      </c>
      <c r="AC50" s="208">
        <f t="shared" si="20"/>
        <v>0</v>
      </c>
      <c r="AD50" s="208">
        <f t="shared" si="21"/>
        <v>0</v>
      </c>
      <c r="AE50" s="208">
        <f t="shared" si="22"/>
        <v>0</v>
      </c>
      <c r="AF50" s="208">
        <f t="shared" si="23"/>
        <v>0</v>
      </c>
      <c r="AG50" s="208">
        <f t="shared" si="24"/>
        <v>0</v>
      </c>
      <c r="AH50" s="208">
        <f t="shared" si="25"/>
        <v>0</v>
      </c>
      <c r="AI50" s="208">
        <f t="shared" si="26"/>
        <v>0</v>
      </c>
      <c r="AJ50" s="208">
        <f t="shared" si="27"/>
        <v>0</v>
      </c>
      <c r="AK50" s="208">
        <f t="shared" si="28"/>
        <v>0</v>
      </c>
      <c r="AM50" s="208">
        <f>'DD Response WWS2'!AK47+'DD Response WWS2'!AK96</f>
        <v>0</v>
      </c>
      <c r="AN50" s="208">
        <f>'DD Response WWS2'!AL47+'DD Response WWS2'!AL96</f>
        <v>0</v>
      </c>
      <c r="AO50" s="208">
        <f>'DD Response WWS2'!AM47+'DD Response WWS2'!AM96</f>
        <v>0</v>
      </c>
      <c r="AP50" s="208">
        <f>'DD Response WWS2'!AN47+'DD Response WWS2'!AN96</f>
        <v>0</v>
      </c>
      <c r="AQ50" s="208">
        <f>'DD Response WWS2'!AO47+'DD Response WWS2'!AO96</f>
        <v>0</v>
      </c>
      <c r="AR50" s="208">
        <f>'DD Response WWS2'!AP47+'DD Response WWS2'!AP96</f>
        <v>0</v>
      </c>
      <c r="AS50" s="208">
        <f>'DD Response WWS2'!AQ47+'DD Response WWS2'!AQ96</f>
        <v>0</v>
      </c>
      <c r="AT50" s="208">
        <f>'DD Response WWS2'!AR47+'DD Response WWS2'!AR96</f>
        <v>0</v>
      </c>
      <c r="AU50" s="208">
        <f>'DD Response WWS2'!AS47+'DD Response WWS2'!AS96</f>
        <v>0</v>
      </c>
      <c r="AV50" s="208">
        <f>'DD Response WWS2'!AT47+'DD Response WWS2'!AT96</f>
        <v>0</v>
      </c>
      <c r="AW50" s="208">
        <f>'DD Response WWS2'!AU47+'DD Response WWS2'!AU96</f>
        <v>0</v>
      </c>
      <c r="AX50" s="208">
        <f>'DD Response WWS2'!AV47+'DD Response WWS2'!AV96</f>
        <v>0</v>
      </c>
    </row>
    <row r="51" spans="1:50" x14ac:dyDescent="0.25">
      <c r="B51" s="398">
        <f>'DD Response WWS2'!AX48</f>
        <v>0</v>
      </c>
      <c r="C51" s="398">
        <f>'DD Response WWS2'!AY48</f>
        <v>0</v>
      </c>
      <c r="D51" s="398">
        <f>'DD Response WWS2'!AZ48</f>
        <v>0</v>
      </c>
      <c r="E51" s="398">
        <f>'DD Response WWS2'!BA48</f>
        <v>0</v>
      </c>
      <c r="F51" s="398">
        <f>'DD Response WWS2'!BB48</f>
        <v>0</v>
      </c>
      <c r="G51" s="398">
        <f>'DD Response WWS2'!BC48</f>
        <v>0</v>
      </c>
      <c r="H51" s="398">
        <f>'DD Response WWS2'!BD48</f>
        <v>0</v>
      </c>
      <c r="I51" s="398">
        <f>'DD Response WWS2'!BE48</f>
        <v>0</v>
      </c>
      <c r="J51" s="398">
        <f>'DD Response WWS2'!BF48</f>
        <v>0</v>
      </c>
      <c r="K51" s="398">
        <f>'DD Response WWS2'!BG48</f>
        <v>0</v>
      </c>
      <c r="L51" s="398">
        <f>'DD Response WWS2'!BH48</f>
        <v>0</v>
      </c>
      <c r="M51" s="398">
        <f>'DD Response WWS2'!BI48</f>
        <v>0</v>
      </c>
      <c r="O51" s="208">
        <f t="shared" si="9"/>
        <v>0</v>
      </c>
      <c r="P51" s="208">
        <f t="shared" si="10"/>
        <v>0</v>
      </c>
      <c r="Q51" s="208">
        <f t="shared" si="11"/>
        <v>0</v>
      </c>
      <c r="R51" s="208">
        <f t="shared" si="12"/>
        <v>0</v>
      </c>
      <c r="S51" s="208">
        <f t="shared" si="13"/>
        <v>0</v>
      </c>
      <c r="T51" s="208">
        <f t="shared" si="14"/>
        <v>0</v>
      </c>
      <c r="U51" s="208">
        <f t="shared" si="15"/>
        <v>0</v>
      </c>
      <c r="V51" s="208">
        <f t="shared" si="16"/>
        <v>0</v>
      </c>
      <c r="W51" s="208">
        <f t="shared" si="17"/>
        <v>0</v>
      </c>
      <c r="X51" s="208">
        <f t="shared" si="18"/>
        <v>0</v>
      </c>
      <c r="Y51" s="150"/>
      <c r="Z51" s="150"/>
      <c r="AB51" s="208">
        <f t="shared" si="19"/>
        <v>0</v>
      </c>
      <c r="AC51" s="208">
        <f t="shared" si="20"/>
        <v>0</v>
      </c>
      <c r="AD51" s="208">
        <f t="shared" si="21"/>
        <v>0</v>
      </c>
      <c r="AE51" s="208">
        <f t="shared" si="22"/>
        <v>0</v>
      </c>
      <c r="AF51" s="208">
        <f t="shared" si="23"/>
        <v>0</v>
      </c>
      <c r="AG51" s="208">
        <f t="shared" si="24"/>
        <v>0</v>
      </c>
      <c r="AH51" s="208">
        <f t="shared" si="25"/>
        <v>0</v>
      </c>
      <c r="AI51" s="208">
        <f t="shared" si="26"/>
        <v>0</v>
      </c>
      <c r="AJ51" s="208">
        <f t="shared" si="27"/>
        <v>0</v>
      </c>
      <c r="AK51" s="208">
        <f t="shared" si="28"/>
        <v>0</v>
      </c>
      <c r="AM51" s="208">
        <f>'DD Response WWS2'!AK48+'DD Response WWS2'!AK97</f>
        <v>0</v>
      </c>
      <c r="AN51" s="208">
        <f>'DD Response WWS2'!AL48+'DD Response WWS2'!AL97</f>
        <v>0</v>
      </c>
      <c r="AO51" s="208">
        <f>'DD Response WWS2'!AM48+'DD Response WWS2'!AM97</f>
        <v>0</v>
      </c>
      <c r="AP51" s="208">
        <f>'DD Response WWS2'!AN48+'DD Response WWS2'!AN97</f>
        <v>0</v>
      </c>
      <c r="AQ51" s="208">
        <f>'DD Response WWS2'!AO48+'DD Response WWS2'!AO97</f>
        <v>0</v>
      </c>
      <c r="AR51" s="208">
        <f>'DD Response WWS2'!AP48+'DD Response WWS2'!AP97</f>
        <v>0</v>
      </c>
      <c r="AS51" s="208">
        <f>'DD Response WWS2'!AQ48+'DD Response WWS2'!AQ97</f>
        <v>0</v>
      </c>
      <c r="AT51" s="208">
        <f>'DD Response WWS2'!AR48+'DD Response WWS2'!AR97</f>
        <v>0</v>
      </c>
      <c r="AU51" s="208">
        <f>'DD Response WWS2'!AS48+'DD Response WWS2'!AS97</f>
        <v>0</v>
      </c>
      <c r="AV51" s="208">
        <f>'DD Response WWS2'!AT48+'DD Response WWS2'!AT97</f>
        <v>0</v>
      </c>
      <c r="AW51" s="208">
        <f>'DD Response WWS2'!AU48+'DD Response WWS2'!AU97</f>
        <v>0</v>
      </c>
      <c r="AX51" s="208">
        <f>'DD Response WWS2'!AV48+'DD Response WWS2'!AV97</f>
        <v>0</v>
      </c>
    </row>
    <row r="52" spans="1:50" x14ac:dyDescent="0.25">
      <c r="B52" s="398">
        <f>'DD Response WWS2'!AX49</f>
        <v>0</v>
      </c>
      <c r="C52" s="398">
        <f>'DD Response WWS2'!AY49</f>
        <v>0</v>
      </c>
      <c r="D52" s="398">
        <f>'DD Response WWS2'!AZ49</f>
        <v>0</v>
      </c>
      <c r="E52" s="398">
        <f>'DD Response WWS2'!BA49</f>
        <v>0</v>
      </c>
      <c r="F52" s="398">
        <f>'DD Response WWS2'!BB49</f>
        <v>0</v>
      </c>
      <c r="G52" s="398">
        <f>'DD Response WWS2'!BC49</f>
        <v>0</v>
      </c>
      <c r="H52" s="398">
        <f>'DD Response WWS2'!BD49</f>
        <v>0</v>
      </c>
      <c r="I52" s="398">
        <f>'DD Response WWS2'!BE49</f>
        <v>0</v>
      </c>
      <c r="J52" s="398">
        <f>'DD Response WWS2'!BF49</f>
        <v>0</v>
      </c>
      <c r="K52" s="398">
        <f>'DD Response WWS2'!BG49</f>
        <v>0</v>
      </c>
      <c r="L52" s="398">
        <f>'DD Response WWS2'!BH49</f>
        <v>0</v>
      </c>
      <c r="M52" s="398">
        <f>'DD Response WWS2'!BI49</f>
        <v>0</v>
      </c>
      <c r="O52" s="208">
        <f t="shared" si="9"/>
        <v>0</v>
      </c>
      <c r="P52" s="208">
        <f t="shared" si="10"/>
        <v>0</v>
      </c>
      <c r="Q52" s="208">
        <f t="shared" si="11"/>
        <v>0</v>
      </c>
      <c r="R52" s="208">
        <f t="shared" si="12"/>
        <v>0</v>
      </c>
      <c r="S52" s="208">
        <f t="shared" si="13"/>
        <v>0</v>
      </c>
      <c r="T52" s="208">
        <f t="shared" si="14"/>
        <v>0</v>
      </c>
      <c r="U52" s="208">
        <f t="shared" si="15"/>
        <v>0</v>
      </c>
      <c r="V52" s="208">
        <f t="shared" si="16"/>
        <v>0</v>
      </c>
      <c r="W52" s="208">
        <f t="shared" si="17"/>
        <v>0</v>
      </c>
      <c r="X52" s="208">
        <f t="shared" si="18"/>
        <v>0</v>
      </c>
      <c r="Y52" s="150"/>
      <c r="Z52" s="150"/>
      <c r="AB52" s="208">
        <f t="shared" si="19"/>
        <v>0</v>
      </c>
      <c r="AC52" s="208">
        <f t="shared" si="20"/>
        <v>0</v>
      </c>
      <c r="AD52" s="208">
        <f t="shared" si="21"/>
        <v>0</v>
      </c>
      <c r="AE52" s="208">
        <f t="shared" si="22"/>
        <v>0</v>
      </c>
      <c r="AF52" s="208">
        <f t="shared" si="23"/>
        <v>0</v>
      </c>
      <c r="AG52" s="208">
        <f t="shared" si="24"/>
        <v>0</v>
      </c>
      <c r="AH52" s="208">
        <f t="shared" si="25"/>
        <v>0</v>
      </c>
      <c r="AI52" s="208">
        <f t="shared" si="26"/>
        <v>0</v>
      </c>
      <c r="AJ52" s="208">
        <f t="shared" si="27"/>
        <v>0</v>
      </c>
      <c r="AK52" s="208">
        <f t="shared" si="28"/>
        <v>0</v>
      </c>
      <c r="AM52" s="208">
        <f>'DD Response WWS2'!AK49+'DD Response WWS2'!AK98</f>
        <v>0</v>
      </c>
      <c r="AN52" s="208">
        <f>'DD Response WWS2'!AL49+'DD Response WWS2'!AL98</f>
        <v>0</v>
      </c>
      <c r="AO52" s="208">
        <f>'DD Response WWS2'!AM49+'DD Response WWS2'!AM98</f>
        <v>0</v>
      </c>
      <c r="AP52" s="208">
        <f>'DD Response WWS2'!AN49+'DD Response WWS2'!AN98</f>
        <v>0</v>
      </c>
      <c r="AQ52" s="208">
        <f>'DD Response WWS2'!AO49+'DD Response WWS2'!AO98</f>
        <v>0</v>
      </c>
      <c r="AR52" s="208">
        <f>'DD Response WWS2'!AP49+'DD Response WWS2'!AP98</f>
        <v>0</v>
      </c>
      <c r="AS52" s="208">
        <f>'DD Response WWS2'!AQ49+'DD Response WWS2'!AQ98</f>
        <v>0</v>
      </c>
      <c r="AT52" s="208">
        <f>'DD Response WWS2'!AR49+'DD Response WWS2'!AR98</f>
        <v>0</v>
      </c>
      <c r="AU52" s="208">
        <f>'DD Response WWS2'!AS49+'DD Response WWS2'!AS98</f>
        <v>0</v>
      </c>
      <c r="AV52" s="208">
        <f>'DD Response WWS2'!AT49+'DD Response WWS2'!AT98</f>
        <v>0</v>
      </c>
      <c r="AW52" s="208">
        <f>'DD Response WWS2'!AU49+'DD Response WWS2'!AU98</f>
        <v>0</v>
      </c>
      <c r="AX52" s="208">
        <f>'DD Response WWS2'!AV49+'DD Response WWS2'!AV98</f>
        <v>0</v>
      </c>
    </row>
    <row r="53" spans="1:50" x14ac:dyDescent="0.25">
      <c r="B53" s="398">
        <f>'DD Response WWS2'!AX50</f>
        <v>0</v>
      </c>
      <c r="C53" s="398">
        <f>'DD Response WWS2'!AY50</f>
        <v>0</v>
      </c>
      <c r="D53" s="398">
        <f>'DD Response WWS2'!AZ50</f>
        <v>0</v>
      </c>
      <c r="E53" s="398">
        <f>'DD Response WWS2'!BA50</f>
        <v>0</v>
      </c>
      <c r="F53" s="398">
        <f>'DD Response WWS2'!BB50</f>
        <v>0</v>
      </c>
      <c r="G53" s="398">
        <f>'DD Response WWS2'!BC50</f>
        <v>0</v>
      </c>
      <c r="H53" s="398">
        <f>'DD Response WWS2'!BD50</f>
        <v>0</v>
      </c>
      <c r="I53" s="398">
        <f>'DD Response WWS2'!BE50</f>
        <v>0</v>
      </c>
      <c r="J53" s="398">
        <f>'DD Response WWS2'!BF50</f>
        <v>0</v>
      </c>
      <c r="K53" s="398">
        <f>'DD Response WWS2'!BG50</f>
        <v>0</v>
      </c>
      <c r="L53" s="398">
        <f>'DD Response WWS2'!BH50</f>
        <v>0</v>
      </c>
      <c r="M53" s="398">
        <f>'DD Response WWS2'!BI50</f>
        <v>0</v>
      </c>
      <c r="O53" s="208">
        <f t="shared" si="9"/>
        <v>0</v>
      </c>
      <c r="P53" s="208">
        <f t="shared" si="10"/>
        <v>0</v>
      </c>
      <c r="Q53" s="208">
        <f t="shared" si="11"/>
        <v>0</v>
      </c>
      <c r="R53" s="208">
        <f t="shared" si="12"/>
        <v>0</v>
      </c>
      <c r="S53" s="208">
        <f t="shared" si="13"/>
        <v>0</v>
      </c>
      <c r="T53" s="208">
        <f t="shared" si="14"/>
        <v>0</v>
      </c>
      <c r="U53" s="208">
        <f t="shared" si="15"/>
        <v>0</v>
      </c>
      <c r="V53" s="208">
        <f t="shared" si="16"/>
        <v>0</v>
      </c>
      <c r="W53" s="208">
        <f t="shared" si="17"/>
        <v>0</v>
      </c>
      <c r="X53" s="208">
        <f t="shared" si="18"/>
        <v>0</v>
      </c>
      <c r="Y53" s="150"/>
      <c r="Z53" s="150"/>
      <c r="AB53" s="208">
        <f t="shared" si="19"/>
        <v>0</v>
      </c>
      <c r="AC53" s="208">
        <f t="shared" si="20"/>
        <v>0</v>
      </c>
      <c r="AD53" s="208">
        <f t="shared" si="21"/>
        <v>0</v>
      </c>
      <c r="AE53" s="208">
        <f t="shared" si="22"/>
        <v>0</v>
      </c>
      <c r="AF53" s="208">
        <f t="shared" si="23"/>
        <v>0</v>
      </c>
      <c r="AG53" s="208">
        <f t="shared" si="24"/>
        <v>0</v>
      </c>
      <c r="AH53" s="208">
        <f t="shared" si="25"/>
        <v>0</v>
      </c>
      <c r="AI53" s="208">
        <f t="shared" si="26"/>
        <v>0</v>
      </c>
      <c r="AJ53" s="208">
        <f t="shared" si="27"/>
        <v>0</v>
      </c>
      <c r="AK53" s="208">
        <f t="shared" si="28"/>
        <v>0</v>
      </c>
      <c r="AM53" s="208">
        <f>'DD Response WWS2'!AK50+'DD Response WWS2'!AK99</f>
        <v>0</v>
      </c>
      <c r="AN53" s="208">
        <f>'DD Response WWS2'!AL50+'DD Response WWS2'!AL99</f>
        <v>0</v>
      </c>
      <c r="AO53" s="208">
        <f>'DD Response WWS2'!AM50+'DD Response WWS2'!AM99</f>
        <v>0</v>
      </c>
      <c r="AP53" s="208">
        <f>'DD Response WWS2'!AN50+'DD Response WWS2'!AN99</f>
        <v>0</v>
      </c>
      <c r="AQ53" s="208">
        <f>'DD Response WWS2'!AO50+'DD Response WWS2'!AO99</f>
        <v>0</v>
      </c>
      <c r="AR53" s="208">
        <f>'DD Response WWS2'!AP50+'DD Response WWS2'!AP99</f>
        <v>0</v>
      </c>
      <c r="AS53" s="208">
        <f>'DD Response WWS2'!AQ50+'DD Response WWS2'!AQ99</f>
        <v>0</v>
      </c>
      <c r="AT53" s="208">
        <f>'DD Response WWS2'!AR50+'DD Response WWS2'!AR99</f>
        <v>0</v>
      </c>
      <c r="AU53" s="208">
        <f>'DD Response WWS2'!AS50+'DD Response WWS2'!AS99</f>
        <v>0</v>
      </c>
      <c r="AV53" s="208">
        <f>'DD Response WWS2'!AT50+'DD Response WWS2'!AT99</f>
        <v>0</v>
      </c>
      <c r="AW53" s="208">
        <f>'DD Response WWS2'!AU50+'DD Response WWS2'!AU99</f>
        <v>0</v>
      </c>
      <c r="AX53" s="208">
        <f>'DD Response WWS2'!AV50+'DD Response WWS2'!AV99</f>
        <v>0</v>
      </c>
    </row>
    <row r="54" spans="1:50" x14ac:dyDescent="0.25">
      <c r="B54" s="398">
        <f>'DD Response WWS2'!AX51</f>
        <v>0</v>
      </c>
      <c r="C54" s="398">
        <f>'DD Response WWS2'!AY51</f>
        <v>0</v>
      </c>
      <c r="D54" s="398">
        <f>'DD Response WWS2'!AZ51</f>
        <v>0</v>
      </c>
      <c r="E54" s="398">
        <f>'DD Response WWS2'!BA51</f>
        <v>0</v>
      </c>
      <c r="F54" s="398">
        <f>'DD Response WWS2'!BB51</f>
        <v>0</v>
      </c>
      <c r="G54" s="398">
        <f>'DD Response WWS2'!BC51</f>
        <v>0</v>
      </c>
      <c r="H54" s="398">
        <f>'DD Response WWS2'!BD51</f>
        <v>0</v>
      </c>
      <c r="I54" s="398">
        <f>'DD Response WWS2'!BE51</f>
        <v>0</v>
      </c>
      <c r="J54" s="398">
        <f>'DD Response WWS2'!BF51</f>
        <v>0</v>
      </c>
      <c r="K54" s="398">
        <f>'DD Response WWS2'!BG51</f>
        <v>0</v>
      </c>
      <c r="L54" s="398">
        <f>'DD Response WWS2'!BH51</f>
        <v>0</v>
      </c>
      <c r="M54" s="398">
        <f>'DD Response WWS2'!BI51</f>
        <v>0</v>
      </c>
      <c r="O54" s="208">
        <f t="shared" si="9"/>
        <v>0</v>
      </c>
      <c r="P54" s="208">
        <f t="shared" si="10"/>
        <v>0</v>
      </c>
      <c r="Q54" s="208">
        <f t="shared" si="11"/>
        <v>0</v>
      </c>
      <c r="R54" s="208">
        <f t="shared" si="12"/>
        <v>0</v>
      </c>
      <c r="S54" s="208">
        <f t="shared" si="13"/>
        <v>0</v>
      </c>
      <c r="T54" s="208">
        <f t="shared" si="14"/>
        <v>0</v>
      </c>
      <c r="U54" s="208">
        <f t="shared" si="15"/>
        <v>0</v>
      </c>
      <c r="V54" s="208">
        <f t="shared" si="16"/>
        <v>0</v>
      </c>
      <c r="W54" s="208">
        <f t="shared" si="17"/>
        <v>0</v>
      </c>
      <c r="X54" s="208">
        <f t="shared" si="18"/>
        <v>0</v>
      </c>
      <c r="Y54" s="150"/>
      <c r="Z54" s="150"/>
      <c r="AB54" s="208">
        <f t="shared" si="19"/>
        <v>0</v>
      </c>
      <c r="AC54" s="208">
        <f t="shared" si="20"/>
        <v>0</v>
      </c>
      <c r="AD54" s="208">
        <f t="shared" si="21"/>
        <v>0</v>
      </c>
      <c r="AE54" s="208">
        <f t="shared" si="22"/>
        <v>0</v>
      </c>
      <c r="AF54" s="208">
        <f t="shared" si="23"/>
        <v>0</v>
      </c>
      <c r="AG54" s="208">
        <f t="shared" si="24"/>
        <v>0</v>
      </c>
      <c r="AH54" s="208">
        <f t="shared" si="25"/>
        <v>0</v>
      </c>
      <c r="AI54" s="208">
        <f t="shared" si="26"/>
        <v>0</v>
      </c>
      <c r="AJ54" s="208">
        <f t="shared" si="27"/>
        <v>0</v>
      </c>
      <c r="AK54" s="208">
        <f t="shared" si="28"/>
        <v>0</v>
      </c>
      <c r="AM54" s="208">
        <f>'DD Response WWS2'!AK51+'DD Response WWS2'!AK100</f>
        <v>0</v>
      </c>
      <c r="AN54" s="208">
        <f>'DD Response WWS2'!AL51+'DD Response WWS2'!AL100</f>
        <v>0</v>
      </c>
      <c r="AO54" s="208">
        <f>'DD Response WWS2'!AM51+'DD Response WWS2'!AM100</f>
        <v>0</v>
      </c>
      <c r="AP54" s="208">
        <f>'DD Response WWS2'!AN51+'DD Response WWS2'!AN100</f>
        <v>0</v>
      </c>
      <c r="AQ54" s="208">
        <f>'DD Response WWS2'!AO51+'DD Response WWS2'!AO100</f>
        <v>0</v>
      </c>
      <c r="AR54" s="208">
        <f>'DD Response WWS2'!AP51+'DD Response WWS2'!AP100</f>
        <v>0</v>
      </c>
      <c r="AS54" s="208">
        <f>'DD Response WWS2'!AQ51+'DD Response WWS2'!AQ100</f>
        <v>0</v>
      </c>
      <c r="AT54" s="208">
        <f>'DD Response WWS2'!AR51+'DD Response WWS2'!AR100</f>
        <v>0</v>
      </c>
      <c r="AU54" s="208">
        <f>'DD Response WWS2'!AS51+'DD Response WWS2'!AS100</f>
        <v>0</v>
      </c>
      <c r="AV54" s="208">
        <f>'DD Response WWS2'!AT51+'DD Response WWS2'!AT100</f>
        <v>0</v>
      </c>
      <c r="AW54" s="208">
        <f>'DD Response WWS2'!AU51+'DD Response WWS2'!AU100</f>
        <v>0</v>
      </c>
      <c r="AX54" s="208">
        <f>'DD Response WWS2'!AV51+'DD Response WWS2'!AV100</f>
        <v>0</v>
      </c>
    </row>
    <row r="55" spans="1:50" x14ac:dyDescent="0.25">
      <c r="B55" s="398">
        <f>'DD Response WWS2'!AX52</f>
        <v>0</v>
      </c>
      <c r="C55" s="398">
        <f>'DD Response WWS2'!AY52</f>
        <v>0</v>
      </c>
      <c r="D55" s="398">
        <f>'DD Response WWS2'!AZ52</f>
        <v>0</v>
      </c>
      <c r="E55" s="398">
        <f>'DD Response WWS2'!BA52</f>
        <v>0</v>
      </c>
      <c r="F55" s="398">
        <f>'DD Response WWS2'!BB52</f>
        <v>0</v>
      </c>
      <c r="G55" s="398">
        <f>'DD Response WWS2'!BC52</f>
        <v>0</v>
      </c>
      <c r="H55" s="398">
        <f>'DD Response WWS2'!BD52</f>
        <v>0</v>
      </c>
      <c r="I55" s="398">
        <f>'DD Response WWS2'!BE52</f>
        <v>0</v>
      </c>
      <c r="J55" s="398">
        <f>'DD Response WWS2'!BF52</f>
        <v>0</v>
      </c>
      <c r="K55" s="398">
        <f>'DD Response WWS2'!BG52</f>
        <v>0</v>
      </c>
      <c r="L55" s="398">
        <f>'DD Response WWS2'!BH52</f>
        <v>0</v>
      </c>
      <c r="M55" s="398">
        <f>'DD Response WWS2'!BI52</f>
        <v>0</v>
      </c>
      <c r="O55" s="208">
        <f t="shared" si="9"/>
        <v>0</v>
      </c>
      <c r="P55" s="208">
        <f t="shared" si="10"/>
        <v>0</v>
      </c>
      <c r="Q55" s="208">
        <f t="shared" si="11"/>
        <v>0</v>
      </c>
      <c r="R55" s="208">
        <f t="shared" si="12"/>
        <v>0</v>
      </c>
      <c r="S55" s="208">
        <f t="shared" si="13"/>
        <v>0</v>
      </c>
      <c r="T55" s="208">
        <f t="shared" si="14"/>
        <v>0</v>
      </c>
      <c r="U55" s="208">
        <f t="shared" si="15"/>
        <v>0</v>
      </c>
      <c r="V55" s="208">
        <f t="shared" si="16"/>
        <v>0</v>
      </c>
      <c r="W55" s="208">
        <f t="shared" si="17"/>
        <v>0</v>
      </c>
      <c r="X55" s="208">
        <f t="shared" si="18"/>
        <v>0</v>
      </c>
      <c r="Y55" s="150"/>
      <c r="Z55" s="150"/>
      <c r="AB55" s="208">
        <f t="shared" si="19"/>
        <v>0</v>
      </c>
      <c r="AC55" s="208">
        <f t="shared" si="20"/>
        <v>0</v>
      </c>
      <c r="AD55" s="208">
        <f t="shared" si="21"/>
        <v>0</v>
      </c>
      <c r="AE55" s="208">
        <f t="shared" si="22"/>
        <v>0</v>
      </c>
      <c r="AF55" s="208">
        <f t="shared" si="23"/>
        <v>0</v>
      </c>
      <c r="AG55" s="208">
        <f t="shared" si="24"/>
        <v>0</v>
      </c>
      <c r="AH55" s="208">
        <f t="shared" si="25"/>
        <v>0</v>
      </c>
      <c r="AI55" s="208">
        <f t="shared" si="26"/>
        <v>0</v>
      </c>
      <c r="AJ55" s="208">
        <f t="shared" si="27"/>
        <v>0</v>
      </c>
      <c r="AK55" s="208">
        <f t="shared" si="28"/>
        <v>0</v>
      </c>
      <c r="AM55" s="208">
        <f>'DD Response WWS2'!AK52+'DD Response WWS2'!AK101</f>
        <v>0</v>
      </c>
      <c r="AN55" s="208">
        <f>'DD Response WWS2'!AL52+'DD Response WWS2'!AL101</f>
        <v>0</v>
      </c>
      <c r="AO55" s="208">
        <f>'DD Response WWS2'!AM52+'DD Response WWS2'!AM101</f>
        <v>0</v>
      </c>
      <c r="AP55" s="208">
        <f>'DD Response WWS2'!AN52+'DD Response WWS2'!AN101</f>
        <v>0</v>
      </c>
      <c r="AQ55" s="208">
        <f>'DD Response WWS2'!AO52+'DD Response WWS2'!AO101</f>
        <v>0</v>
      </c>
      <c r="AR55" s="208">
        <f>'DD Response WWS2'!AP52+'DD Response WWS2'!AP101</f>
        <v>0</v>
      </c>
      <c r="AS55" s="208">
        <f>'DD Response WWS2'!AQ52+'DD Response WWS2'!AQ101</f>
        <v>0</v>
      </c>
      <c r="AT55" s="208">
        <f>'DD Response WWS2'!AR52+'DD Response WWS2'!AR101</f>
        <v>0</v>
      </c>
      <c r="AU55" s="208">
        <f>'DD Response WWS2'!AS52+'DD Response WWS2'!AS101</f>
        <v>0</v>
      </c>
      <c r="AV55" s="208">
        <f>'DD Response WWS2'!AT52+'DD Response WWS2'!AT101</f>
        <v>0</v>
      </c>
      <c r="AW55" s="208">
        <f>'DD Response WWS2'!AU52+'DD Response WWS2'!AU101</f>
        <v>0</v>
      </c>
      <c r="AX55" s="208">
        <f>'DD Response WWS2'!AV52+'DD Response WWS2'!AV101</f>
        <v>0</v>
      </c>
    </row>
    <row r="56" spans="1:50" x14ac:dyDescent="0.25">
      <c r="B56" s="398">
        <f>'DD Response WWS2'!AX53</f>
        <v>0</v>
      </c>
      <c r="C56" s="398">
        <f>'DD Response WWS2'!AY53</f>
        <v>0</v>
      </c>
      <c r="D56" s="398">
        <f>'DD Response WWS2'!AZ53</f>
        <v>0</v>
      </c>
      <c r="E56" s="398">
        <f>'DD Response WWS2'!BA53</f>
        <v>0</v>
      </c>
      <c r="F56" s="398">
        <f>'DD Response WWS2'!BB53</f>
        <v>0</v>
      </c>
      <c r="G56" s="398">
        <f>'DD Response WWS2'!BC53</f>
        <v>0</v>
      </c>
      <c r="H56" s="398">
        <f>'DD Response WWS2'!BD53</f>
        <v>0</v>
      </c>
      <c r="I56" s="398">
        <f>'DD Response WWS2'!BE53</f>
        <v>0</v>
      </c>
      <c r="J56" s="398">
        <f>'DD Response WWS2'!BF53</f>
        <v>0</v>
      </c>
      <c r="K56" s="398">
        <f>'DD Response WWS2'!BG53</f>
        <v>0</v>
      </c>
      <c r="L56" s="398">
        <f>'DD Response WWS2'!BH53</f>
        <v>0</v>
      </c>
      <c r="M56" s="398">
        <f>'DD Response WWS2'!BI53</f>
        <v>0</v>
      </c>
      <c r="O56" s="208">
        <f t="shared" si="9"/>
        <v>0</v>
      </c>
      <c r="P56" s="208">
        <f t="shared" si="10"/>
        <v>0</v>
      </c>
      <c r="Q56" s="208">
        <f t="shared" si="11"/>
        <v>0</v>
      </c>
      <c r="R56" s="208">
        <f t="shared" si="12"/>
        <v>0</v>
      </c>
      <c r="S56" s="208">
        <f t="shared" si="13"/>
        <v>0</v>
      </c>
      <c r="T56" s="208">
        <f t="shared" si="14"/>
        <v>0</v>
      </c>
      <c r="U56" s="208">
        <f t="shared" si="15"/>
        <v>0</v>
      </c>
      <c r="V56" s="208">
        <f t="shared" si="16"/>
        <v>0</v>
      </c>
      <c r="W56" s="208">
        <f t="shared" si="17"/>
        <v>0</v>
      </c>
      <c r="X56" s="208">
        <f t="shared" si="18"/>
        <v>0</v>
      </c>
      <c r="Y56" s="150"/>
      <c r="Z56" s="150"/>
      <c r="AB56" s="208">
        <f t="shared" si="19"/>
        <v>0</v>
      </c>
      <c r="AC56" s="208">
        <f t="shared" si="20"/>
        <v>0</v>
      </c>
      <c r="AD56" s="208">
        <f t="shared" si="21"/>
        <v>0</v>
      </c>
      <c r="AE56" s="208">
        <f t="shared" si="22"/>
        <v>0</v>
      </c>
      <c r="AF56" s="208">
        <f t="shared" si="23"/>
        <v>0</v>
      </c>
      <c r="AG56" s="208">
        <f t="shared" si="24"/>
        <v>0</v>
      </c>
      <c r="AH56" s="208">
        <f t="shared" si="25"/>
        <v>0</v>
      </c>
      <c r="AI56" s="208">
        <f t="shared" si="26"/>
        <v>0</v>
      </c>
      <c r="AJ56" s="208">
        <f t="shared" si="27"/>
        <v>0</v>
      </c>
      <c r="AK56" s="208">
        <f t="shared" si="28"/>
        <v>0</v>
      </c>
      <c r="AM56" s="208">
        <f>'DD Response WWS2'!AK53+'DD Response WWS2'!AK102</f>
        <v>0</v>
      </c>
      <c r="AN56" s="208">
        <f>'DD Response WWS2'!AL53+'DD Response WWS2'!AL102</f>
        <v>0</v>
      </c>
      <c r="AO56" s="208">
        <f>'DD Response WWS2'!AM53+'DD Response WWS2'!AM102</f>
        <v>0</v>
      </c>
      <c r="AP56" s="208">
        <f>'DD Response WWS2'!AN53+'DD Response WWS2'!AN102</f>
        <v>0</v>
      </c>
      <c r="AQ56" s="208">
        <f>'DD Response WWS2'!AO53+'DD Response WWS2'!AO102</f>
        <v>0</v>
      </c>
      <c r="AR56" s="208">
        <f>'DD Response WWS2'!AP53+'DD Response WWS2'!AP102</f>
        <v>0</v>
      </c>
      <c r="AS56" s="208">
        <f>'DD Response WWS2'!AQ53+'DD Response WWS2'!AQ102</f>
        <v>0</v>
      </c>
      <c r="AT56" s="208">
        <f>'DD Response WWS2'!AR53+'DD Response WWS2'!AR102</f>
        <v>0</v>
      </c>
      <c r="AU56" s="208">
        <f>'DD Response WWS2'!AS53+'DD Response WWS2'!AS102</f>
        <v>0</v>
      </c>
      <c r="AV56" s="208">
        <f>'DD Response WWS2'!AT53+'DD Response WWS2'!AT102</f>
        <v>0</v>
      </c>
      <c r="AW56" s="208">
        <f>'DD Response WWS2'!AU53+'DD Response WWS2'!AU102</f>
        <v>0</v>
      </c>
      <c r="AX56" s="208">
        <f>'DD Response WWS2'!AV53+'DD Response WWS2'!AV102</f>
        <v>0</v>
      </c>
    </row>
    <row r="57" spans="1:50" x14ac:dyDescent="0.25">
      <c r="B57" s="398">
        <f>'DD Response WWS2'!AX54</f>
        <v>0</v>
      </c>
      <c r="C57" s="398">
        <f>'DD Response WWS2'!AY54</f>
        <v>0</v>
      </c>
      <c r="D57" s="398">
        <f>'DD Response WWS2'!AZ54</f>
        <v>0</v>
      </c>
      <c r="E57" s="398">
        <f>'DD Response WWS2'!BA54</f>
        <v>0</v>
      </c>
      <c r="F57" s="398">
        <f>'DD Response WWS2'!BB54</f>
        <v>0</v>
      </c>
      <c r="G57" s="398">
        <f>'DD Response WWS2'!BC54</f>
        <v>0</v>
      </c>
      <c r="H57" s="398">
        <f>'DD Response WWS2'!BD54</f>
        <v>0</v>
      </c>
      <c r="I57" s="398">
        <f>'DD Response WWS2'!BE54</f>
        <v>0</v>
      </c>
      <c r="J57" s="398">
        <f>'DD Response WWS2'!BF54</f>
        <v>0</v>
      </c>
      <c r="K57" s="398">
        <f>'DD Response WWS2'!BG54</f>
        <v>0</v>
      </c>
      <c r="L57" s="398">
        <f>'DD Response WWS2'!BH54</f>
        <v>0</v>
      </c>
      <c r="M57" s="398">
        <f>'DD Response WWS2'!BI54</f>
        <v>0</v>
      </c>
      <c r="O57" s="208">
        <f t="shared" si="9"/>
        <v>0</v>
      </c>
      <c r="P57" s="208">
        <f t="shared" si="10"/>
        <v>0</v>
      </c>
      <c r="Q57" s="208">
        <f t="shared" si="11"/>
        <v>0</v>
      </c>
      <c r="R57" s="208">
        <f t="shared" si="12"/>
        <v>0</v>
      </c>
      <c r="S57" s="208">
        <f t="shared" si="13"/>
        <v>0</v>
      </c>
      <c r="T57" s="208">
        <f t="shared" si="14"/>
        <v>0</v>
      </c>
      <c r="U57" s="208">
        <f t="shared" si="15"/>
        <v>0</v>
      </c>
      <c r="V57" s="208">
        <f t="shared" si="16"/>
        <v>0</v>
      </c>
      <c r="W57" s="208">
        <f t="shared" si="17"/>
        <v>0</v>
      </c>
      <c r="X57" s="208">
        <f t="shared" si="18"/>
        <v>0</v>
      </c>
      <c r="Y57" s="150"/>
      <c r="Z57" s="150"/>
      <c r="AB57" s="208">
        <f t="shared" si="19"/>
        <v>0</v>
      </c>
      <c r="AC57" s="208">
        <f t="shared" si="20"/>
        <v>0</v>
      </c>
      <c r="AD57" s="208">
        <f t="shared" si="21"/>
        <v>0</v>
      </c>
      <c r="AE57" s="208">
        <f t="shared" si="22"/>
        <v>0</v>
      </c>
      <c r="AF57" s="208">
        <f t="shared" si="23"/>
        <v>0</v>
      </c>
      <c r="AG57" s="208">
        <f t="shared" si="24"/>
        <v>0</v>
      </c>
      <c r="AH57" s="208">
        <f t="shared" si="25"/>
        <v>0</v>
      </c>
      <c r="AI57" s="208">
        <f t="shared" si="26"/>
        <v>0</v>
      </c>
      <c r="AJ57" s="208">
        <f t="shared" si="27"/>
        <v>0</v>
      </c>
      <c r="AK57" s="208">
        <f t="shared" si="28"/>
        <v>0</v>
      </c>
      <c r="AM57" s="208">
        <f>'DD Response WWS2'!AK54+'DD Response WWS2'!AK103</f>
        <v>0</v>
      </c>
      <c r="AN57" s="208">
        <f>'DD Response WWS2'!AL54+'DD Response WWS2'!AL103</f>
        <v>0</v>
      </c>
      <c r="AO57" s="208">
        <f>'DD Response WWS2'!AM54+'DD Response WWS2'!AM103</f>
        <v>0</v>
      </c>
      <c r="AP57" s="208">
        <f>'DD Response WWS2'!AN54+'DD Response WWS2'!AN103</f>
        <v>0</v>
      </c>
      <c r="AQ57" s="208">
        <f>'DD Response WWS2'!AO54+'DD Response WWS2'!AO103</f>
        <v>0</v>
      </c>
      <c r="AR57" s="208">
        <f>'DD Response WWS2'!AP54+'DD Response WWS2'!AP103</f>
        <v>0</v>
      </c>
      <c r="AS57" s="208">
        <f>'DD Response WWS2'!AQ54+'DD Response WWS2'!AQ103</f>
        <v>0</v>
      </c>
      <c r="AT57" s="208">
        <f>'DD Response WWS2'!AR54+'DD Response WWS2'!AR103</f>
        <v>0</v>
      </c>
      <c r="AU57" s="208">
        <f>'DD Response WWS2'!AS54+'DD Response WWS2'!AS103</f>
        <v>0</v>
      </c>
      <c r="AV57" s="208">
        <f>'DD Response WWS2'!AT54+'DD Response WWS2'!AT103</f>
        <v>0</v>
      </c>
      <c r="AW57" s="208">
        <f>'DD Response WWS2'!AU54+'DD Response WWS2'!AU103</f>
        <v>0</v>
      </c>
      <c r="AX57" s="208">
        <f>'DD Response WWS2'!AV54+'DD Response WWS2'!AV103</f>
        <v>0</v>
      </c>
    </row>
    <row r="58" spans="1:50" x14ac:dyDescent="0.25">
      <c r="B58" s="398">
        <f>'DD Response WWS2'!AX55</f>
        <v>0</v>
      </c>
      <c r="C58" s="398">
        <f>'DD Response WWS2'!AY55</f>
        <v>0</v>
      </c>
      <c r="D58" s="398">
        <f>'DD Response WWS2'!AZ55</f>
        <v>0</v>
      </c>
      <c r="E58" s="398">
        <f>'DD Response WWS2'!BA55</f>
        <v>0</v>
      </c>
      <c r="F58" s="398">
        <f>'DD Response WWS2'!BB55</f>
        <v>0</v>
      </c>
      <c r="G58" s="398">
        <f>'DD Response WWS2'!BC55</f>
        <v>0</v>
      </c>
      <c r="H58" s="398">
        <f>'DD Response WWS2'!BD55</f>
        <v>0</v>
      </c>
      <c r="I58" s="398">
        <f>'DD Response WWS2'!BE55</f>
        <v>0</v>
      </c>
      <c r="J58" s="398">
        <f>'DD Response WWS2'!BF55</f>
        <v>0</v>
      </c>
      <c r="K58" s="398">
        <f>'DD Response WWS2'!BG55</f>
        <v>0</v>
      </c>
      <c r="L58" s="398">
        <f>'DD Response WWS2'!BH55</f>
        <v>0</v>
      </c>
      <c r="M58" s="398">
        <f>'DD Response WWS2'!BI55</f>
        <v>0</v>
      </c>
      <c r="O58" s="208">
        <f t="shared" si="9"/>
        <v>0</v>
      </c>
      <c r="P58" s="208">
        <f t="shared" si="10"/>
        <v>0</v>
      </c>
      <c r="Q58" s="208">
        <f t="shared" si="11"/>
        <v>0</v>
      </c>
      <c r="R58" s="208">
        <f t="shared" si="12"/>
        <v>0</v>
      </c>
      <c r="S58" s="208">
        <f t="shared" si="13"/>
        <v>0</v>
      </c>
      <c r="T58" s="208">
        <f t="shared" si="14"/>
        <v>0</v>
      </c>
      <c r="U58" s="208">
        <f t="shared" si="15"/>
        <v>0</v>
      </c>
      <c r="V58" s="208">
        <f t="shared" si="16"/>
        <v>0</v>
      </c>
      <c r="W58" s="208">
        <f t="shared" si="17"/>
        <v>0</v>
      </c>
      <c r="X58" s="208">
        <f t="shared" si="18"/>
        <v>0</v>
      </c>
      <c r="Y58" s="150"/>
      <c r="Z58" s="150"/>
      <c r="AB58" s="208">
        <f t="shared" si="19"/>
        <v>0</v>
      </c>
      <c r="AC58" s="208">
        <f t="shared" si="20"/>
        <v>0</v>
      </c>
      <c r="AD58" s="208">
        <f t="shared" si="21"/>
        <v>0</v>
      </c>
      <c r="AE58" s="208">
        <f t="shared" si="22"/>
        <v>0</v>
      </c>
      <c r="AF58" s="208">
        <f t="shared" si="23"/>
        <v>0</v>
      </c>
      <c r="AG58" s="208">
        <f t="shared" si="24"/>
        <v>0</v>
      </c>
      <c r="AH58" s="208">
        <f t="shared" si="25"/>
        <v>0</v>
      </c>
      <c r="AI58" s="208">
        <f t="shared" si="26"/>
        <v>0</v>
      </c>
      <c r="AJ58" s="208">
        <f t="shared" si="27"/>
        <v>0</v>
      </c>
      <c r="AK58" s="208">
        <f t="shared" si="28"/>
        <v>0</v>
      </c>
      <c r="AM58" s="208">
        <f>'DD Response WWS2'!AK55+'DD Response WWS2'!AK104</f>
        <v>0</v>
      </c>
      <c r="AN58" s="208">
        <f>'DD Response WWS2'!AL55+'DD Response WWS2'!AL104</f>
        <v>0</v>
      </c>
      <c r="AO58" s="208">
        <f>'DD Response WWS2'!AM55+'DD Response WWS2'!AM104</f>
        <v>0</v>
      </c>
      <c r="AP58" s="208">
        <f>'DD Response WWS2'!AN55+'DD Response WWS2'!AN104</f>
        <v>0</v>
      </c>
      <c r="AQ58" s="208">
        <f>'DD Response WWS2'!AO55+'DD Response WWS2'!AO104</f>
        <v>0</v>
      </c>
      <c r="AR58" s="208">
        <f>'DD Response WWS2'!AP55+'DD Response WWS2'!AP104</f>
        <v>0</v>
      </c>
      <c r="AS58" s="208">
        <f>'DD Response WWS2'!AQ55+'DD Response WWS2'!AQ104</f>
        <v>0</v>
      </c>
      <c r="AT58" s="208">
        <f>'DD Response WWS2'!AR55+'DD Response WWS2'!AR104</f>
        <v>0</v>
      </c>
      <c r="AU58" s="208">
        <f>'DD Response WWS2'!AS55+'DD Response WWS2'!AS104</f>
        <v>0</v>
      </c>
      <c r="AV58" s="208">
        <f>'DD Response WWS2'!AT55+'DD Response WWS2'!AT104</f>
        <v>0</v>
      </c>
      <c r="AW58" s="208">
        <f>'DD Response WWS2'!AU55+'DD Response WWS2'!AU104</f>
        <v>0</v>
      </c>
      <c r="AX58" s="208">
        <f>'DD Response WWS2'!AV55+'DD Response WWS2'!AV104</f>
        <v>0</v>
      </c>
    </row>
    <row r="61" spans="1:50" x14ac:dyDescent="0.25">
      <c r="A61" t="s">
        <v>364</v>
      </c>
      <c r="B61">
        <f>B12*O12*'DD Response WWS1'!AZ8+SUMPRODUCT(B13:B58,O13:O58)</f>
        <v>80.85048914043422</v>
      </c>
      <c r="C61">
        <f>C12*P12*'DD Response WWS1'!BA8+SUMPRODUCT(C13:C58,P13:P58)</f>
        <v>19.718063517600008</v>
      </c>
      <c r="D61">
        <f>D12*Q12*'DD Response WWS1'!BB8+SUMPRODUCT(D13:D58,Q13:Q58)</f>
        <v>83.018458819201385</v>
      </c>
      <c r="E61">
        <f>E12*R12*'DD Response WWS1'!BC8+SUMPRODUCT(E13:E58,R13:R58)</f>
        <v>19.810473678371807</v>
      </c>
      <c r="F61">
        <f>F12*S12*'DD Response WWS1'!BD8+SUMPRODUCT(F13:F58,S13:S58)</f>
        <v>85.418920490740348</v>
      </c>
      <c r="G61">
        <f>G12*T12*'DD Response WWS1'!BE8+SUMPRODUCT(G13:G58,T13:T58)</f>
        <v>19.904270801803118</v>
      </c>
      <c r="H61">
        <f>H12*U12*'DD Response WWS1'!BF8+SUMPRODUCT(H13:H58,U13:U58)</f>
        <v>88.443505202151798</v>
      </c>
      <c r="I61">
        <f>I12*V12*'DD Response WWS1'!BG8+SUMPRODUCT(I13:I58,V13:V58)</f>
        <v>19.99947597447731</v>
      </c>
      <c r="J61">
        <f>J12*W12*'DD Response WWS1'!BH8+SUMPRODUCT(J13:J58,W13:W58)</f>
        <v>90.452585687287822</v>
      </c>
      <c r="K61">
        <f>K12*X12*'DD Response WWS1'!BI8+SUMPRODUCT(K13:K58,X13:X58)</f>
        <v>20.083953315702139</v>
      </c>
      <c r="L61">
        <f>L12*Y12*'DD Response WWS1'!BJ8+SUMPRODUCT(L13:L58,Y13:Y58)</f>
        <v>428.1839593398156</v>
      </c>
      <c r="M61">
        <f>M12*Z12*'DD Response WWS1'!BK8+SUMPRODUCT(M13:M58,Z13:Z58)</f>
        <v>99.516237287954368</v>
      </c>
    </row>
    <row r="62" spans="1:50" x14ac:dyDescent="0.25">
      <c r="A62" t="s">
        <v>383</v>
      </c>
      <c r="B62" s="347">
        <f>SUM(O12:O58)-B61</f>
        <v>189.59507853764899</v>
      </c>
      <c r="C62" s="347">
        <f t="shared" ref="C62:M62" si="29">SUM(P12:P58)-C61</f>
        <v>7.1234114906584622</v>
      </c>
      <c r="D62" s="347">
        <f t="shared" si="29"/>
        <v>172.20733085020828</v>
      </c>
      <c r="E62" s="347">
        <f t="shared" si="29"/>
        <v>6.2083171023704153</v>
      </c>
      <c r="F62" s="347">
        <f t="shared" si="29"/>
        <v>164.83744410305985</v>
      </c>
      <c r="G62" s="347">
        <f t="shared" si="29"/>
        <v>9.1546649429850326</v>
      </c>
      <c r="H62" s="347">
        <f t="shared" si="29"/>
        <v>149.09127703969392</v>
      </c>
      <c r="I62" s="347">
        <f t="shared" si="29"/>
        <v>6.9204637853256976</v>
      </c>
      <c r="J62" s="347">
        <f t="shared" si="29"/>
        <v>131.49391012957346</v>
      </c>
      <c r="K62" s="347">
        <f t="shared" si="29"/>
        <v>10.20790539070601</v>
      </c>
      <c r="L62" s="347">
        <f t="shared" si="29"/>
        <v>807.22504066018428</v>
      </c>
      <c r="M62" s="347">
        <f t="shared" si="29"/>
        <v>39.614762712045632</v>
      </c>
    </row>
  </sheetData>
  <mergeCells count="26">
    <mergeCell ref="L10:M10"/>
    <mergeCell ref="B10:C10"/>
    <mergeCell ref="D10:E10"/>
    <mergeCell ref="F10:G10"/>
    <mergeCell ref="H10:I10"/>
    <mergeCell ref="J10:K10"/>
    <mergeCell ref="AM9:AX9"/>
    <mergeCell ref="AB9:AK9"/>
    <mergeCell ref="AB10:AC10"/>
    <mergeCell ref="AD10:AE10"/>
    <mergeCell ref="AF10:AG10"/>
    <mergeCell ref="AH10:AI10"/>
    <mergeCell ref="AJ10:AK10"/>
    <mergeCell ref="AM10:AN10"/>
    <mergeCell ref="AO10:AP10"/>
    <mergeCell ref="AQ10:AR10"/>
    <mergeCell ref="AS10:AT10"/>
    <mergeCell ref="AU10:AV10"/>
    <mergeCell ref="AW10:AX10"/>
    <mergeCell ref="O9:Z9"/>
    <mergeCell ref="O10:P10"/>
    <mergeCell ref="Q10:R10"/>
    <mergeCell ref="S10:T10"/>
    <mergeCell ref="U10:V10"/>
    <mergeCell ref="W10:X10"/>
    <mergeCell ref="Y10:Z10"/>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A98AB206-F6B4-4845-BD25-E5DE921C688E}">
            <xm:f>'https://wessexwater.sharepoint.com/teams/wx-bp/WPC005/[PARTIALLY SUPERSEDED PR19-Business-plan-data-tables - FBP (post IAP) Apr 2019.xlsb]Validation flags'!#REF!=1</xm:f>
            <x14:dxf>
              <fill>
                <patternFill>
                  <bgColor rgb="FFE0DCD8"/>
                </patternFill>
              </fill>
            </x14:dxf>
          </x14:cfRule>
          <xm:sqref>Y12:Z58</xm:sqref>
        </x14:conditionalFormatting>
        <x14:conditionalFormatting xmlns:xm="http://schemas.microsoft.com/office/excel/2006/main">
          <x14:cfRule type="expression" priority="1" id="{3C725A81-D0B9-473E-B772-1AC8DBBBF504}">
            <xm:f>'https://wessexwater.sharepoint.com/teams/wx-bp/WPC005/[PARTIALLY SUPERSEDED PR19-Business-plan-data-tables - FBP (post IAP) Apr 2019.xlsb]Validation flags'!#REF!=1</xm:f>
            <x14:dxf>
              <fill>
                <patternFill>
                  <bgColor rgb="FFE0DCD8"/>
                </patternFill>
              </fill>
            </x14:dxf>
          </x14:cfRule>
          <xm:sqref>B38 D38 F38 H38 J38 L38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tandard Document" ma:contentTypeID="0x010100DEF460391E80A2479A3051B62F5365DD00402CD4C2BD8370408E0899C903B48BD5" ma:contentTypeVersion="27" ma:contentTypeDescription="" ma:contentTypeScope="" ma:versionID="ab327b8dc319157cc61c14a1894cfc8d">
  <xsd:schema xmlns:xsd="http://www.w3.org/2001/XMLSchema" xmlns:xs="http://www.w3.org/2001/XMLSchema" xmlns:p="http://schemas.microsoft.com/office/2006/metadata/properties" xmlns:ns2="138e79af-97e9-467e-b691-fc96845a5065" xmlns:ns3="b49e5993-d204-4c42-8fa1-4cc41f5e030c" xmlns:ns4="cf89fdf2-d47e-48d5-b92a-4c2b375cb893" targetNamespace="http://schemas.microsoft.com/office/2006/metadata/properties" ma:root="true" ma:fieldsID="ee7fd4f405550e7ff8fc5c9ec4cc67e0" ns2:_="" ns3:_="" ns4:_="">
    <xsd:import namespace="138e79af-97e9-467e-b691-fc96845a5065"/>
    <xsd:import namespace="b49e5993-d204-4c42-8fa1-4cc41f5e030c"/>
    <xsd:import namespace="cf89fdf2-d47e-48d5-b92a-4c2b375cb893"/>
    <xsd:element name="properties">
      <xsd:complexType>
        <xsd:sequence>
          <xsd:element name="documentManagement">
            <xsd:complexType>
              <xsd:all>
                <xsd:element ref="ns2:Document_x0020_Date" minOccurs="0"/>
                <xsd:element ref="ns2:Reference" minOccurs="0"/>
                <xsd:element ref="ns2:j4edf6b4f3f544e384b64d978a1f67b2" minOccurs="0"/>
                <xsd:element ref="ns2:e3bbe34e58ad4508899d7e8e5a3222d7" minOccurs="0"/>
                <xsd:element ref="ns2:a3636f413ca84f4aa007a658eddb4a33" minOccurs="0"/>
                <xsd:element ref="ns2:TaxCatchAll" minOccurs="0"/>
                <xsd:element ref="ns2:od2f647b84b1401a9186c324d297acef" minOccurs="0"/>
                <xsd:element ref="ns2:TaxCatchAllLabel" minOccurs="0"/>
                <xsd:element ref="ns2:ArchiveDate" minOccurs="0"/>
                <xsd:element ref="ns2:IsSecure" minOccurs="0"/>
                <xsd:element ref="ns3:_dlc_DocId" minOccurs="0"/>
                <xsd:element ref="ns3:_dlc_DocIdUrl" minOccurs="0"/>
                <xsd:element ref="ns3:_dlc_DocIdPersistId" minOccurs="0"/>
                <xsd:element ref="ns3:SharedWithUsers" minOccurs="0"/>
                <xsd:element ref="ns3:SharedWithDetails" minOccurs="0"/>
                <xsd:element ref="ns4:MediaServiceMetadata" minOccurs="0"/>
                <xsd:element ref="ns4:MediaServiceFastMetadata" minOccurs="0"/>
                <xsd:element ref="ns4:Folde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8e79af-97e9-467e-b691-fc96845a5065" elementFormDefault="qualified">
    <xsd:import namespace="http://schemas.microsoft.com/office/2006/documentManagement/types"/>
    <xsd:import namespace="http://schemas.microsoft.com/office/infopath/2007/PartnerControls"/>
    <xsd:element name="Document_x0020_Date" ma:index="6" nillable="true" ma:displayName="Document Date" ma:format="DateOnly" ma:hidden="true" ma:internalName="Document_x0020_Date" ma:readOnly="false">
      <xsd:simpleType>
        <xsd:restriction base="dms:DateTime"/>
      </xsd:simpleType>
    </xsd:element>
    <xsd:element name="Reference" ma:index="7" nillable="true" ma:displayName="Your Ref" ma:hidden="true" ma:internalName="Reference" ma:readOnly="false">
      <xsd:simpleType>
        <xsd:restriction base="dms:Text">
          <xsd:maxLength value="255"/>
        </xsd:restriction>
      </xsd:simpleType>
    </xsd:element>
    <xsd:element name="j4edf6b4f3f544e384b64d978a1f67b2" ma:index="8" nillable="true" ma:taxonomy="true" ma:internalName="j4edf6b4f3f544e384b64d978a1f67b2" ma:taxonomyFieldName="Function" ma:displayName="Function" ma:readOnly="false" ma:default="" ma:fieldId="{34edf6b4-f3f5-44e3-84b6-4d978a1f67b2}" ma:taxonomyMulti="true" ma:sspId="5893317c-9bf8-4bcb-b153-30688475ad4b" ma:termSetId="c39e38bd-6647-4c32-a909-e6ecd4d8b919" ma:anchorId="00000000-0000-0000-0000-000000000000" ma:open="false" ma:isKeyword="false">
      <xsd:complexType>
        <xsd:sequence>
          <xsd:element ref="pc:Terms" minOccurs="0" maxOccurs="1"/>
        </xsd:sequence>
      </xsd:complexType>
    </xsd:element>
    <xsd:element name="e3bbe34e58ad4508899d7e8e5a3222d7" ma:index="11" nillable="true" ma:taxonomy="true" ma:internalName="e3bbe34e58ad4508899d7e8e5a3222d7" ma:taxonomyFieldName="Site_x0020_Id" ma:displayName="Site ID" ma:readOnly="false" ma:default="" ma:fieldId="{e3bbe34e-58ad-4508-899d-7e8e5a3222d7}" ma:taxonomyMulti="true" ma:sspId="5893317c-9bf8-4bcb-b153-30688475ad4b" ma:termSetId="5ab2ef19-8632-4b0d-9624-53eb1399cbe1" ma:anchorId="00000000-0000-0000-0000-000000000000" ma:open="false" ma:isKeyword="false">
      <xsd:complexType>
        <xsd:sequence>
          <xsd:element ref="pc:Terms" minOccurs="0" maxOccurs="1"/>
        </xsd:sequence>
      </xsd:complexType>
    </xsd:element>
    <xsd:element name="a3636f413ca84f4aa007a658eddb4a33" ma:index="15" nillable="true" ma:taxonomy="true" ma:internalName="a3636f413ca84f4aa007a658eddb4a33" ma:taxonomyFieldName="Document_x0020_Type" ma:displayName="Document Type" ma:readOnly="false" ma:default="" ma:fieldId="{a3636f41-3ca8-4f4a-a007-a658eddb4a33}" ma:sspId="5893317c-9bf8-4bcb-b153-30688475ad4b" ma:termSetId="631b5733-5b06-4855-b308-fb3edae270d5" ma:anchorId="00000000-0000-0000-0000-000000000000" ma:open="false" ma:isKeyword="false">
      <xsd:complexType>
        <xsd:sequence>
          <xsd:element ref="pc:Terms" minOccurs="0" maxOccurs="1"/>
        </xsd:sequence>
      </xsd:complexType>
    </xsd:element>
    <xsd:element name="TaxCatchAll" ma:index="16" nillable="true" ma:displayName="Taxonomy Catch All Column" ma:description="" ma:hidden="true" ma:list="{3af6d87b-783c-4d0f-a83c-ae72126e2641}" ma:internalName="TaxCatchAll" ma:showField="CatchAllData" ma:web="b49e5993-d204-4c42-8fa1-4cc41f5e030c">
      <xsd:complexType>
        <xsd:complexContent>
          <xsd:extension base="dms:MultiChoiceLookup">
            <xsd:sequence>
              <xsd:element name="Value" type="dms:Lookup" maxOccurs="unbounded" minOccurs="0" nillable="true"/>
            </xsd:sequence>
          </xsd:extension>
        </xsd:complexContent>
      </xsd:complexType>
    </xsd:element>
    <xsd:element name="od2f647b84b1401a9186c324d297acef" ma:index="18" nillable="true" ma:taxonomy="true" ma:internalName="od2f647b84b1401a9186c324d297acef" ma:taxonomyFieldName="LoB" ma:displayName="Line of Business" ma:readOnly="false" ma:default="" ma:fieldId="{8d2f647b-84b1-401a-9186-c324d297acef}" ma:taxonomyMulti="true" ma:sspId="5893317c-9bf8-4bcb-b153-30688475ad4b" ma:termSetId="79dca51d-bc7d-4cf2-a948-8ea74c5b365c" ma:anchorId="00000000-0000-0000-0000-000000000000" ma:open="false" ma:isKeyword="false">
      <xsd:complexType>
        <xsd:sequence>
          <xsd:element ref="pc:Terms" minOccurs="0" maxOccurs="1"/>
        </xsd:sequence>
      </xsd:complexType>
    </xsd:element>
    <xsd:element name="TaxCatchAllLabel" ma:index="19" nillable="true" ma:displayName="Taxonomy Catch All Column1" ma:description="" ma:hidden="true" ma:list="{3af6d87b-783c-4d0f-a83c-ae72126e2641}" ma:internalName="TaxCatchAllLabel" ma:readOnly="true" ma:showField="CatchAllDataLabel" ma:web="b49e5993-d204-4c42-8fa1-4cc41f5e030c">
      <xsd:complexType>
        <xsd:complexContent>
          <xsd:extension base="dms:MultiChoiceLookup">
            <xsd:sequence>
              <xsd:element name="Value" type="dms:Lookup" maxOccurs="unbounded" minOccurs="0" nillable="true"/>
            </xsd:sequence>
          </xsd:extension>
        </xsd:complexContent>
      </xsd:complexType>
    </xsd:element>
    <xsd:element name="ArchiveDate" ma:index="20" nillable="true" ma:displayName="Archive Date" ma:format="DateOnly" ma:hidden="true" ma:internalName="ArchiveDate" ma:readOnly="false">
      <xsd:simpleType>
        <xsd:restriction base="dms:DateTime"/>
      </xsd:simpleType>
    </xsd:element>
    <xsd:element name="IsSecure" ma:index="22" nillable="true" ma:displayName="IsSecure" ma:default="No" ma:format="Dropdown" ma:hidden="true" ma:internalName="IsSecure" ma:readOnly="false">
      <xsd:simpleType>
        <xsd:restriction base="dms:Choice">
          <xsd:enumeration value="No"/>
          <xsd:enumeration value="Yes"/>
        </xsd:restriction>
      </xsd:simpleType>
    </xsd:element>
  </xsd:schema>
  <xsd:schema xmlns:xsd="http://www.w3.org/2001/XMLSchema" xmlns:xs="http://www.w3.org/2001/XMLSchema" xmlns:dms="http://schemas.microsoft.com/office/2006/documentManagement/types" xmlns:pc="http://schemas.microsoft.com/office/infopath/2007/PartnerControls" targetNamespace="b49e5993-d204-4c42-8fa1-4cc41f5e030c" elementFormDefault="qualified">
    <xsd:import namespace="http://schemas.microsoft.com/office/2006/documentManagement/types"/>
    <xsd:import namespace="http://schemas.microsoft.com/office/infopath/2007/PartnerControls"/>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89fdf2-d47e-48d5-b92a-4c2b375cb893"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Folder" ma:index="30" ma:displayName="Folder" ma:format="Dropdown" ma:internalName="Folder">
      <xsd:simpleType>
        <xsd:restriction base="dms:Choice">
          <xsd:enumeration value="Representations - summary and individuals"/>
          <xsd:enumeration value="&quot;Response to actions&quot; document"/>
          <xsd:enumeration value="Other docs forming part of response"/>
          <xsd:enumeration value="Background docs (NOT FOR SUBMISSION)"/>
          <xsd:enumeration value="Misc"/>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5893317c-9bf8-4bcb-b153-30688475ad4b" ContentTypeId="0x010100DEF460391E80A2479A3051B62F5365DD"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 xmlns="b49e5993-d204-4c42-8fa1-4cc41f5e030c">DJPMS4CF7MJS-1734022075-126</_dlc_DocId>
    <_dlc_DocIdUrl xmlns="b49e5993-d204-4c42-8fa1-4cc41f5e030c">
      <Url>https://wessexwater.sharepoint.com/teams/wx-bp/_layouts/15/DocIdRedir.aspx?ID=DJPMS4CF7MJS-1734022075-126</Url>
      <Description>DJPMS4CF7MJS-1734022075-126</Description>
    </_dlc_DocIdUrl>
    <j4edf6b4f3f544e384b64d978a1f67b2 xmlns="138e79af-97e9-467e-b691-fc96845a5065">
      <Terms xmlns="http://schemas.microsoft.com/office/infopath/2007/PartnerControls"/>
    </j4edf6b4f3f544e384b64d978a1f67b2>
    <Document_x0020_Date xmlns="138e79af-97e9-467e-b691-fc96845a5065" xsi:nil="true"/>
    <ArchiveDate xmlns="138e79af-97e9-467e-b691-fc96845a5065" xsi:nil="true"/>
    <e3bbe34e58ad4508899d7e8e5a3222d7 xmlns="138e79af-97e9-467e-b691-fc96845a5065">
      <Terms xmlns="http://schemas.microsoft.com/office/infopath/2007/PartnerControls"/>
    </e3bbe34e58ad4508899d7e8e5a3222d7>
    <od2f647b84b1401a9186c324d297acef xmlns="138e79af-97e9-467e-b691-fc96845a5065">
      <Terms xmlns="http://schemas.microsoft.com/office/infopath/2007/PartnerControls"/>
    </od2f647b84b1401a9186c324d297acef>
    <a3636f413ca84f4aa007a658eddb4a33 xmlns="138e79af-97e9-467e-b691-fc96845a5065">
      <Terms xmlns="http://schemas.microsoft.com/office/infopath/2007/PartnerControls"/>
    </a3636f413ca84f4aa007a658eddb4a33>
    <Reference xmlns="138e79af-97e9-467e-b691-fc96845a5065" xsi:nil="true"/>
    <Folder xmlns="cf89fdf2-d47e-48d5-b92a-4c2b375cb893">Representations - summary and individuals</Folder>
    <TaxCatchAll xmlns="138e79af-97e9-467e-b691-fc96845a5065"/>
    <IsSecure xmlns="138e79af-97e9-467e-b691-fc96845a5065">No</IsSecure>
  </documentManagement>
</p:properties>
</file>

<file path=customXml/itemProps1.xml><?xml version="1.0" encoding="utf-8"?>
<ds:datastoreItem xmlns:ds="http://schemas.openxmlformats.org/officeDocument/2006/customXml" ds:itemID="{A4316C48-1963-4DF2-B5AA-D769B7F1E3DA}"/>
</file>

<file path=customXml/itemProps2.xml><?xml version="1.0" encoding="utf-8"?>
<ds:datastoreItem xmlns:ds="http://schemas.openxmlformats.org/officeDocument/2006/customXml" ds:itemID="{6B524A32-EFC2-48C8-9126-F65E7E24F8F1}"/>
</file>

<file path=customXml/itemProps3.xml><?xml version="1.0" encoding="utf-8"?>
<ds:datastoreItem xmlns:ds="http://schemas.openxmlformats.org/officeDocument/2006/customXml" ds:itemID="{CAC4556C-6804-4927-8A95-7E68B95051DE}"/>
</file>

<file path=customXml/itemProps4.xml><?xml version="1.0" encoding="utf-8"?>
<ds:datastoreItem xmlns:ds="http://schemas.openxmlformats.org/officeDocument/2006/customXml" ds:itemID="{EE79864E-B42D-4885-BC1B-E5CC29680723}"/>
</file>

<file path=customXml/itemProps5.xml><?xml version="1.0" encoding="utf-8"?>
<ds:datastoreItem xmlns:ds="http://schemas.openxmlformats.org/officeDocument/2006/customXml" ds:itemID="{F4243377-7E85-488C-A590-58622088C9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User guide</vt:lpstr>
      <vt:lpstr>Fm outputs</vt:lpstr>
      <vt:lpstr>DD Response WS1</vt:lpstr>
      <vt:lpstr>DD Response WS2</vt:lpstr>
      <vt:lpstr>DD Response WWS1</vt:lpstr>
      <vt:lpstr>DD Response WWS2</vt:lpstr>
      <vt:lpstr>Supply Summary</vt:lpstr>
      <vt:lpstr>Waste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Peacock</dc:creator>
  <cp:lastModifiedBy>David Peacock</cp:lastModifiedBy>
  <dcterms:created xsi:type="dcterms:W3CDTF">2019-08-21T21:08:03Z</dcterms:created>
  <dcterms:modified xsi:type="dcterms:W3CDTF">2019-08-28T10:36:13Z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dlc_DocIdItemGuid">
    <vt:lpwstr>e5b93646-10bb-485c-b472-2864d1f437d7</vt:lpwstr>
  </property>
  <property fmtid="{D5CDD505-2E9C-101B-9397-08002B2CF9AE}" pid="4" name="Site Id">
    <vt:lpwstr/>
  </property>
  <property fmtid="{D5CDD505-2E9C-101B-9397-08002B2CF9AE}" pid="5" name="ContentTypeId">
    <vt:lpwstr>0x010100DEF460391E80A2479A3051B62F5365DD00402CD4C2BD8370408E0899C903B48BD5</vt:lpwstr>
  </property>
  <property fmtid="{D5CDD505-2E9C-101B-9397-08002B2CF9AE}" pid="6" name="LoB">
    <vt:lpwstr/>
  </property>
  <property fmtid="{D5CDD505-2E9C-101B-9397-08002B2CF9AE}" pid="7" name="Function">
    <vt:lpwstr/>
  </property>
  <property fmtid="{D5CDD505-2E9C-101B-9397-08002B2CF9AE}" pid="8" name="Document Type">
    <vt:lpwstr/>
  </property>
</Properties>
</file>