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8EF0A046-FAEA-4B0C-877C-2860F24DB2F7}" xr6:coauthVersionLast="36" xr6:coauthVersionMax="36" xr10:uidLastSave="{00000000-0000-0000-0000-000000000000}"/>
  <bookViews>
    <workbookView xWindow="0" yWindow="0" windowWidth="23040" windowHeight="9792" activeTab="3" xr2:uid="{70C1AA1D-BA83-4990-86ED-1120C4C91D39}"/>
  </bookViews>
  <sheets>
    <sheet name="Calculator" sheetId="2" r:id="rId1"/>
    <sheet name="s45" sheetId="1" r:id="rId2"/>
    <sheet name="s41" sheetId="6" r:id="rId3"/>
    <sheet name="s51" sheetId="7" r:id="rId4"/>
    <sheet name="s185" sheetId="8" r:id="rId5"/>
    <sheet name="s106|7" sheetId="9" r:id="rId6"/>
    <sheet name="s98" sheetId="10" r:id="rId7"/>
    <sheet name="s102" sheetId="11" r:id="rId8"/>
    <sheet name="s104" sheetId="12" r:id="rId9"/>
    <sheet name="s185 " sheetId="13" r:id="rId10"/>
    <sheet name="s146" sheetId="5" r:id="rId11"/>
    <sheet name="Other" sheetId="14" r:id="rId12"/>
    <sheet name="Dropdowns" sheetId="15" state="hidden" r:id="rId13"/>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"Z2GW74AZ8GSYM4MVQVT9DPHH"</definedName>
    <definedName name="_xlnm.Print_Area" localSheetId="1">'s45'!$B$1:$G$32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7" i="2" l="1"/>
  <c r="J8" i="2"/>
  <c r="R28" i="12" l="1"/>
  <c r="R29" i="12"/>
  <c r="R30" i="12"/>
  <c r="R31" i="12"/>
  <c r="R32" i="12"/>
  <c r="R33" i="12"/>
  <c r="R34" i="12"/>
  <c r="R27" i="12"/>
  <c r="W6" i="7"/>
  <c r="W7" i="7"/>
  <c r="W8" i="7"/>
  <c r="W9" i="7"/>
  <c r="W10" i="7"/>
  <c r="W11" i="7"/>
  <c r="W12" i="7"/>
  <c r="W13" i="7"/>
  <c r="W14" i="7"/>
  <c r="W15" i="7"/>
  <c r="W16" i="7"/>
  <c r="W17" i="7"/>
  <c r="W18" i="7"/>
  <c r="W19" i="7"/>
  <c r="N33" i="13"/>
  <c r="N32" i="13"/>
  <c r="N31" i="13"/>
  <c r="N30" i="13"/>
  <c r="N29" i="13"/>
  <c r="N28" i="13"/>
  <c r="N27" i="13"/>
  <c r="N26" i="13"/>
  <c r="N23" i="13"/>
  <c r="N22" i="13"/>
  <c r="N21" i="13"/>
  <c r="N20" i="13"/>
  <c r="N19" i="13"/>
  <c r="N17" i="13"/>
  <c r="N16" i="13"/>
  <c r="N15" i="13"/>
  <c r="N14" i="13"/>
  <c r="N13" i="13"/>
  <c r="N11" i="13"/>
  <c r="N10" i="13"/>
  <c r="N9" i="13"/>
  <c r="N8" i="13"/>
  <c r="N7" i="13"/>
  <c r="M1" i="13" l="1"/>
  <c r="D9" i="13" s="1"/>
  <c r="Q28" i="12"/>
  <c r="Q29" i="12"/>
  <c r="Q30" i="12"/>
  <c r="Q31" i="12"/>
  <c r="Q32" i="12"/>
  <c r="Q33" i="12"/>
  <c r="Q34" i="12"/>
  <c r="Q27" i="12"/>
  <c r="R24" i="12"/>
  <c r="Q24" i="12"/>
  <c r="R23" i="12"/>
  <c r="Q23" i="12"/>
  <c r="R22" i="12"/>
  <c r="Q22" i="12"/>
  <c r="R21" i="12"/>
  <c r="Q21" i="12"/>
  <c r="R20" i="12"/>
  <c r="Q20" i="12"/>
  <c r="R18" i="12"/>
  <c r="Q18" i="12"/>
  <c r="R17" i="12"/>
  <c r="Q17" i="12"/>
  <c r="R16" i="12"/>
  <c r="Q16" i="12"/>
  <c r="R15" i="12"/>
  <c r="Q15" i="12"/>
  <c r="R14" i="12"/>
  <c r="Q14" i="12"/>
  <c r="R12" i="12"/>
  <c r="R11" i="12"/>
  <c r="R10" i="12"/>
  <c r="R9" i="12"/>
  <c r="R8" i="12"/>
  <c r="Q12" i="12"/>
  <c r="Q11" i="12"/>
  <c r="Q10" i="12"/>
  <c r="Q9" i="12"/>
  <c r="Q8" i="12"/>
  <c r="N27" i="10"/>
  <c r="N28" i="10"/>
  <c r="N29" i="10"/>
  <c r="N30" i="10"/>
  <c r="N31" i="10"/>
  <c r="N32" i="10"/>
  <c r="N33" i="10"/>
  <c r="N26" i="10"/>
  <c r="N23" i="10"/>
  <c r="N22" i="10"/>
  <c r="N21" i="10"/>
  <c r="N20" i="10"/>
  <c r="N19" i="10"/>
  <c r="N17" i="10"/>
  <c r="N16" i="10"/>
  <c r="N15" i="10"/>
  <c r="N14" i="10"/>
  <c r="N13" i="10"/>
  <c r="N11" i="10"/>
  <c r="N10" i="10"/>
  <c r="N9" i="10"/>
  <c r="N8" i="10"/>
  <c r="N7" i="10"/>
  <c r="V5" i="12" l="1"/>
  <c r="S33" i="12"/>
  <c r="S31" i="12"/>
  <c r="S29" i="12"/>
  <c r="S34" i="12"/>
  <c r="S32" i="12"/>
  <c r="S30" i="12"/>
  <c r="S28" i="12"/>
  <c r="S27" i="12"/>
  <c r="S15" i="12"/>
  <c r="S17" i="12"/>
  <c r="S20" i="12"/>
  <c r="S22" i="12"/>
  <c r="S24" i="12"/>
  <c r="S23" i="12"/>
  <c r="S18" i="12"/>
  <c r="S11" i="12"/>
  <c r="S21" i="12"/>
  <c r="S10" i="12"/>
  <c r="S14" i="12"/>
  <c r="S16" i="12"/>
  <c r="S8" i="12"/>
  <c r="S12" i="12"/>
  <c r="S9" i="12"/>
  <c r="D11" i="12" l="1"/>
  <c r="D7" i="12"/>
  <c r="E20" i="8" l="1"/>
  <c r="F20" i="8" s="1"/>
  <c r="E16" i="7" l="1"/>
  <c r="F16" i="7" s="1"/>
  <c r="E7" i="5" l="1"/>
  <c r="F5" i="5"/>
  <c r="F11" i="5"/>
  <c r="F12" i="5" l="1"/>
  <c r="F13" i="5"/>
  <c r="F14" i="5"/>
  <c r="F14" i="14" l="1"/>
  <c r="F13" i="14"/>
  <c r="F12" i="14"/>
  <c r="F11" i="14"/>
  <c r="F10"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4" i="12"/>
  <c r="F13" i="12"/>
  <c r="F12" i="12"/>
  <c r="F10" i="12"/>
  <c r="F9" i="12"/>
  <c r="F8" i="12"/>
  <c r="F6" i="12"/>
  <c r="F5" i="12"/>
  <c r="F16" i="11"/>
  <c r="F14" i="11"/>
  <c r="F10" i="11"/>
  <c r="F9" i="11"/>
  <c r="F8" i="11"/>
  <c r="F7" i="11"/>
  <c r="F6" i="11"/>
  <c r="F5" i="11"/>
  <c r="F7" i="10"/>
  <c r="F5" i="10"/>
  <c r="F8" i="9"/>
  <c r="F7" i="9"/>
  <c r="F6" i="9"/>
  <c r="F5" i="9"/>
  <c r="F22" i="8"/>
  <c r="L20" i="8"/>
  <c r="F21" i="8"/>
  <c r="L19" i="8"/>
  <c r="F19" i="8"/>
  <c r="L18" i="8"/>
  <c r="F18" i="8"/>
  <c r="L17" i="8"/>
  <c r="F17" i="8"/>
  <c r="L16" i="8"/>
  <c r="F16" i="8"/>
  <c r="L15" i="8"/>
  <c r="L14" i="8"/>
  <c r="L13" i="8"/>
  <c r="L12" i="8"/>
  <c r="F12" i="8"/>
  <c r="L11" i="8"/>
  <c r="F11" i="8"/>
  <c r="L10" i="8"/>
  <c r="F10" i="8"/>
  <c r="L9" i="8"/>
  <c r="F9" i="8"/>
  <c r="L8" i="8"/>
  <c r="F8" i="8"/>
  <c r="L7" i="8"/>
  <c r="F7" i="8"/>
  <c r="L6" i="8"/>
  <c r="F6" i="8"/>
  <c r="F5" i="8"/>
  <c r="L25" i="7"/>
  <c r="L24" i="7"/>
  <c r="L23" i="7"/>
  <c r="L22" i="7"/>
  <c r="L21" i="7"/>
  <c r="F17" i="7"/>
  <c r="L20" i="7"/>
  <c r="F15" i="7"/>
  <c r="L19" i="7"/>
  <c r="F14" i="7"/>
  <c r="L18" i="7"/>
  <c r="F13" i="7"/>
  <c r="L17" i="7"/>
  <c r="F12" i="7"/>
  <c r="L16" i="7"/>
  <c r="L15" i="7"/>
  <c r="L14" i="7"/>
  <c r="L13" i="7"/>
  <c r="L12" i="7"/>
  <c r="L6" i="7"/>
  <c r="L5" i="7"/>
  <c r="L21" i="6"/>
  <c r="L20" i="6"/>
  <c r="L19" i="6"/>
  <c r="L18" i="6"/>
  <c r="L17" i="6"/>
  <c r="L16" i="6"/>
  <c r="L15" i="6"/>
  <c r="L14" i="6"/>
  <c r="L13" i="6"/>
  <c r="L12" i="6"/>
  <c r="L11" i="6"/>
  <c r="L10" i="6"/>
  <c r="L9" i="6"/>
  <c r="F9" i="6"/>
  <c r="L8" i="6"/>
  <c r="F8" i="6"/>
  <c r="L7" i="6"/>
  <c r="F7" i="6"/>
  <c r="L6" i="6"/>
  <c r="F6" i="6"/>
  <c r="F5" i="6"/>
  <c r="L23" i="1"/>
  <c r="L22" i="1"/>
  <c r="L21" i="1"/>
  <c r="L20" i="1"/>
  <c r="L19" i="1"/>
  <c r="L18" i="1"/>
  <c r="L17" i="1"/>
  <c r="L16" i="1"/>
  <c r="L15" i="1"/>
  <c r="L14" i="1"/>
  <c r="L13" i="1"/>
  <c r="L12" i="1"/>
  <c r="L11" i="1"/>
  <c r="L10" i="1"/>
  <c r="L9" i="1"/>
  <c r="F9" i="1"/>
  <c r="L8" i="1"/>
  <c r="F8" i="1"/>
  <c r="L7" i="1"/>
  <c r="F7" i="1"/>
  <c r="F6" i="1"/>
  <c r="F5" i="1"/>
  <c r="M23" i="2"/>
  <c r="L23" i="2"/>
  <c r="K23" i="2"/>
  <c r="O6" i="7" l="1"/>
  <c r="Q6" i="7" s="1"/>
  <c r="E1" i="6"/>
  <c r="J5" i="2" s="1"/>
  <c r="J22" i="2"/>
  <c r="N22" i="2" s="1"/>
  <c r="O5" i="6"/>
  <c r="Q5" i="6" s="1"/>
  <c r="E1" i="9"/>
  <c r="J12" i="2" s="1"/>
  <c r="N12" i="2" s="1"/>
  <c r="O6" i="6"/>
  <c r="Q6" i="6" s="1"/>
  <c r="E1" i="11"/>
  <c r="J14" i="2" s="1"/>
  <c r="N14" i="2" s="1"/>
  <c r="E1" i="10"/>
  <c r="J13" i="2" s="1"/>
  <c r="K1" i="6"/>
  <c r="K5" i="2" s="1"/>
  <c r="K1" i="8"/>
  <c r="K7" i="2" s="1"/>
  <c r="E1" i="14"/>
  <c r="E1" i="8"/>
  <c r="J7" i="2" s="1"/>
  <c r="K1" i="1"/>
  <c r="K4" i="2" s="1"/>
  <c r="E1" i="1"/>
  <c r="J4" i="2" s="1"/>
  <c r="F9" i="13"/>
  <c r="E1" i="13" s="1"/>
  <c r="J16" i="2" s="1"/>
  <c r="Q5" i="10"/>
  <c r="S5" i="10" s="1"/>
  <c r="E1" i="7"/>
  <c r="J6" i="2" s="1"/>
  <c r="K16" i="2"/>
  <c r="X5" i="12"/>
  <c r="W1" i="12" s="1"/>
  <c r="M15" i="2" s="1"/>
  <c r="M18" i="2" s="1"/>
  <c r="F11" i="12"/>
  <c r="F7" i="12"/>
  <c r="O7" i="7"/>
  <c r="Q7" i="7" s="1"/>
  <c r="O8" i="7"/>
  <c r="Q8" i="7" s="1"/>
  <c r="Z5" i="7"/>
  <c r="AB5" i="7" s="1"/>
  <c r="AA1" i="7" s="1"/>
  <c r="M6" i="2" s="1"/>
  <c r="M9" i="2" s="1"/>
  <c r="K1" i="7"/>
  <c r="K6" i="2" s="1"/>
  <c r="O5" i="7"/>
  <c r="Q5" i="7" s="1"/>
  <c r="N21" i="2"/>
  <c r="M20" i="5"/>
  <c r="Q6" i="10"/>
  <c r="S6" i="10" s="1"/>
  <c r="M1" i="10"/>
  <c r="K13" i="2" s="1"/>
  <c r="N7" i="2" l="1"/>
  <c r="P1" i="6"/>
  <c r="L5" i="2" s="1"/>
  <c r="N5" i="2" s="1"/>
  <c r="J23" i="2"/>
  <c r="N23" i="2" s="1"/>
  <c r="R1" i="10"/>
  <c r="L13" i="2" s="1"/>
  <c r="L18" i="2" s="1"/>
  <c r="M21" i="5"/>
  <c r="D15" i="5" s="1"/>
  <c r="F15" i="5" s="1"/>
  <c r="N17" i="2" s="1"/>
  <c r="K9" i="2"/>
  <c r="N4" i="2"/>
  <c r="N16" i="2"/>
  <c r="E1" i="12"/>
  <c r="J15" i="2" s="1"/>
  <c r="P1" i="7"/>
  <c r="L6" i="2" s="1"/>
  <c r="N6" i="2" s="1"/>
  <c r="K18" i="2"/>
  <c r="M25" i="2"/>
  <c r="N13" i="2" l="1"/>
  <c r="J18" i="2"/>
  <c r="N18" i="2" s="1"/>
  <c r="K25" i="2"/>
  <c r="D7" i="5"/>
  <c r="F7" i="5" s="1"/>
  <c r="N15" i="2"/>
  <c r="L9" i="2"/>
  <c r="L25" i="2" s="1"/>
  <c r="E1" i="5" l="1"/>
  <c r="J9" i="2" l="1"/>
  <c r="N8" i="2"/>
  <c r="J25" i="2" l="1"/>
  <c r="N9" i="2"/>
  <c r="N25" i="2" s="1"/>
</calcChain>
</file>

<file path=xl/sharedStrings.xml><?xml version="1.0" encoding="utf-8"?>
<sst xmlns="http://schemas.openxmlformats.org/spreadsheetml/2006/main" count="923" uniqueCount="296">
  <si>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</si>
  <si>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</si>
  <si>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</si>
  <si>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</si>
  <si>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</si>
  <si>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</si>
  <si>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</si>
  <si>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</si>
  <si>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</si>
  <si>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</si>
  <si>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</si>
  <si>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</si>
  <si>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</si>
  <si>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</si>
  <si>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</si>
  <si>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</si>
  <si>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</si>
  <si>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Standard connection (≤32mm diameter) via ferrule to main (including supply and installation of meter + meter box + up to 2 linear metres of service pipe)</t>
  </si>
  <si>
    <t>Standard connection (&gt;32mm diameter) via ferrule to main (including supply and installation of meter + meter box + up to 2 linear metres of service pipe</t>
  </si>
  <si>
    <t>Standard connection (≤32mm diameter) via ferrule to main (including supply and installation of meter + meter box) where developer provides all excavation and refill</t>
  </si>
  <si>
    <t>Standard connection (&gt;32mm diameter) via ferrule to main (including supply and installation of meter + meter box) where developer provides all excavation and refill</t>
  </si>
  <si>
    <t xml:space="preserve">Excavate, supply and lay additional pipe in verge/unmade ground and reinstate </t>
  </si>
  <si>
    <t>per linear metre</t>
  </si>
  <si>
    <t xml:space="preserve">Excavate, supply and lay additional pipe in pavement/footway and reinstate </t>
  </si>
  <si>
    <t xml:space="preserve">Excavate, supply and lay additional pipe in road and reinstate </t>
  </si>
  <si>
    <t>Connection by means of four port manifold (four connections)</t>
  </si>
  <si>
    <t>per manifold</t>
  </si>
  <si>
    <t>Connection by means of six port manifold (six connections)</t>
  </si>
  <si>
    <r>
      <t>Supply 15</t>
    </r>
    <r>
      <rPr>
        <sz val="10"/>
        <color rgb="FF000000"/>
        <rFont val="Arial"/>
        <family val="2"/>
      </rPr>
      <t>mm meter (non-AMR)</t>
    </r>
  </si>
  <si>
    <t xml:space="preserve">per meter </t>
  </si>
  <si>
    <t>Supply 15mm meter (AMR)</t>
  </si>
  <si>
    <t>per meter</t>
  </si>
  <si>
    <t>Install and commission meter and/or meter box (only for meter types that necessitate a non-contestable delivery)</t>
  </si>
  <si>
    <t xml:space="preserve">Supply and fit domestic fire sprinkler connection (at the same time as other connections) </t>
  </si>
  <si>
    <t>Connection charge for building water</t>
  </si>
  <si>
    <t>per plot</t>
  </si>
  <si>
    <t>Traffic management requiring traffic lights</t>
  </si>
  <si>
    <t>per week or part thereof</t>
  </si>
  <si>
    <t>Highways Agency permit for traffic management requiring traffic lights</t>
  </si>
  <si>
    <t>Road closure fixed charge</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</si>
  <si>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</si>
  <si>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</si>
  <si>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</si>
  <si>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</si>
  <si>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</si>
  <si>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</si>
  <si>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</si>
  <si>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</si>
  <si>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</si>
  <si>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</si>
  <si>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</si>
  <si>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</si>
  <si>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</si>
  <si>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</si>
  <si>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</si>
  <si>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</si>
  <si>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</si>
  <si>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</si>
  <si>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</si>
  <si>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</si>
  <si>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</si>
  <si>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</si>
  <si>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</si>
  <si>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</si>
  <si>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</si>
  <si>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</si>
  <si>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</si>
  <si>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</si>
  <si>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</si>
  <si>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</si>
  <si>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</si>
  <si>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</si>
  <si>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</si>
  <si>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</si>
  <si>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</si>
  <si>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</si>
  <si>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</si>
  <si>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</si>
  <si>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</si>
  <si>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</si>
  <si>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</si>
  <si>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</si>
  <si>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</si>
  <si>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Asset Payment</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</si>
  <si>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</si>
  <si>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</si>
  <si>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</si>
  <si>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</si>
  <si>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</si>
  <si>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</si>
  <si>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</si>
  <si>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</si>
  <si>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</si>
  <si>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</si>
  <si>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</si>
  <si>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5-1, 5-2,</t>
    </r>
    <r>
      <rPr>
        <sz val="11"/>
        <color theme="1"/>
        <rFont val="Arial"/>
        <family val="2"/>
      </rPr>
      <t xml:space="preserve"> </t>
    </r>
    <r>
      <rPr>
        <b/>
        <sz val="11"/>
        <color theme="1"/>
        <rFont val="Arial"/>
        <family val="2"/>
      </rPr>
      <t>5-5</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</si>
  <si>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</si>
  <si>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</si>
  <si>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</si>
  <si>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</si>
  <si>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</si>
  <si>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</si>
  <si>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</si>
  <si>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</si>
  <si>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</si>
  <si>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</si>
  <si>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2019/20</t>
  </si>
  <si>
    <t>Table 5-1 Providing a public main as a Section 41 requisition (non-contestable) Section 41</t>
  </si>
  <si>
    <t xml:space="preserve">Mains administration fee </t>
  </si>
  <si>
    <t xml:space="preserve">per application </t>
  </si>
  <si>
    <t>Mains design approval where designed by third party</t>
  </si>
  <si>
    <t>per requisition</t>
  </si>
  <si>
    <t>Mains connection for connecting 49 properties or less that involves heightened risk to existing assets or could affect supplies to existing customers</t>
  </si>
  <si>
    <t>Supply leakage monitoring meter (required where more than 500 linear metres of pipe is laid)</t>
  </si>
  <si>
    <t>Fit leakage monitoring meter and associated valves and hydrants (required where more than 500 linear metres of pipe is laid)</t>
  </si>
  <si>
    <t>Income offset</t>
  </si>
  <si>
    <t>percentage</t>
  </si>
  <si>
    <t>Table 5-2</t>
  </si>
  <si>
    <t>Table 5-2 Providing a public main as a Section 41 requisition (contestable) Section 41</t>
  </si>
  <si>
    <t>Mains design fee</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</si>
  <si>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</si>
  <si>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</si>
  <si>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</si>
  <si>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</si>
  <si>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</si>
  <si>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</si>
  <si>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</si>
  <si>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</si>
  <si>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</si>
  <si>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</si>
  <si>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</si>
  <si>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</si>
  <si>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</si>
  <si>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</si>
  <si>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</si>
  <si>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</si>
  <si>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</si>
  <si>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</si>
  <si>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</si>
  <si>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</si>
  <si>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</si>
  <si>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5-1</t>
  </si>
  <si>
    <t>Table 5-4 Adopting self-laid mains (contestable) Section 51</t>
  </si>
  <si>
    <t>Mains design work</t>
  </si>
  <si>
    <t>per design request</t>
  </si>
  <si>
    <t>Administration fee</t>
  </si>
  <si>
    <t>Design fee (where a mains is to be diverted) (refundable in part)</t>
  </si>
  <si>
    <t>per design</t>
  </si>
  <si>
    <t>Technical assessment fee (where the design for the diversion is provided by the developer)</t>
  </si>
  <si>
    <t>per assessment</t>
  </si>
  <si>
    <t>Inspection fee (where the diversion work is provided by the developer)</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</si>
  <si>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</si>
  <si>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</si>
  <si>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</si>
  <si>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</si>
  <si>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</si>
  <si>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</si>
  <si>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</si>
  <si>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</si>
  <si>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</si>
  <si>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</si>
  <si>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</si>
  <si>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</si>
  <si>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</si>
  <si>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Design fee</t>
  </si>
  <si>
    <t>Table 7-2 Requisition charges for new public sewers (contestable) Section 98</t>
  </si>
  <si>
    <t>In field</t>
  </si>
  <si>
    <t>In crop field (or where compensation is payable)</t>
  </si>
  <si>
    <t>In garden</t>
  </si>
  <si>
    <t>In pavement/footway</t>
  </si>
  <si>
    <t>In highway</t>
  </si>
  <si>
    <t>multiplication factor</t>
  </si>
  <si>
    <t>Installation of Sustainable Drainage Scheme (SuDS)</t>
  </si>
  <si>
    <t>per scheme</t>
  </si>
  <si>
    <t xml:space="preserve">Supply and install type 1 sewage pumping station </t>
  </si>
  <si>
    <t>per sewage pumping station</t>
  </si>
  <si>
    <t xml:space="preserve">Supply and install type 2 sewage pumping station </t>
  </si>
  <si>
    <t xml:space="preserve">Supply and install type 3 sewage pumping station </t>
  </si>
  <si>
    <t>Decommissioning redundant pipe (if diverting a sewer under a section 185 diversion)</t>
  </si>
  <si>
    <t>Price on Application</t>
  </si>
  <si>
    <t>Table 7-3 Adopting existing sewerage assets (non-contestable) Section 102</t>
  </si>
  <si>
    <t>Technical approval</t>
  </si>
  <si>
    <t>Inspection</t>
  </si>
  <si>
    <t>Installation of standard telemetry including: configuration of telemetry system, provision of a telemetry outstation, LPU and secondary BT socket, wiring from outstation to marshalling box, testing all signals from source, making site live to our control room and issue all relevant certification</t>
  </si>
  <si>
    <t>per installation</t>
  </si>
  <si>
    <t>Installation of telemetry as above but with the addition of telemetry for a chemical dosing unit, requiring a larger outstation, additional configuration and testing</t>
  </si>
  <si>
    <t>Configuration, testing and commissioning of telemetry system where approved contractor has provided the telemetry outstation and all necessary connections</t>
  </si>
  <si>
    <t>Table 7-1</t>
  </si>
  <si>
    <t>Adoption compliance fee</t>
  </si>
  <si>
    <t>percentage of our quoted contstruction cost</t>
  </si>
  <si>
    <t>per agreement or per adoption</t>
  </si>
  <si>
    <t>Deed of grant fee</t>
  </si>
  <si>
    <t>per agreement</t>
  </si>
  <si>
    <t>Land transfer fee</t>
  </si>
  <si>
    <t>Security or deposit (if appropriate) (refundable in part)</t>
  </si>
  <si>
    <t>percentage of our quoted construction cost</t>
  </si>
  <si>
    <t>Table 7-2</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</si>
  <si>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</si>
  <si>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</si>
  <si>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</si>
  <si>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</si>
  <si>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</si>
  <si>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</si>
  <si>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</si>
  <si>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</si>
  <si>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</si>
  <si>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 xml:space="preserve">Standard infrastructure charges due for the development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</si>
  <si>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</si>
  <si>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</si>
  <si>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</si>
  <si>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</si>
  <si>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</si>
  <si>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</si>
  <si>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</si>
  <si>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</si>
  <si>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</si>
  <si>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Table 5-3 Relevant multiplier loading units for non-standard properties</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</si>
  <si>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</si>
  <si>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</si>
  <si>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</si>
  <si>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</si>
  <si>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</si>
  <si>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</si>
  <si>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</si>
  <si>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</si>
  <si>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</si>
  <si>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</si>
  <si>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</si>
  <si>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</si>
  <si>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</si>
  <si>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</si>
  <si>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</si>
  <si>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</si>
  <si>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</si>
  <si>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</si>
  <si>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</si>
  <si>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</si>
  <si>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</si>
  <si>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Table 3-2 Abortive visit charges</t>
  </si>
  <si>
    <t>Any abortive site visit</t>
  </si>
  <si>
    <t>per visit</t>
  </si>
  <si>
    <t>£75 + any relevant costs</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</si>
  <si>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</si>
  <si>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</si>
  <si>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</si>
  <si>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</si>
  <si>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</si>
  <si>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</si>
  <si>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</si>
  <si>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</si>
  <si>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See right</t>
  </si>
  <si>
    <t>Table</t>
  </si>
  <si>
    <t>Table 5-3</t>
  </si>
  <si>
    <t>Table 5-4</t>
  </si>
  <si>
    <t>Asset payment</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</si>
  <si>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</si>
  <si>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</si>
  <si>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</si>
  <si>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</si>
  <si>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</si>
  <si>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</si>
  <si>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</si>
  <si>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</si>
  <si>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</si>
  <si>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</si>
  <si>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</si>
  <si>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</si>
  <si>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</si>
  <si>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</si>
  <si>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For complex engineering projects where you requisition us to do the work (under sections 41 or 98 of the Water Industry Act 1991) the upfront charges set out in this document may not be available to you. This is because the cost of this work can be affected by external factors outside our immediate knowledge or control. In a limited set of exceptional circumstances where the works are technically complex or require a bespoke solution, we will provide a quote to fairly recover the exceptional costs incurred.
The costs and complexities of such projects mean that it would be unreasonable to expect that this work is priced on the basis solely of upfront fixed costs. Instead of a fixed upfront charge for the entire works, we will provide a budget estimate comprising a mixture of:
• indicative or estimated charges for the elements of works affected by the exceptional circumstances; and
• fixed upfront charges for the elements of the work where there is sufficient certainty and it is reasonable for us to do so.
Exceptional circumstances can include, but are not limited to:
• Laying of water mains:
   - 300mm or greater in diameter, or
   - involving valve complexes.
• Laying of sewers:
   - 450mm or greater in diameter, or
   - greater than 6m in depth, or
   - involving pressurised or vacuum systems, or
   - involving treatment works.
• Where land entry requires negotiation outside our statutory powers (e.g. for crossing land owned by Network Rail or the Crown, rivers or motorways).
• Where the ground conditions are particularly difficult (e.g. excavation of rock).
• Where the work to be carried out is close to land with particular environmental, historical or archaeological characteristics.</t>
  </si>
  <si>
    <t>Exceptional Circumstances</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</si>
  <si>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</si>
  <si>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</si>
  <si>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</si>
  <si>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</si>
  <si>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5-2 Asset payment calculator</t>
  </si>
  <si>
    <t>Table 5-2 Additional contestable charges</t>
  </si>
  <si>
    <t>Table 7-1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</si>
  <si>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</si>
  <si>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</si>
  <si>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</si>
  <si>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</si>
  <si>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</si>
  <si>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Depth charge multiplier</t>
  </si>
  <si>
    <t>As above, but where an accredited entity fits the leakage monitoring meter, as well as associated valves and hydrants.</t>
  </si>
  <si>
    <t>10% or min of £5,000</t>
  </si>
  <si>
    <t>10% or min of £500 (minor) or £5,000 (major)</t>
  </si>
  <si>
    <t>Table 7-2 Asset payment calculator</t>
  </si>
  <si>
    <t>Qty (≤1.5m deep)</t>
  </si>
  <si>
    <t>Qty (&gt;1.5m ≤4m deep)</t>
  </si>
  <si>
    <t>Qty (&gt;4m ≤6m deep)</t>
  </si>
  <si>
    <t>Base Charge</t>
  </si>
  <si>
    <t>Qty (on-site)</t>
  </si>
  <si>
    <t>Qty (off-site)</t>
  </si>
  <si>
    <t>On-site</t>
  </si>
  <si>
    <t>Off-site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</si>
</sst>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35"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sz val="10"/>
      <color rgb="FFC00000"/>
      <name val="Calibri"/>
      <family val="2"/>
      <scheme val="minor"/>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11"/>
      <color rgb="FFFF0000"/>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71">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style="thin">
        <color rgb="FF009CDD"/>
      </left>
      <right/>
      <top style="thin">
        <color rgb="FF009CDD"/>
      </top>
      <bottom/>
      <diagonal/>
    </border>
    <border>
      <left style="thin">
        <color rgb="FF009CDD"/>
      </left>
      <right/>
      <top/>
      <bottom/>
      <diagonal/>
    </border>
    <border>
      <left style="thin">
        <color rgb="FF009CDD"/>
      </left>
      <right/>
      <top/>
      <bottom style="thin">
        <color rgb="FF009CDD"/>
      </bottom>
      <diagonal/>
    </border>
    <border>
      <left style="thin">
        <color rgb="FF002060"/>
      </left>
      <right style="thin">
        <color rgb="FF009CDD"/>
      </right>
      <top style="thin">
        <color rgb="FF009CDD"/>
      </top>
      <bottom style="thin">
        <color rgb="FF009CDD"/>
      </bottom>
      <diagonal/>
    </border>
    <border>
      <left style="thin">
        <color theme="8" tint="-0.499984740745262"/>
      </left>
      <right/>
      <top style="thin">
        <color theme="8" tint="-0.499984740745262"/>
      </top>
      <bottom/>
      <diagonal/>
    </border>
    <border>
      <left style="thin">
        <color theme="8" tint="-0.499984740745262"/>
      </left>
      <right/>
      <top/>
      <bottom style="thin">
        <color theme="8" tint="-0.499984740745262"/>
      </bottom>
      <diagonal/>
    </border>
    <border>
      <left style="thin">
        <color rgb="FF009CDD"/>
      </left>
      <right style="thin">
        <color rgb="FF009CDD"/>
      </right>
      <top style="thin">
        <color theme="8" tint="-0.499984740745262"/>
      </top>
      <bottom style="thin">
        <color theme="8" tint="-0.499984740745262"/>
      </bottom>
      <diagonal/>
    </border>
    <border>
      <left/>
      <right/>
      <top style="thin">
        <color theme="8" tint="-0.499984740745262"/>
      </top>
      <bottom/>
      <diagonal/>
    </border>
    <border>
      <left style="thin">
        <color theme="8" tint="-0.499984740745262"/>
      </left>
      <right style="thin">
        <color theme="8" tint="-0.499984740745262"/>
      </right>
      <top style="thin">
        <color theme="8" tint="-0.499984740745262"/>
      </top>
      <bottom/>
      <diagonal/>
    </border>
    <border>
      <left/>
      <right style="thin">
        <color theme="8" tint="-0.499984740745262"/>
      </right>
      <top style="thin">
        <color theme="8" tint="-0.499984740745262"/>
      </top>
      <bottom/>
      <diagonal/>
    </border>
    <border>
      <left/>
      <right style="thin">
        <color rgb="FF009CDD"/>
      </right>
      <top style="thin">
        <color theme="8" tint="-0.499984740745262"/>
      </top>
      <bottom style="thin">
        <color theme="8" tint="-0.499984740745262"/>
      </bottom>
      <diagonal/>
    </border>
    <border>
      <left style="thin">
        <color rgb="FF009CDD"/>
      </left>
      <right style="thin">
        <color theme="8" tint="-0.499984740745262"/>
      </right>
      <top style="thin">
        <color theme="8" tint="-0.499984740745262"/>
      </top>
      <bottom style="thin">
        <color theme="8" tint="-0.499984740745262"/>
      </bottom>
      <diagonal/>
    </border>
    <border>
      <left style="thin">
        <color theme="8" tint="-0.499984740745262"/>
      </left>
      <right style="thin">
        <color rgb="FF009CDD"/>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rgb="FF009CDD"/>
      </left>
      <right/>
      <top style="thin">
        <color theme="8" tint="-0.499984740745262"/>
      </top>
      <bottom style="thin">
        <color theme="8" tint="-0.499984740745262"/>
      </bottom>
      <diagonal/>
    </border>
    <border>
      <left style="thin">
        <color rgb="FF009CDD"/>
      </left>
      <right/>
      <top style="thin">
        <color theme="8" tint="-0.499984740745262"/>
      </top>
      <bottom style="thin">
        <color rgb="FF009CDD"/>
      </bottom>
      <diagonal/>
    </border>
    <border>
      <left/>
      <right/>
      <top style="thin">
        <color theme="8" tint="-0.499984740745262"/>
      </top>
      <bottom style="thin">
        <color rgb="FF009CDD"/>
      </bottom>
      <diagonal/>
    </border>
    <border>
      <left/>
      <right style="thin">
        <color rgb="FF009CDD"/>
      </right>
      <top style="thin">
        <color theme="8" tint="-0.499984740745262"/>
      </top>
      <bottom style="thin">
        <color rgb="FF009CDD"/>
      </bottom>
      <diagonal/>
    </border>
    <border>
      <left style="thin">
        <color theme="8" tint="-0.499984740745262"/>
      </left>
      <right style="thin">
        <color theme="8" tint="-0.499984740745262"/>
      </right>
      <top/>
      <bottom style="thin">
        <color theme="8" tint="-0.499984740745262"/>
      </bottom>
      <diagonal/>
    </border>
  </borders>
  <cellStyleXfs count="7">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cellStyleXfs>
  <cellXfs count="273">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44" fontId="11" fillId="2" borderId="10" xfId="1" applyFont="1" applyFill="1" applyBorder="1" applyAlignment="1" applyProtection="1">
      <alignment horizontal="center" vertical="center" wrapText="1"/>
      <protection hidden="1"/>
    </xf>
    <xf numFmtId="0" fontId="10" fillId="9" borderId="18"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8" xfId="0" applyFont="1" applyFill="1" applyBorder="1" applyAlignment="1" applyProtection="1">
      <alignment horizontal="centerContinuous" vertical="center"/>
      <protection hidden="1"/>
    </xf>
    <xf numFmtId="0" fontId="0" fillId="2" borderId="20"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8" xfId="0" applyFont="1" applyFill="1" applyBorder="1" applyAlignment="1" applyProtection="1">
      <alignment horizontal="centerContinuous" vertical="center"/>
      <protection hidden="1"/>
    </xf>
    <xf numFmtId="0" fontId="0" fillId="2" borderId="20" xfId="0" applyFill="1" applyBorder="1" applyProtection="1">
      <protection hidden="1"/>
    </xf>
    <xf numFmtId="0" fontId="0" fillId="2" borderId="14" xfId="0" applyFill="1" applyBorder="1" applyProtection="1">
      <protection hidden="1"/>
    </xf>
    <xf numFmtId="0" fontId="10" fillId="2" borderId="21" xfId="0" applyFont="1" applyFill="1" applyBorder="1" applyAlignment="1" applyProtection="1">
      <alignment horizontal="center" vertical="center"/>
      <protection hidden="1"/>
    </xf>
    <xf numFmtId="0" fontId="10" fillId="2" borderId="22" xfId="0" applyFont="1" applyFill="1" applyBorder="1" applyAlignment="1" applyProtection="1">
      <alignment horizontal="right" vertical="center"/>
      <protection hidden="1"/>
    </xf>
    <xf numFmtId="0" fontId="10" fillId="9" borderId="24" xfId="0" applyFont="1" applyFill="1" applyBorder="1" applyAlignment="1" applyProtection="1">
      <alignment horizontal="center" vertical="center" wrapText="1"/>
      <protection hidden="1"/>
    </xf>
    <xf numFmtId="0" fontId="10" fillId="9" borderId="25"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44" fontId="12" fillId="13" borderId="27" xfId="0" applyNumberFormat="1" applyFont="1" applyFill="1" applyBorder="1" applyAlignment="1" applyProtection="1">
      <alignment vertical="center" wrapText="1"/>
      <protection hidden="1"/>
    </xf>
    <xf numFmtId="44" fontId="12" fillId="13" borderId="28" xfId="0" applyNumberFormat="1" applyFont="1" applyFill="1" applyBorder="1" applyAlignment="1" applyProtection="1">
      <alignment vertical="center" wrapText="1"/>
      <protection hidden="1"/>
    </xf>
    <xf numFmtId="44" fontId="11" fillId="2" borderId="30" xfId="1" applyFont="1" applyFill="1" applyBorder="1" applyAlignment="1" applyProtection="1">
      <alignment vertical="center" wrapText="1"/>
      <protection hidden="1"/>
    </xf>
    <xf numFmtId="44" fontId="11" fillId="2" borderId="31" xfId="1" applyFont="1" applyFill="1" applyBorder="1" applyAlignment="1" applyProtection="1">
      <alignment vertical="center" wrapText="1"/>
      <protection hidden="1"/>
    </xf>
    <xf numFmtId="44" fontId="11" fillId="2" borderId="25" xfId="1" applyFont="1" applyFill="1" applyBorder="1" applyAlignment="1" applyProtection="1">
      <alignment vertical="center" wrapText="1"/>
      <protection hidden="1"/>
    </xf>
    <xf numFmtId="44" fontId="11" fillId="2" borderId="32" xfId="1" applyFont="1" applyFill="1" applyBorder="1" applyAlignment="1" applyProtection="1">
      <alignment horizontal="center" vertical="center" wrapText="1"/>
      <protection hidden="1"/>
    </xf>
    <xf numFmtId="44" fontId="11" fillId="2" borderId="33" xfId="1" applyFont="1" applyFill="1" applyBorder="1" applyAlignment="1" applyProtection="1">
      <alignment vertical="center" wrapText="1"/>
      <protection hidden="1"/>
    </xf>
    <xf numFmtId="44" fontId="11" fillId="2" borderId="34" xfId="1" applyFont="1" applyFill="1" applyBorder="1" applyAlignment="1" applyProtection="1">
      <alignment horizontal="center" vertical="center" wrapText="1"/>
      <protection hidden="1"/>
    </xf>
    <xf numFmtId="44" fontId="11" fillId="2" borderId="26" xfId="1" applyFont="1" applyFill="1" applyBorder="1" applyAlignment="1" applyProtection="1">
      <alignment horizontal="center" vertical="center" wrapText="1"/>
      <protection hidden="1"/>
    </xf>
    <xf numFmtId="44" fontId="11" fillId="2" borderId="9" xfId="1" applyFont="1" applyFill="1" applyBorder="1" applyAlignment="1" applyProtection="1">
      <alignment horizontal="center" vertical="center" wrapText="1"/>
      <protection hidden="1"/>
    </xf>
    <xf numFmtId="0" fontId="10" fillId="9" borderId="37" xfId="0" applyFont="1" applyFill="1" applyBorder="1" applyAlignment="1" applyProtection="1">
      <alignment horizontal="center" vertical="center"/>
      <protection hidden="1"/>
    </xf>
    <xf numFmtId="44" fontId="15" fillId="15" borderId="38" xfId="1" applyFont="1" applyFill="1" applyBorder="1" applyAlignment="1" applyProtection="1">
      <alignment vertical="center" wrapText="1"/>
      <protection hidden="1"/>
    </xf>
    <xf numFmtId="44" fontId="11" fillId="13" borderId="37" xfId="1" applyNumberFormat="1" applyFont="1" applyFill="1" applyBorder="1" applyAlignment="1" applyProtection="1">
      <alignment horizontal="left" vertical="center" wrapText="1"/>
      <protection hidden="1"/>
    </xf>
    <xf numFmtId="44" fontId="11" fillId="13" borderId="39" xfId="1" applyFont="1" applyFill="1" applyBorder="1" applyAlignment="1" applyProtection="1">
      <alignment horizontal="left" vertical="center" wrapText="1"/>
      <protection hidden="1"/>
    </xf>
    <xf numFmtId="44" fontId="11" fillId="13" borderId="39" xfId="1" applyNumberFormat="1" applyFont="1" applyFill="1" applyBorder="1" applyAlignment="1" applyProtection="1">
      <alignment horizontal="left" vertical="center" wrapText="1"/>
      <protection hidden="1"/>
    </xf>
    <xf numFmtId="0" fontId="0" fillId="2" borderId="40" xfId="0" applyFill="1" applyBorder="1" applyAlignment="1" applyProtection="1">
      <alignment vertical="center"/>
      <protection hidden="1"/>
    </xf>
    <xf numFmtId="0" fontId="10" fillId="6" borderId="31" xfId="0" applyFont="1" applyFill="1" applyBorder="1" applyAlignment="1" applyProtection="1">
      <alignment horizontal="center" vertical="center" wrapText="1"/>
      <protection hidden="1"/>
    </xf>
    <xf numFmtId="0" fontId="10" fillId="6" borderId="25" xfId="0" applyFont="1" applyFill="1" applyBorder="1" applyAlignment="1" applyProtection="1">
      <alignment horizontal="center" vertical="center" wrapText="1"/>
      <protection hidden="1"/>
    </xf>
    <xf numFmtId="0" fontId="10" fillId="6" borderId="32" xfId="0" applyFont="1" applyFill="1" applyBorder="1" applyAlignment="1" applyProtection="1">
      <alignment horizontal="center" vertical="center" wrapText="1"/>
      <protection hidden="1"/>
    </xf>
    <xf numFmtId="0" fontId="10" fillId="6" borderId="37" xfId="0" applyFont="1" applyFill="1" applyBorder="1" applyAlignment="1" applyProtection="1">
      <alignment horizontal="center" vertical="center"/>
      <protection hidden="1"/>
    </xf>
    <xf numFmtId="44" fontId="12" fillId="10" borderId="35" xfId="0" applyNumberFormat="1" applyFont="1" applyFill="1" applyBorder="1" applyAlignment="1" applyProtection="1">
      <alignment horizontal="left" vertical="center" wrapText="1"/>
      <protection hidden="1"/>
    </xf>
    <xf numFmtId="44" fontId="12" fillId="10" borderId="28" xfId="0" applyNumberFormat="1" applyFont="1" applyFill="1" applyBorder="1" applyAlignment="1" applyProtection="1">
      <alignment horizontal="left" vertical="center" wrapText="1"/>
      <protection hidden="1"/>
    </xf>
    <xf numFmtId="44" fontId="15" fillId="16" borderId="38" xfId="0" applyNumberFormat="1" applyFont="1" applyFill="1" applyBorder="1" applyAlignment="1" applyProtection="1">
      <alignment horizontal="left" vertical="center" wrapText="1"/>
      <protection hidden="1"/>
    </xf>
    <xf numFmtId="44" fontId="11" fillId="2" borderId="30" xfId="1" applyFont="1" applyFill="1" applyBorder="1" applyAlignment="1" applyProtection="1">
      <alignment horizontal="left" vertical="center" wrapText="1"/>
      <protection hidden="1"/>
    </xf>
    <xf numFmtId="44" fontId="11" fillId="2" borderId="30" xfId="1" applyNumberFormat="1" applyFont="1" applyFill="1" applyBorder="1" applyAlignment="1" applyProtection="1">
      <alignment horizontal="left" vertical="center" wrapText="1"/>
      <protection hidden="1"/>
    </xf>
    <xf numFmtId="44" fontId="11" fillId="2" borderId="31" xfId="1" applyFont="1" applyFill="1" applyBorder="1" applyAlignment="1" applyProtection="1">
      <alignment horizontal="left" vertical="center" wrapText="1"/>
      <protection hidden="1"/>
    </xf>
    <xf numFmtId="44" fontId="11" fillId="2" borderId="33" xfId="1" applyFont="1" applyFill="1" applyBorder="1" applyAlignment="1" applyProtection="1">
      <alignment horizontal="left" vertical="center" wrapText="1"/>
      <protection hidden="1"/>
    </xf>
    <xf numFmtId="44" fontId="11" fillId="10" borderId="37" xfId="1" applyNumberFormat="1" applyFont="1" applyFill="1" applyBorder="1" applyAlignment="1" applyProtection="1">
      <alignment vertical="center" wrapText="1"/>
      <protection hidden="1"/>
    </xf>
    <xf numFmtId="44" fontId="11" fillId="10" borderId="39" xfId="1" applyNumberFormat="1" applyFont="1" applyFill="1" applyBorder="1" applyAlignment="1" applyProtection="1">
      <alignment vertical="center" wrapText="1"/>
      <protection hidden="1"/>
    </xf>
    <xf numFmtId="0" fontId="0" fillId="2" borderId="40" xfId="0" applyFill="1" applyBorder="1" applyProtection="1">
      <protection hidden="1"/>
    </xf>
    <xf numFmtId="0" fontId="10" fillId="7" borderId="31" xfId="0" applyFont="1" applyFill="1" applyBorder="1" applyAlignment="1" applyProtection="1">
      <alignment horizontal="center" vertical="center" wrapText="1"/>
      <protection hidden="1"/>
    </xf>
    <xf numFmtId="0" fontId="10" fillId="7" borderId="25" xfId="0" applyFont="1" applyFill="1" applyBorder="1" applyAlignment="1" applyProtection="1">
      <alignment horizontal="center" vertical="center" wrapText="1"/>
      <protection hidden="1"/>
    </xf>
    <xf numFmtId="0" fontId="10" fillId="7" borderId="32" xfId="0" applyFont="1" applyFill="1" applyBorder="1" applyAlignment="1" applyProtection="1">
      <alignment horizontal="center" vertical="center" wrapText="1"/>
      <protection hidden="1"/>
    </xf>
    <xf numFmtId="44" fontId="12" fillId="12" borderId="35" xfId="0" applyNumberFormat="1" applyFont="1" applyFill="1" applyBorder="1" applyAlignment="1" applyProtection="1">
      <alignment wrapText="1"/>
      <protection hidden="1"/>
    </xf>
    <xf numFmtId="44" fontId="12" fillId="12" borderId="28" xfId="0" applyNumberFormat="1" applyFont="1" applyFill="1" applyBorder="1" applyAlignment="1" applyProtection="1">
      <alignment wrapText="1"/>
      <protection hidden="1"/>
    </xf>
    <xf numFmtId="0" fontId="10" fillId="7" borderId="37" xfId="0" applyFont="1" applyFill="1" applyBorder="1" applyAlignment="1" applyProtection="1">
      <alignment horizontal="center" vertical="center"/>
      <protection hidden="1"/>
    </xf>
    <xf numFmtId="44" fontId="15" fillId="17" borderId="38" xfId="0" applyNumberFormat="1" applyFont="1" applyFill="1" applyBorder="1" applyAlignment="1" applyProtection="1">
      <alignment wrapText="1"/>
      <protection hidden="1"/>
    </xf>
    <xf numFmtId="44" fontId="11" fillId="12" borderId="37" xfId="1" applyNumberFormat="1" applyFont="1" applyFill="1" applyBorder="1" applyAlignment="1" applyProtection="1">
      <alignment vertical="center" wrapText="1"/>
      <protection hidden="1"/>
    </xf>
    <xf numFmtId="44" fontId="11" fillId="2" borderId="31" xfId="1" applyFont="1" applyFill="1" applyBorder="1" applyAlignment="1" applyProtection="1">
      <alignment wrapText="1"/>
      <protection hidden="1"/>
    </xf>
    <xf numFmtId="0" fontId="0" fillId="2" borderId="42"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43" xfId="1" applyFont="1" applyFill="1" applyBorder="1" applyAlignment="1" applyProtection="1">
      <alignment vertical="center" wrapText="1"/>
      <protection hidden="1"/>
    </xf>
    <xf numFmtId="44" fontId="11" fillId="13" borderId="41" xfId="1" applyNumberFormat="1" applyFont="1" applyFill="1" applyBorder="1" applyAlignment="1" applyProtection="1">
      <alignment horizontal="left" vertical="center" wrapText="1"/>
      <protection hidden="1"/>
    </xf>
    <xf numFmtId="44" fontId="11" fillId="2" borderId="44" xfId="1" applyFont="1" applyFill="1" applyBorder="1" applyAlignment="1" applyProtection="1">
      <alignment horizontal="center" vertical="center" wrapText="1"/>
      <protection hidden="1"/>
    </xf>
    <xf numFmtId="44" fontId="11" fillId="10" borderId="41" xfId="1" applyNumberFormat="1" applyFont="1" applyFill="1" applyBorder="1" applyAlignment="1" applyProtection="1">
      <alignment vertical="center" wrapText="1"/>
      <protection hidden="1"/>
    </xf>
    <xf numFmtId="0" fontId="10" fillId="2" borderId="21" xfId="0" applyFont="1" applyFill="1" applyBorder="1" applyAlignment="1" applyProtection="1">
      <alignment vertical="center"/>
      <protection hidden="1"/>
    </xf>
    <xf numFmtId="0" fontId="0" fillId="2" borderId="42" xfId="0" applyFill="1" applyBorder="1" applyProtection="1">
      <protection hidden="1"/>
    </xf>
    <xf numFmtId="0" fontId="0" fillId="2" borderId="2" xfId="0" applyFill="1" applyBorder="1" applyProtection="1">
      <protection hidden="1"/>
    </xf>
    <xf numFmtId="44" fontId="11" fillId="2" borderId="43" xfId="1" applyFont="1" applyFill="1" applyBorder="1" applyAlignment="1" applyProtection="1">
      <alignment wrapText="1"/>
      <protection hidden="1"/>
    </xf>
    <xf numFmtId="44" fontId="11" fillId="12" borderId="41" xfId="1" applyNumberFormat="1" applyFont="1" applyFill="1" applyBorder="1" applyAlignment="1" applyProtection="1">
      <alignment vertical="center" wrapText="1"/>
      <protection hidden="1"/>
    </xf>
    <xf numFmtId="0" fontId="10" fillId="2" borderId="15" xfId="0" applyFont="1" applyFill="1" applyBorder="1" applyAlignment="1" applyProtection="1">
      <alignment horizontal="right"/>
      <protection hidden="1"/>
    </xf>
    <xf numFmtId="44" fontId="12" fillId="11" borderId="23"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45" xfId="3" applyNumberFormat="1" applyFill="1" applyBorder="1" applyAlignment="1" applyProtection="1">
      <alignment horizontal="left" vertical="center"/>
      <protection hidden="1"/>
    </xf>
    <xf numFmtId="0" fontId="18" fillId="2" borderId="22" xfId="3" applyFill="1" applyBorder="1" applyAlignment="1" applyProtection="1">
      <alignment horizontal="left" vertical="center"/>
      <protection hidden="1"/>
    </xf>
    <xf numFmtId="0" fontId="23" fillId="2" borderId="20" xfId="3" applyFont="1" applyFill="1" applyBorder="1" applyAlignment="1" applyProtection="1">
      <alignment horizontal="centerContinuous" vertical="center"/>
      <protection hidden="1"/>
    </xf>
    <xf numFmtId="0" fontId="23" fillId="2" borderId="46" xfId="3" applyFont="1" applyFill="1" applyBorder="1" applyAlignment="1" applyProtection="1">
      <alignment horizontal="centerContinuous" vertical="center"/>
      <protection hidden="1"/>
    </xf>
    <xf numFmtId="0" fontId="18" fillId="2" borderId="19" xfId="3" applyFill="1" applyBorder="1" applyAlignment="1" applyProtection="1">
      <alignment horizontal="right" vertical="center"/>
      <protection hidden="1"/>
    </xf>
    <xf numFmtId="0" fontId="18" fillId="2" borderId="21" xfId="3" applyFill="1" applyBorder="1" applyAlignment="1" applyProtection="1">
      <alignment horizontal="right" vertical="center"/>
      <protection hidden="1"/>
    </xf>
    <xf numFmtId="44" fontId="12" fillId="19" borderId="18" xfId="0" applyNumberFormat="1" applyFont="1" applyFill="1" applyBorder="1" applyAlignment="1" applyProtection="1">
      <alignment wrapText="1"/>
      <protection hidden="1"/>
    </xf>
    <xf numFmtId="44" fontId="11" fillId="2" borderId="25" xfId="1" applyFont="1" applyFill="1" applyBorder="1" applyAlignment="1" applyProtection="1">
      <alignment horizontal="center" vertical="center" wrapText="1"/>
      <protection hidden="1"/>
    </xf>
    <xf numFmtId="44" fontId="11" fillId="2" borderId="30"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30" xfId="1" applyNumberFormat="1" applyFont="1" applyFill="1" applyBorder="1" applyAlignment="1" applyProtection="1">
      <alignment horizontal="center" vertical="center" wrapText="1"/>
      <protection hidden="1"/>
    </xf>
    <xf numFmtId="44" fontId="11" fillId="2" borderId="25"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2" borderId="30" xfId="1" applyFont="1" applyFill="1" applyBorder="1" applyAlignment="1" applyProtection="1">
      <alignment vertical="center" wrapText="1"/>
      <protection hidden="1"/>
    </xf>
    <xf numFmtId="44" fontId="26" fillId="10" borderId="28" xfId="0" applyNumberFormat="1" applyFont="1" applyFill="1" applyBorder="1" applyAlignment="1" applyProtection="1">
      <alignment horizontal="left" vertical="center" wrapText="1"/>
      <protection hidden="1"/>
    </xf>
    <xf numFmtId="44" fontId="26" fillId="12" borderId="28" xfId="0" applyNumberFormat="1" applyFont="1" applyFill="1" applyBorder="1" applyAlignment="1" applyProtection="1">
      <alignment wrapText="1"/>
      <protection hidden="1"/>
    </xf>
    <xf numFmtId="44" fontId="26" fillId="11" borderId="16" xfId="0" applyNumberFormat="1" applyFont="1" applyFill="1" applyBorder="1" applyAlignment="1" applyProtection="1">
      <alignment wrapText="1"/>
      <protection hidden="1"/>
    </xf>
    <xf numFmtId="44" fontId="26" fillId="13" borderId="28" xfId="0" applyNumberFormat="1" applyFont="1" applyFill="1" applyBorder="1" applyAlignment="1" applyProtection="1">
      <alignment vertical="center" wrapText="1"/>
      <protection hidden="1"/>
    </xf>
    <xf numFmtId="44" fontId="26" fillId="13" borderId="29" xfId="0" applyNumberFormat="1" applyFont="1" applyFill="1" applyBorder="1" applyAlignment="1" applyProtection="1">
      <alignment vertical="center" wrapText="1"/>
      <protection hidden="1"/>
    </xf>
    <xf numFmtId="44" fontId="25" fillId="2" borderId="9" xfId="1" applyFont="1" applyFill="1" applyBorder="1" applyAlignment="1" applyProtection="1">
      <alignment vertical="center" wrapText="1"/>
      <protection hidden="1"/>
    </xf>
    <xf numFmtId="44" fontId="26" fillId="10" borderId="36" xfId="0" applyNumberFormat="1" applyFont="1" applyFill="1" applyBorder="1" applyAlignment="1" applyProtection="1">
      <alignment horizontal="left" vertical="center" wrapText="1"/>
      <protection hidden="1"/>
    </xf>
    <xf numFmtId="44" fontId="26" fillId="12" borderId="36" xfId="0" applyNumberFormat="1" applyFont="1" applyFill="1" applyBorder="1" applyAlignment="1" applyProtection="1">
      <alignment wrapText="1"/>
      <protection hidden="1"/>
    </xf>
    <xf numFmtId="44" fontId="26" fillId="11" borderId="17" xfId="0" applyNumberFormat="1" applyFont="1" applyFill="1" applyBorder="1" applyAlignment="1" applyProtection="1">
      <alignment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0" fontId="9" fillId="4" borderId="1" xfId="0" applyFont="1" applyFill="1" applyBorder="1" applyAlignment="1" applyProtection="1">
      <alignment vertical="center" wrapText="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6" fontId="0" fillId="2" borderId="0" xfId="0" applyNumberFormat="1" applyFill="1" applyProtection="1">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9"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0" fontId="9" fillId="4" borderId="1" xfId="0" applyFont="1" applyFill="1" applyBorder="1" applyAlignment="1" applyProtection="1">
      <alignment vertical="center"/>
      <protection hidden="1"/>
    </xf>
    <xf numFmtId="164" fontId="8" fillId="4" borderId="1" xfId="0" applyNumberFormat="1" applyFont="1" applyFill="1" applyBorder="1" applyAlignment="1" applyProtection="1">
      <alignment horizontal="center" vertical="center" wrapText="1"/>
      <protection hidden="1"/>
    </xf>
    <xf numFmtId="0" fontId="31" fillId="2" borderId="0" xfId="0" applyFont="1" applyFill="1" applyProtection="1">
      <protection hidden="1"/>
    </xf>
    <xf numFmtId="165" fontId="9" fillId="18" borderId="1" xfId="0" applyNumberFormat="1" applyFont="1" applyFill="1" applyBorder="1" applyAlignment="1" applyProtection="1">
      <alignment horizontal="center" vertical="center"/>
      <protection hidden="1"/>
    </xf>
    <xf numFmtId="0" fontId="16" fillId="14" borderId="0" xfId="0" applyFont="1" applyFill="1" applyAlignment="1" applyProtection="1">
      <alignment horizontal="center" wrapText="1"/>
      <protection hidden="1"/>
    </xf>
    <xf numFmtId="0" fontId="21" fillId="2" borderId="0" xfId="0" applyFont="1" applyFill="1" applyBorder="1" applyProtection="1">
      <protection hidden="1"/>
    </xf>
    <xf numFmtId="0" fontId="27" fillId="2" borderId="0" xfId="0" applyFont="1" applyFill="1" applyBorder="1" applyAlignment="1" applyProtection="1">
      <alignment wrapText="1"/>
      <protection hidden="1"/>
    </xf>
    <xf numFmtId="0" fontId="28" fillId="2" borderId="0"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164" fontId="27"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30"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9"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31" fillId="2" borderId="0" xfId="0" applyFont="1" applyFill="1" applyAlignment="1" applyProtection="1">
      <alignment wrapText="1"/>
      <protection hidden="1"/>
    </xf>
    <xf numFmtId="0" fontId="8" fillId="5" borderId="1" xfId="0"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6" fontId="8" fillId="2" borderId="1" xfId="0" applyNumberFormat="1" applyFont="1" applyFill="1" applyBorder="1" applyAlignment="1" applyProtection="1">
      <alignment horizontal="center" vertical="center"/>
      <protection hidden="1"/>
    </xf>
    <xf numFmtId="6" fontId="9" fillId="2" borderId="1" xfId="0" applyNumberFormat="1" applyFont="1" applyFill="1" applyBorder="1" applyAlignment="1" applyProtection="1">
      <alignment horizontal="center" vertical="center"/>
      <protection hidden="1"/>
    </xf>
    <xf numFmtId="0" fontId="9" fillId="2" borderId="0" xfId="0" applyFont="1" applyFill="1" applyBorder="1" applyProtection="1">
      <protection hidden="1"/>
    </xf>
    <xf numFmtId="164" fontId="8" fillId="5" borderId="1" xfId="0" applyNumberFormat="1" applyFont="1" applyFill="1" applyBorder="1" applyAlignment="1" applyProtection="1">
      <alignment horizontal="center" vertical="center" wrapText="1"/>
      <protection hidden="1"/>
    </xf>
    <xf numFmtId="9" fontId="8" fillId="18" borderId="1" xfId="0" applyNumberFormat="1" applyFont="1" applyFill="1" applyBorder="1" applyAlignment="1" applyProtection="1">
      <alignment horizontal="center" vertical="center" wrapText="1"/>
      <protection hidden="1"/>
    </xf>
    <xf numFmtId="0" fontId="33" fillId="2" borderId="0" xfId="0" applyFont="1" applyFill="1" applyAlignment="1" applyProtection="1">
      <alignment vertical="center"/>
      <protection hidden="1"/>
    </xf>
    <xf numFmtId="0" fontId="34" fillId="2" borderId="0" xfId="0" applyFont="1" applyFill="1" applyProtection="1">
      <protection hidden="1"/>
    </xf>
    <xf numFmtId="0" fontId="34" fillId="2" borderId="0" xfId="0" applyFont="1" applyFill="1" applyAlignment="1" applyProtection="1">
      <alignment wrapText="1"/>
      <protection hidden="1"/>
    </xf>
    <xf numFmtId="0" fontId="8"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164" fontId="8" fillId="4" borderId="1" xfId="0" applyNumberFormat="1" applyFont="1" applyFill="1" applyBorder="1" applyAlignment="1" applyProtection="1">
      <alignment horizontal="center" vertical="center" wrapText="1"/>
      <protection locked="0"/>
    </xf>
    <xf numFmtId="6" fontId="20" fillId="18" borderId="1" xfId="0" applyNumberFormat="1" applyFont="1" applyFill="1" applyBorder="1" applyAlignment="1" applyProtection="1">
      <alignment horizontal="center" vertical="center" wrapText="1"/>
      <protection locked="0"/>
    </xf>
    <xf numFmtId="6" fontId="8" fillId="18"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protection hidden="1"/>
    </xf>
    <xf numFmtId="0" fontId="9" fillId="4" borderId="1" xfId="0" applyFont="1" applyFill="1" applyBorder="1" applyAlignment="1" applyProtection="1">
      <alignment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Alignment="1" applyProtection="1">
      <alignment vertical="center"/>
      <protection hidden="1"/>
    </xf>
    <xf numFmtId="0" fontId="9" fillId="4" borderId="50" xfId="0" applyFont="1" applyFill="1" applyBorder="1" applyAlignment="1" applyProtection="1">
      <alignment vertical="center" wrapText="1"/>
      <protection hidden="1"/>
    </xf>
    <xf numFmtId="0" fontId="9" fillId="18" borderId="50" xfId="0" applyFont="1" applyFill="1" applyBorder="1" applyAlignment="1" applyProtection="1">
      <alignment horizontal="center" vertical="center" wrapText="1"/>
      <protection hidden="1"/>
    </xf>
    <xf numFmtId="164" fontId="9" fillId="20" borderId="50" xfId="0" applyNumberFormat="1" applyFont="1" applyFill="1" applyBorder="1" applyAlignment="1" applyProtection="1">
      <alignment horizontal="center" vertical="center"/>
      <protection hidden="1"/>
    </xf>
    <xf numFmtId="0" fontId="9" fillId="4" borderId="1" xfId="0" applyFont="1" applyFill="1" applyBorder="1" applyAlignment="1" applyProtection="1">
      <alignment vertical="center" wrapText="1"/>
      <protection hidden="1"/>
    </xf>
    <xf numFmtId="0" fontId="9" fillId="4" borderId="51" xfId="0" applyFont="1" applyFill="1" applyBorder="1" applyAlignment="1" applyProtection="1">
      <alignment vertical="center" wrapText="1"/>
      <protection hidden="1"/>
    </xf>
    <xf numFmtId="0" fontId="9" fillId="4" borderId="51" xfId="0" applyFont="1" applyFill="1" applyBorder="1" applyAlignment="1" applyProtection="1">
      <alignment vertical="center"/>
      <protection hidden="1"/>
    </xf>
    <xf numFmtId="0" fontId="0" fillId="0" borderId="0" xfId="0" applyAlignment="1">
      <alignment horizontal="center"/>
    </xf>
    <xf numFmtId="6" fontId="0" fillId="0" borderId="0" xfId="0" applyNumberFormat="1" applyAlignment="1">
      <alignment horizontal="center"/>
    </xf>
    <xf numFmtId="0" fontId="7" fillId="3" borderId="47" xfId="0" applyFont="1" applyFill="1" applyBorder="1" applyAlignment="1" applyProtection="1">
      <alignment horizontal="center" vertical="center" wrapText="1"/>
      <protection hidden="1"/>
    </xf>
    <xf numFmtId="0" fontId="9" fillId="4" borderId="52" xfId="0" applyFont="1" applyFill="1" applyBorder="1" applyAlignment="1" applyProtection="1">
      <alignment vertical="center" wrapText="1"/>
      <protection hidden="1"/>
    </xf>
    <xf numFmtId="0" fontId="9" fillId="4" borderId="47" xfId="0" applyFont="1" applyFill="1" applyBorder="1" applyAlignment="1" applyProtection="1">
      <alignment vertical="center" wrapText="1"/>
      <protection hidden="1"/>
    </xf>
    <xf numFmtId="165" fontId="9" fillId="18" borderId="51" xfId="0" applyNumberFormat="1"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wrapText="1"/>
      <protection locked="0"/>
    </xf>
    <xf numFmtId="0" fontId="7" fillId="3" borderId="58" xfId="0" applyFont="1" applyFill="1" applyBorder="1" applyAlignment="1" applyProtection="1">
      <alignment horizontal="center" vertical="center" wrapText="1"/>
      <protection hidden="1"/>
    </xf>
    <xf numFmtId="0" fontId="7" fillId="3" borderId="62" xfId="0" applyFont="1" applyFill="1" applyBorder="1" applyAlignment="1" applyProtection="1">
      <alignment horizontal="center" vertical="center" wrapText="1"/>
      <protection hidden="1"/>
    </xf>
    <xf numFmtId="0" fontId="7" fillId="3" borderId="63" xfId="0" applyFont="1" applyFill="1" applyBorder="1" applyAlignment="1" applyProtection="1">
      <alignment horizontal="center" vertical="center" wrapText="1"/>
      <protection hidden="1"/>
    </xf>
    <xf numFmtId="0" fontId="7" fillId="3" borderId="64" xfId="0" applyFont="1" applyFill="1" applyBorder="1" applyAlignment="1" applyProtection="1">
      <alignment horizontal="center" vertical="center" wrapText="1"/>
      <protection hidden="1"/>
    </xf>
    <xf numFmtId="0" fontId="7" fillId="3" borderId="66" xfId="0" applyFont="1" applyFill="1" applyBorder="1" applyAlignment="1" applyProtection="1">
      <alignment horizontal="center" vertical="center" wrapText="1"/>
      <protection hidden="1"/>
    </xf>
    <xf numFmtId="0" fontId="7" fillId="3" borderId="65" xfId="0" applyFont="1" applyFill="1" applyBorder="1" applyAlignment="1" applyProtection="1">
      <alignment horizontal="center" vertical="center" wrapText="1"/>
      <protection hidden="1"/>
    </xf>
    <xf numFmtId="0" fontId="8" fillId="4" borderId="51" xfId="0"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2" fillId="2" borderId="0" xfId="0" applyFont="1" applyFill="1" applyAlignment="1" applyProtection="1">
      <alignment horizontal="left" vertical="top" wrapText="1"/>
      <protection hidden="1"/>
    </xf>
    <xf numFmtId="0" fontId="32" fillId="2" borderId="0" xfId="0" applyFont="1" applyFill="1" applyAlignment="1" applyProtection="1">
      <alignment horizontal="left" vertical="top"/>
      <protection hidden="1"/>
    </xf>
    <xf numFmtId="0" fontId="33" fillId="2" borderId="0" xfId="0" applyFont="1" applyFill="1" applyAlignment="1" applyProtection="1">
      <alignment horizontal="center" vertical="center"/>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9" fillId="4" borderId="1" xfId="0" applyFont="1" applyFill="1" applyBorder="1" applyAlignment="1" applyProtection="1">
      <alignment vertical="center" wrapText="1"/>
      <protection hidden="1"/>
    </xf>
    <xf numFmtId="0" fontId="21" fillId="4" borderId="47" xfId="0" applyFont="1" applyFill="1" applyBorder="1" applyAlignment="1" applyProtection="1">
      <alignment horizontal="left"/>
      <protection hidden="1"/>
    </xf>
    <xf numFmtId="0" fontId="21" fillId="4" borderId="48" xfId="0" applyFont="1" applyFill="1" applyBorder="1" applyAlignment="1" applyProtection="1">
      <alignment horizontal="left"/>
      <protection hidden="1"/>
    </xf>
    <xf numFmtId="0" fontId="21" fillId="4" borderId="49" xfId="0" applyFont="1" applyFill="1" applyBorder="1" applyAlignment="1" applyProtection="1">
      <alignment horizontal="left"/>
      <protection hidden="1"/>
    </xf>
    <xf numFmtId="0" fontId="7" fillId="3" borderId="48" xfId="0" applyFont="1" applyFill="1" applyBorder="1" applyAlignment="1" applyProtection="1">
      <alignment horizontal="center" vertical="center" wrapText="1"/>
      <protection hidden="1"/>
    </xf>
    <xf numFmtId="0" fontId="7" fillId="3" borderId="49" xfId="0" applyFont="1" applyFill="1" applyBorder="1" applyAlignment="1" applyProtection="1">
      <alignment horizontal="center" vertical="center" wrapText="1"/>
      <protection hidden="1"/>
    </xf>
    <xf numFmtId="0" fontId="9" fillId="4" borderId="52" xfId="0" applyFont="1" applyFill="1" applyBorder="1" applyAlignment="1" applyProtection="1">
      <alignment horizontal="left" vertical="center" wrapText="1"/>
      <protection hidden="1"/>
    </xf>
    <xf numFmtId="0" fontId="9" fillId="4" borderId="53" xfId="0" applyFont="1" applyFill="1" applyBorder="1" applyAlignment="1" applyProtection="1">
      <alignment horizontal="left" vertical="center" wrapText="1"/>
      <protection hidden="1"/>
    </xf>
    <xf numFmtId="0" fontId="9" fillId="4" borderId="54" xfId="0" applyFont="1" applyFill="1" applyBorder="1" applyAlignment="1" applyProtection="1">
      <alignment horizontal="left" vertical="center" wrapText="1"/>
      <protection hidden="1"/>
    </xf>
    <xf numFmtId="0" fontId="8" fillId="4" borderId="47" xfId="0" applyFont="1" applyFill="1" applyBorder="1" applyAlignment="1" applyProtection="1">
      <alignment horizontal="center" vertical="center" wrapText="1"/>
      <protection locked="0"/>
    </xf>
    <xf numFmtId="0" fontId="8" fillId="4" borderId="48" xfId="0"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0" fontId="8" fillId="5" borderId="47" xfId="0" applyFont="1" applyFill="1" applyBorder="1" applyAlignment="1" applyProtection="1">
      <alignment horizontal="center" vertical="center" wrapText="1"/>
      <protection hidden="1"/>
    </xf>
    <xf numFmtId="0" fontId="8" fillId="5" borderId="48" xfId="0" applyFont="1" applyFill="1" applyBorder="1" applyAlignment="1" applyProtection="1">
      <alignment horizontal="center" vertical="center" wrapText="1"/>
      <protection hidden="1"/>
    </xf>
    <xf numFmtId="0" fontId="8" fillId="5" borderId="49" xfId="0" applyFont="1" applyFill="1" applyBorder="1" applyAlignment="1" applyProtection="1">
      <alignment horizontal="center" vertical="center" wrapText="1"/>
      <protection hidden="1"/>
    </xf>
    <xf numFmtId="0" fontId="9" fillId="4" borderId="47" xfId="0" applyFont="1" applyFill="1" applyBorder="1" applyAlignment="1" applyProtection="1">
      <alignment vertical="center" wrapText="1"/>
      <protection hidden="1"/>
    </xf>
    <xf numFmtId="0" fontId="7" fillId="3" borderId="59" xfId="0"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56" xfId="0" applyFont="1" applyFill="1" applyBorder="1" applyAlignment="1" applyProtection="1">
      <alignment horizontal="center" vertical="center" wrapText="1"/>
      <protection hidden="1"/>
    </xf>
    <xf numFmtId="0" fontId="7" fillId="3" borderId="60" xfId="0" applyFont="1" applyFill="1" applyBorder="1" applyAlignment="1" applyProtection="1">
      <alignment horizontal="center" vertical="center" wrapText="1"/>
      <protection hidden="1"/>
    </xf>
    <xf numFmtId="0" fontId="7" fillId="3" borderId="70" xfId="0" applyFont="1" applyFill="1" applyBorder="1" applyAlignment="1" applyProtection="1">
      <alignment horizontal="center" vertical="center" wrapText="1"/>
      <protection hidden="1"/>
    </xf>
    <xf numFmtId="0" fontId="7" fillId="3" borderId="57" xfId="0" applyFont="1" applyFill="1" applyBorder="1" applyAlignment="1" applyProtection="1">
      <alignment horizontal="center" vertical="center" wrapText="1"/>
      <protection hidden="1"/>
    </xf>
    <xf numFmtId="164" fontId="8" fillId="20" borderId="47" xfId="0" applyNumberFormat="1" applyFont="1" applyFill="1" applyBorder="1" applyAlignment="1" applyProtection="1">
      <alignment horizontal="center" vertical="center"/>
      <protection hidden="1"/>
    </xf>
    <xf numFmtId="164" fontId="8" fillId="20" borderId="48" xfId="0" applyNumberFormat="1" applyFont="1" applyFill="1" applyBorder="1" applyAlignment="1" applyProtection="1">
      <alignment horizontal="center" vertical="center"/>
      <protection hidden="1"/>
    </xf>
    <xf numFmtId="164" fontId="8" fillId="20" borderId="49" xfId="0" applyNumberFormat="1" applyFont="1" applyFill="1" applyBorder="1" applyAlignment="1" applyProtection="1">
      <alignment horizontal="center" vertical="center"/>
      <protection hidden="1"/>
    </xf>
    <xf numFmtId="0" fontId="8" fillId="4" borderId="6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9" xfId="0" applyFont="1" applyFill="1" applyBorder="1" applyAlignment="1" applyProtection="1">
      <alignment horizontal="center" vertical="center" wrapText="1"/>
      <protection locked="0"/>
    </xf>
    <xf numFmtId="0" fontId="9" fillId="4" borderId="50" xfId="0" applyFont="1" applyFill="1" applyBorder="1" applyAlignment="1" applyProtection="1">
      <alignment horizontal="left" vertical="center" wrapText="1"/>
      <protection hidden="1"/>
    </xf>
    <xf numFmtId="0" fontId="9" fillId="4" borderId="51" xfId="0" applyFont="1" applyFill="1" applyBorder="1" applyAlignment="1" applyProtection="1">
      <alignment horizontal="left" vertical="center" wrapText="1"/>
      <protection hidden="1"/>
    </xf>
    <xf numFmtId="0" fontId="9" fillId="18" borderId="50" xfId="0" applyFont="1" applyFill="1" applyBorder="1" applyAlignment="1" applyProtection="1">
      <alignment horizontal="center" vertical="center" wrapText="1"/>
      <protection hidden="1"/>
    </xf>
    <xf numFmtId="0" fontId="9" fillId="18" borderId="51" xfId="0" applyFont="1" applyFill="1" applyBorder="1" applyAlignment="1" applyProtection="1">
      <alignment horizontal="center" vertical="center" wrapText="1"/>
      <protection hidden="1"/>
    </xf>
    <xf numFmtId="164" fontId="8" fillId="20" borderId="50" xfId="0" applyNumberFormat="1" applyFont="1" applyFill="1" applyBorder="1" applyAlignment="1" applyProtection="1">
      <alignment horizontal="center" vertical="center"/>
      <protection hidden="1"/>
    </xf>
    <xf numFmtId="164" fontId="8" fillId="20" borderId="51" xfId="0" applyNumberFormat="1" applyFont="1" applyFill="1" applyBorder="1" applyAlignment="1" applyProtection="1">
      <alignment horizontal="center" vertical="center"/>
      <protection hidden="1"/>
    </xf>
  </cellXfs>
  <cellStyles count="7">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sheetPr>
  <dimension ref="B1:Q33"/>
  <sheetViews>
    <sheetView workbookViewId="0"/>
  </sheetViews>
  <sheetFormatPr defaultColWidth="8.69921875" defaultRowHeight="14.4" customHeight="1" x14ac:dyDescent="0.25"/>
  <cols>
    <col min="1" max="1" width="2.3984375" style="1" customWidth="1"/>
    <col min="2" max="2" width="11.3984375" style="1" bestFit="1" customWidth="1"/>
    <col min="3" max="3" width="7.59765625" style="103" bestFit="1" customWidth="1"/>
    <col min="4" max="4" width="25" style="1" bestFit="1" customWidth="1"/>
    <col min="5" max="5" width="7.69921875" style="103" bestFit="1" customWidth="1"/>
    <col min="6" max="6" width="18.19921875" style="1" bestFit="1" customWidth="1"/>
    <col min="7" max="7" width="2.8984375" style="1" customWidth="1"/>
    <col min="8" max="8" width="6.59765625" style="1" bestFit="1" customWidth="1"/>
    <col min="9" max="9" width="25.69921875" style="1" bestFit="1" customWidth="1"/>
    <col min="10" max="14" width="14.59765625" style="1" customWidth="1"/>
    <col min="15" max="15" width="11.09765625" style="1" bestFit="1" customWidth="1"/>
    <col min="16" max="16" width="11.8984375" style="1" bestFit="1" customWidth="1"/>
    <col min="17" max="17" width="7" style="1" bestFit="1" customWidth="1"/>
    <col min="18" max="16384" width="8.69921875" style="1"/>
  </cols>
  <sheetData>
    <row r="1" spans="2:17" ht="22.8" x14ac:dyDescent="0.25">
      <c r="B1" s="98" t="s">
        <v>80</v>
      </c>
      <c r="C1" s="99"/>
      <c r="D1" s="99"/>
      <c r="E1" s="99"/>
      <c r="F1" s="100"/>
      <c r="H1" s="98" t="s">
        <v>99</v>
      </c>
      <c r="I1" s="101"/>
      <c r="J1" s="101"/>
      <c r="K1" s="101"/>
      <c r="L1" s="101"/>
      <c r="M1" s="101"/>
      <c r="N1" s="102"/>
    </row>
    <row r="2" spans="2:17" ht="14.4" customHeight="1" thickBot="1" x14ac:dyDescent="0.3"/>
    <row r="3" spans="2:17" ht="14.4" customHeight="1" thickBot="1" x14ac:dyDescent="0.3">
      <c r="B3" s="104" t="s">
        <v>46</v>
      </c>
      <c r="C3" s="105" t="s">
        <v>43</v>
      </c>
      <c r="D3" s="105" t="s">
        <v>44</v>
      </c>
      <c r="E3" s="105" t="s">
        <v>47</v>
      </c>
      <c r="F3" s="106" t="s">
        <v>75</v>
      </c>
      <c r="H3" s="6" t="s">
        <v>45</v>
      </c>
      <c r="I3" s="8"/>
      <c r="J3" s="19" t="s">
        <v>81</v>
      </c>
      <c r="K3" s="20" t="s">
        <v>82</v>
      </c>
      <c r="L3" s="20" t="s">
        <v>249</v>
      </c>
      <c r="M3" s="21" t="s">
        <v>83</v>
      </c>
      <c r="N3" s="32" t="s">
        <v>42</v>
      </c>
    </row>
    <row r="4" spans="2:17" ht="14.4" customHeight="1" x14ac:dyDescent="0.25">
      <c r="B4" s="226" t="s">
        <v>57</v>
      </c>
      <c r="C4" s="107" t="s">
        <v>48</v>
      </c>
      <c r="D4" s="108" t="s">
        <v>61</v>
      </c>
      <c r="E4" s="107">
        <v>4.3</v>
      </c>
      <c r="F4" s="109" t="s">
        <v>73</v>
      </c>
      <c r="H4" s="9" t="s">
        <v>48</v>
      </c>
      <c r="I4" s="5" t="s">
        <v>61</v>
      </c>
      <c r="J4" s="25">
        <f>'s45'!E1</f>
        <v>0</v>
      </c>
      <c r="K4" s="26">
        <f>'s45'!K1</f>
        <v>0</v>
      </c>
      <c r="L4" s="82" t="s">
        <v>84</v>
      </c>
      <c r="M4" s="30" t="s">
        <v>84</v>
      </c>
      <c r="N4" s="34">
        <f t="shared" ref="N4:N9" si="0">SUM(J4:M4)</f>
        <v>0</v>
      </c>
      <c r="P4" s="77" t="s">
        <v>103</v>
      </c>
      <c r="Q4" s="78"/>
    </row>
    <row r="5" spans="2:17" ht="14.4" customHeight="1" x14ac:dyDescent="0.25">
      <c r="B5" s="227"/>
      <c r="C5" s="110" t="s">
        <v>49</v>
      </c>
      <c r="D5" s="111" t="s">
        <v>62</v>
      </c>
      <c r="E5" s="110">
        <v>5.3</v>
      </c>
      <c r="F5" s="112" t="s">
        <v>74</v>
      </c>
      <c r="H5" s="9" t="s">
        <v>49</v>
      </c>
      <c r="I5" s="5" t="s">
        <v>62</v>
      </c>
      <c r="J5" s="28">
        <f>'s41'!E1</f>
        <v>0</v>
      </c>
      <c r="K5" s="24">
        <f>'s41'!K1</f>
        <v>0</v>
      </c>
      <c r="L5" s="88">
        <f>'s41'!P1</f>
        <v>0</v>
      </c>
      <c r="M5" s="31" t="s">
        <v>84</v>
      </c>
      <c r="N5" s="35">
        <f t="shared" si="0"/>
        <v>0</v>
      </c>
      <c r="P5" s="79" t="s">
        <v>104</v>
      </c>
      <c r="Q5" s="75">
        <v>1.2</v>
      </c>
    </row>
    <row r="6" spans="2:17" ht="14.4" customHeight="1" thickBot="1" x14ac:dyDescent="0.3">
      <c r="B6" s="227"/>
      <c r="C6" s="110" t="s">
        <v>50</v>
      </c>
      <c r="D6" s="111" t="s">
        <v>63</v>
      </c>
      <c r="E6" s="110">
        <v>5.6</v>
      </c>
      <c r="F6" s="113" t="s">
        <v>94</v>
      </c>
      <c r="H6" s="9" t="s">
        <v>50</v>
      </c>
      <c r="I6" s="5" t="s">
        <v>63</v>
      </c>
      <c r="J6" s="28">
        <f>'s51'!E1</f>
        <v>0</v>
      </c>
      <c r="K6" s="24">
        <f>'s51'!K1</f>
        <v>0</v>
      </c>
      <c r="L6" s="88">
        <f>'s51'!P1</f>
        <v>0</v>
      </c>
      <c r="M6" s="94">
        <f>-'s51'!AA1</f>
        <v>0</v>
      </c>
      <c r="N6" s="36">
        <f t="shared" si="0"/>
        <v>0</v>
      </c>
      <c r="O6" s="114"/>
      <c r="P6" s="80" t="s">
        <v>105</v>
      </c>
      <c r="Q6" s="76" t="s">
        <v>106</v>
      </c>
    </row>
    <row r="7" spans="2:17" ht="14.4" customHeight="1" x14ac:dyDescent="0.25">
      <c r="B7" s="228"/>
      <c r="C7" s="115" t="s">
        <v>51</v>
      </c>
      <c r="D7" s="116" t="s">
        <v>64</v>
      </c>
      <c r="E7" s="115">
        <v>5.8</v>
      </c>
      <c r="F7" s="117" t="s">
        <v>95</v>
      </c>
      <c r="H7" s="9" t="s">
        <v>51</v>
      </c>
      <c r="I7" s="5" t="s">
        <v>64</v>
      </c>
      <c r="J7" s="28">
        <f>'s185'!E1</f>
        <v>0</v>
      </c>
      <c r="K7" s="24">
        <f>'s185'!K1</f>
        <v>0</v>
      </c>
      <c r="L7" s="83" t="s">
        <v>84</v>
      </c>
      <c r="M7" s="31" t="s">
        <v>84</v>
      </c>
      <c r="N7" s="36">
        <f t="shared" si="0"/>
        <v>0</v>
      </c>
    </row>
    <row r="8" spans="2:17" ht="14.4" customHeight="1" x14ac:dyDescent="0.25">
      <c r="B8" s="229" t="s">
        <v>59</v>
      </c>
      <c r="C8" s="118" t="s">
        <v>79</v>
      </c>
      <c r="D8" s="119" t="s">
        <v>65</v>
      </c>
      <c r="E8" s="118">
        <v>6.3</v>
      </c>
      <c r="F8" s="120" t="s">
        <v>76</v>
      </c>
      <c r="H8" s="61" t="s">
        <v>55</v>
      </c>
      <c r="I8" s="62" t="s">
        <v>70</v>
      </c>
      <c r="J8" s="63">
        <f>SUM('s146'!F5:F7)</f>
        <v>0</v>
      </c>
      <c r="K8" s="84" t="s">
        <v>84</v>
      </c>
      <c r="L8" s="84" t="s">
        <v>84</v>
      </c>
      <c r="M8" s="7" t="s">
        <v>84</v>
      </c>
      <c r="N8" s="64">
        <f t="shared" si="0"/>
        <v>0</v>
      </c>
    </row>
    <row r="9" spans="2:17" ht="14.4" customHeight="1" thickBot="1" x14ac:dyDescent="0.3">
      <c r="B9" s="230"/>
      <c r="C9" s="121" t="s">
        <v>52</v>
      </c>
      <c r="D9" s="122" t="s">
        <v>66</v>
      </c>
      <c r="E9" s="121">
        <v>7.3</v>
      </c>
      <c r="F9" s="123" t="s">
        <v>77</v>
      </c>
      <c r="H9" s="17"/>
      <c r="I9" s="18" t="s">
        <v>85</v>
      </c>
      <c r="J9" s="22">
        <f>SUM(J4:J8)</f>
        <v>0</v>
      </c>
      <c r="K9" s="23">
        <f>SUM(K4:K8)</f>
        <v>0</v>
      </c>
      <c r="L9" s="92">
        <f>SUM(L4:L8)</f>
        <v>0</v>
      </c>
      <c r="M9" s="93">
        <f>SUM(M4:M8)</f>
        <v>0</v>
      </c>
      <c r="N9" s="33">
        <f t="shared" si="0"/>
        <v>0</v>
      </c>
    </row>
    <row r="10" spans="2:17" ht="14.4" customHeight="1" thickBot="1" x14ac:dyDescent="0.3">
      <c r="B10" s="230"/>
      <c r="C10" s="121" t="s">
        <v>53</v>
      </c>
      <c r="D10" s="122" t="s">
        <v>68</v>
      </c>
      <c r="E10" s="121">
        <v>7.6</v>
      </c>
      <c r="F10" s="124" t="s">
        <v>97</v>
      </c>
      <c r="J10" s="2"/>
      <c r="K10" s="2"/>
      <c r="L10" s="2"/>
      <c r="M10" s="2"/>
    </row>
    <row r="11" spans="2:17" ht="14.4" customHeight="1" thickBot="1" x14ac:dyDescent="0.3">
      <c r="B11" s="230"/>
      <c r="C11" s="121" t="s">
        <v>54</v>
      </c>
      <c r="D11" s="122" t="s">
        <v>67</v>
      </c>
      <c r="E11" s="121">
        <v>7.6</v>
      </c>
      <c r="F11" s="124" t="s">
        <v>96</v>
      </c>
      <c r="H11" s="10" t="s">
        <v>58</v>
      </c>
      <c r="I11" s="11"/>
      <c r="J11" s="38" t="s">
        <v>81</v>
      </c>
      <c r="K11" s="39" t="s">
        <v>82</v>
      </c>
      <c r="L11" s="39" t="s">
        <v>249</v>
      </c>
      <c r="M11" s="40" t="s">
        <v>83</v>
      </c>
      <c r="N11" s="41" t="s">
        <v>42</v>
      </c>
    </row>
    <row r="12" spans="2:17" ht="14.4" customHeight="1" x14ac:dyDescent="0.25">
      <c r="B12" s="231"/>
      <c r="C12" s="125" t="s">
        <v>51</v>
      </c>
      <c r="D12" s="126" t="s">
        <v>69</v>
      </c>
      <c r="E12" s="125">
        <v>7.9</v>
      </c>
      <c r="F12" s="127" t="s">
        <v>98</v>
      </c>
      <c r="H12" s="12" t="s">
        <v>79</v>
      </c>
      <c r="I12" s="37" t="s">
        <v>65</v>
      </c>
      <c r="J12" s="47">
        <f>'s106|7'!E1</f>
        <v>0</v>
      </c>
      <c r="K12" s="82" t="s">
        <v>84</v>
      </c>
      <c r="L12" s="82" t="s">
        <v>84</v>
      </c>
      <c r="M12" s="27" t="s">
        <v>84</v>
      </c>
      <c r="N12" s="49">
        <f t="shared" ref="N12:N18" si="1">SUM(J12:M12)</f>
        <v>0</v>
      </c>
    </row>
    <row r="13" spans="2:17" ht="14.4" customHeight="1" x14ac:dyDescent="0.25">
      <c r="B13" s="232" t="s">
        <v>60</v>
      </c>
      <c r="C13" s="128" t="s">
        <v>55</v>
      </c>
      <c r="D13" s="129" t="s">
        <v>70</v>
      </c>
      <c r="E13" s="128">
        <v>8.4</v>
      </c>
      <c r="F13" s="130" t="s">
        <v>78</v>
      </c>
      <c r="H13" s="9" t="s">
        <v>52</v>
      </c>
      <c r="I13" s="5" t="s">
        <v>66</v>
      </c>
      <c r="J13" s="48">
        <f>'s98'!E1</f>
        <v>0</v>
      </c>
      <c r="K13" s="45">
        <f>'s98'!M1</f>
        <v>0</v>
      </c>
      <c r="L13" s="88">
        <f>'s98'!R1</f>
        <v>0</v>
      </c>
      <c r="M13" s="29" t="s">
        <v>84</v>
      </c>
      <c r="N13" s="50">
        <f t="shared" si="1"/>
        <v>0</v>
      </c>
    </row>
    <row r="14" spans="2:17" ht="14.4" customHeight="1" x14ac:dyDescent="0.25">
      <c r="B14" s="233"/>
      <c r="C14" s="131" t="s">
        <v>71</v>
      </c>
      <c r="D14" s="132" t="s">
        <v>56</v>
      </c>
      <c r="E14" s="131">
        <v>3</v>
      </c>
      <c r="F14" s="133" t="s">
        <v>72</v>
      </c>
      <c r="H14" s="9" t="s">
        <v>53</v>
      </c>
      <c r="I14" s="5" t="s">
        <v>68</v>
      </c>
      <c r="J14" s="48">
        <f>'s102'!E1</f>
        <v>0</v>
      </c>
      <c r="K14" s="83" t="s">
        <v>84</v>
      </c>
      <c r="L14" s="83" t="s">
        <v>84</v>
      </c>
      <c r="M14" s="29" t="s">
        <v>84</v>
      </c>
      <c r="N14" s="50">
        <f t="shared" si="1"/>
        <v>0</v>
      </c>
    </row>
    <row r="15" spans="2:17" ht="14.4" customHeight="1" x14ac:dyDescent="0.25">
      <c r="H15" s="9" t="s">
        <v>54</v>
      </c>
      <c r="I15" s="5" t="s">
        <v>67</v>
      </c>
      <c r="J15" s="48">
        <f>'s104'!E1</f>
        <v>0</v>
      </c>
      <c r="K15" s="83" t="s">
        <v>84</v>
      </c>
      <c r="L15" s="83" t="s">
        <v>84</v>
      </c>
      <c r="M15" s="94">
        <f>-'s104'!W1</f>
        <v>0</v>
      </c>
      <c r="N15" s="50">
        <f t="shared" si="1"/>
        <v>0</v>
      </c>
    </row>
    <row r="16" spans="2:17" ht="14.4" customHeight="1" x14ac:dyDescent="0.25">
      <c r="B16" s="203" t="s">
        <v>273</v>
      </c>
      <c r="C16" s="1"/>
      <c r="E16" s="1"/>
      <c r="H16" s="9" t="s">
        <v>51</v>
      </c>
      <c r="I16" s="5" t="s">
        <v>69</v>
      </c>
      <c r="J16" s="48">
        <f>'s185 '!E1</f>
        <v>0</v>
      </c>
      <c r="K16" s="46">
        <f>'s185 '!M1</f>
        <v>0</v>
      </c>
      <c r="L16" s="85" t="s">
        <v>84</v>
      </c>
      <c r="M16" s="29" t="s">
        <v>84</v>
      </c>
      <c r="N16" s="50">
        <f t="shared" si="1"/>
        <v>0</v>
      </c>
    </row>
    <row r="17" spans="2:14" ht="14.4" customHeight="1" x14ac:dyDescent="0.25">
      <c r="C17" s="1"/>
      <c r="E17" s="1"/>
      <c r="H17" s="61" t="s">
        <v>55</v>
      </c>
      <c r="I17" s="62" t="s">
        <v>70</v>
      </c>
      <c r="J17" s="63">
        <f>SUM('s146'!F11:F15)</f>
        <v>0</v>
      </c>
      <c r="K17" s="84" t="s">
        <v>84</v>
      </c>
      <c r="L17" s="84" t="s">
        <v>84</v>
      </c>
      <c r="M17" s="65" t="s">
        <v>84</v>
      </c>
      <c r="N17" s="66">
        <f t="shared" si="1"/>
        <v>0</v>
      </c>
    </row>
    <row r="18" spans="2:14" ht="14.4" customHeight="1" thickBot="1" x14ac:dyDescent="0.3">
      <c r="B18" s="236" t="s">
        <v>270</v>
      </c>
      <c r="C18" s="236"/>
      <c r="E18" s="1"/>
      <c r="H18" s="17"/>
      <c r="I18" s="18" t="s">
        <v>85</v>
      </c>
      <c r="J18" s="42">
        <f>SUM(J12:J17)</f>
        <v>0</v>
      </c>
      <c r="K18" s="43">
        <f>SUM(K12:K17)</f>
        <v>0</v>
      </c>
      <c r="L18" s="89">
        <f>SUM(L12:L17)</f>
        <v>0</v>
      </c>
      <c r="M18" s="95">
        <f>SUM(M12:M17)</f>
        <v>0</v>
      </c>
      <c r="N18" s="44">
        <f t="shared" si="1"/>
        <v>0</v>
      </c>
    </row>
    <row r="19" spans="2:14" ht="14.4" customHeight="1" thickBot="1" x14ac:dyDescent="0.3">
      <c r="B19" s="236"/>
      <c r="C19" s="236"/>
      <c r="H19" s="3"/>
      <c r="I19" s="3"/>
      <c r="J19" s="4"/>
      <c r="K19" s="4"/>
      <c r="L19" s="4"/>
      <c r="M19" s="4"/>
      <c r="N19" s="3"/>
    </row>
    <row r="20" spans="2:14" ht="14.4" customHeight="1" thickBot="1" x14ac:dyDescent="0.3">
      <c r="B20" s="234" t="s">
        <v>269</v>
      </c>
      <c r="C20" s="235"/>
      <c r="D20" s="235"/>
      <c r="E20" s="235"/>
      <c r="F20" s="235"/>
      <c r="H20" s="13" t="s">
        <v>56</v>
      </c>
      <c r="I20" s="14"/>
      <c r="J20" s="52" t="s">
        <v>81</v>
      </c>
      <c r="K20" s="53" t="s">
        <v>82</v>
      </c>
      <c r="L20" s="53" t="s">
        <v>249</v>
      </c>
      <c r="M20" s="54" t="s">
        <v>83</v>
      </c>
      <c r="N20" s="57" t="s">
        <v>42</v>
      </c>
    </row>
    <row r="21" spans="2:14" ht="14.4" customHeight="1" x14ac:dyDescent="0.3">
      <c r="B21" s="235"/>
      <c r="C21" s="235"/>
      <c r="D21" s="235"/>
      <c r="E21" s="235"/>
      <c r="F21" s="235"/>
      <c r="H21" s="15"/>
      <c r="I21" s="51" t="s">
        <v>100</v>
      </c>
      <c r="J21" s="60">
        <f>Other!F5</f>
        <v>0</v>
      </c>
      <c r="K21" s="86" t="s">
        <v>84</v>
      </c>
      <c r="L21" s="86" t="s">
        <v>84</v>
      </c>
      <c r="M21" s="27" t="s">
        <v>84</v>
      </c>
      <c r="N21" s="59">
        <f>SUM(J21:M21)</f>
        <v>0</v>
      </c>
    </row>
    <row r="22" spans="2:14" ht="14.4" customHeight="1" x14ac:dyDescent="0.3">
      <c r="B22" s="235"/>
      <c r="C22" s="235"/>
      <c r="D22" s="235"/>
      <c r="E22" s="235"/>
      <c r="F22" s="235"/>
      <c r="H22" s="68"/>
      <c r="I22" s="69" t="s">
        <v>258</v>
      </c>
      <c r="J22" s="70">
        <f>SUM(Other!F10:F14)</f>
        <v>0</v>
      </c>
      <c r="K22" s="87" t="s">
        <v>84</v>
      </c>
      <c r="L22" s="87" t="s">
        <v>84</v>
      </c>
      <c r="M22" s="65" t="s">
        <v>84</v>
      </c>
      <c r="N22" s="71">
        <f>SUM(J22:M22)</f>
        <v>0</v>
      </c>
    </row>
    <row r="23" spans="2:14" ht="14.4" customHeight="1" thickBot="1" x14ac:dyDescent="0.35">
      <c r="B23" s="235"/>
      <c r="C23" s="235"/>
      <c r="D23" s="235"/>
      <c r="E23" s="235"/>
      <c r="F23" s="235"/>
      <c r="H23" s="67"/>
      <c r="I23" s="18" t="s">
        <v>85</v>
      </c>
      <c r="J23" s="55">
        <f>SUM(J21:J22)</f>
        <v>0</v>
      </c>
      <c r="K23" s="56">
        <f>SUM(K21:K22)</f>
        <v>0</v>
      </c>
      <c r="L23" s="90">
        <f>SUM(L21:L22)</f>
        <v>0</v>
      </c>
      <c r="M23" s="96">
        <f>SUM(M21:M22)</f>
        <v>0</v>
      </c>
      <c r="N23" s="58">
        <f>SUM(J23:M23)</f>
        <v>0</v>
      </c>
    </row>
    <row r="24" spans="2:14" ht="14.4" customHeight="1" thickBot="1" x14ac:dyDescent="0.3">
      <c r="B24" s="235"/>
      <c r="C24" s="235"/>
      <c r="D24" s="235"/>
      <c r="E24" s="235"/>
      <c r="F24" s="235"/>
      <c r="H24" s="3"/>
      <c r="I24" s="3"/>
      <c r="J24" s="4"/>
      <c r="K24" s="4"/>
      <c r="L24" s="4"/>
      <c r="M24" s="4"/>
      <c r="N24" s="3"/>
    </row>
    <row r="25" spans="2:14" ht="14.4" customHeight="1" thickBot="1" x14ac:dyDescent="0.35">
      <c r="B25" s="235"/>
      <c r="C25" s="235"/>
      <c r="D25" s="235"/>
      <c r="E25" s="235"/>
      <c r="F25" s="235"/>
      <c r="H25" s="16"/>
      <c r="I25" s="72" t="s">
        <v>86</v>
      </c>
      <c r="J25" s="73">
        <f>J23+J18+J9</f>
        <v>0</v>
      </c>
      <c r="K25" s="74">
        <f>K23+K18+K9</f>
        <v>0</v>
      </c>
      <c r="L25" s="91">
        <f>L23+L18+L9</f>
        <v>0</v>
      </c>
      <c r="M25" s="97">
        <f>M23+M18+M9</f>
        <v>0</v>
      </c>
      <c r="N25" s="81">
        <f>N23+N18+N9</f>
        <v>0</v>
      </c>
    </row>
    <row r="26" spans="2:14" ht="14.4" customHeight="1" x14ac:dyDescent="0.25">
      <c r="B26" s="235"/>
      <c r="C26" s="235"/>
      <c r="D26" s="235"/>
      <c r="E26" s="235"/>
      <c r="F26" s="235"/>
    </row>
    <row r="27" spans="2:14" ht="13.8" x14ac:dyDescent="0.25">
      <c r="B27" s="235"/>
      <c r="C27" s="235"/>
      <c r="D27" s="235"/>
      <c r="E27" s="235"/>
      <c r="F27" s="235"/>
      <c r="H27" s="192" t="s">
        <v>87</v>
      </c>
      <c r="I27" s="193"/>
      <c r="J27" s="194"/>
      <c r="K27" s="194"/>
      <c r="L27" s="194"/>
      <c r="M27" s="194"/>
      <c r="N27" s="193"/>
    </row>
    <row r="28" spans="2:14" ht="28.95" customHeight="1" x14ac:dyDescent="0.25">
      <c r="B28" s="235"/>
      <c r="C28" s="235"/>
      <c r="D28" s="235"/>
      <c r="E28" s="235"/>
      <c r="F28" s="235"/>
      <c r="H28" s="225" t="s">
        <v>88</v>
      </c>
      <c r="I28" s="225"/>
      <c r="J28" s="225"/>
      <c r="K28" s="225"/>
      <c r="L28" s="225"/>
      <c r="M28" s="225"/>
      <c r="N28" s="225"/>
    </row>
    <row r="29" spans="2:14" ht="28.95" customHeight="1" x14ac:dyDescent="0.25">
      <c r="B29" s="235"/>
      <c r="C29" s="235"/>
      <c r="D29" s="235"/>
      <c r="E29" s="235"/>
      <c r="F29" s="235"/>
      <c r="H29" s="225" t="s">
        <v>89</v>
      </c>
      <c r="I29" s="225"/>
      <c r="J29" s="225"/>
      <c r="K29" s="225"/>
      <c r="L29" s="225"/>
      <c r="M29" s="225"/>
      <c r="N29" s="225"/>
    </row>
    <row r="30" spans="2:14" ht="28.95" customHeight="1" x14ac:dyDescent="0.25">
      <c r="B30" s="235"/>
      <c r="C30" s="235"/>
      <c r="D30" s="235"/>
      <c r="E30" s="235"/>
      <c r="F30" s="235"/>
      <c r="H30" s="225" t="s">
        <v>90</v>
      </c>
      <c r="I30" s="225"/>
      <c r="J30" s="225"/>
      <c r="K30" s="225"/>
      <c r="L30" s="225"/>
      <c r="M30" s="225"/>
      <c r="N30" s="225"/>
    </row>
    <row r="31" spans="2:14" ht="28.95" customHeight="1" x14ac:dyDescent="0.25">
      <c r="B31" s="235"/>
      <c r="C31" s="235"/>
      <c r="D31" s="235"/>
      <c r="E31" s="235"/>
      <c r="F31" s="235"/>
      <c r="H31" s="225" t="s">
        <v>91</v>
      </c>
      <c r="I31" s="225"/>
      <c r="J31" s="225"/>
      <c r="K31" s="225"/>
      <c r="L31" s="225"/>
      <c r="M31" s="225"/>
      <c r="N31" s="225"/>
    </row>
    <row r="32" spans="2:14" ht="28.95" customHeight="1" x14ac:dyDescent="0.25">
      <c r="B32" s="235"/>
      <c r="C32" s="235"/>
      <c r="D32" s="235"/>
      <c r="E32" s="235"/>
      <c r="F32" s="235"/>
      <c r="H32" s="225" t="s">
        <v>92</v>
      </c>
      <c r="I32" s="225"/>
      <c r="J32" s="225"/>
      <c r="K32" s="225"/>
      <c r="L32" s="225"/>
      <c r="M32" s="225"/>
      <c r="N32" s="225"/>
    </row>
    <row r="33" spans="2:14" ht="28.95" customHeight="1" x14ac:dyDescent="0.25">
      <c r="B33" s="235"/>
      <c r="C33" s="235"/>
      <c r="D33" s="235"/>
      <c r="E33" s="235"/>
      <c r="F33" s="235"/>
      <c r="H33" s="225" t="s">
        <v>93</v>
      </c>
      <c r="I33" s="225"/>
      <c r="J33" s="225"/>
      <c r="K33" s="225"/>
      <c r="L33" s="225"/>
      <c r="M33" s="225"/>
      <c r="N33" s="225"/>
    </row>
  </sheetData>
  <sheetProtection algorithmName="SHA-512" hashValue="Bm4IWEE6DK/Y+CSRhJqKebdwZ/c6VGCYFKd6ITFFeFYD1ndaxvyJGxNHOpWn45F/2rCweco/rJw7/lYW0re6Uw==" saltValue="qwhXF+cI07GAkwCMQOFWbQ==" spinCount="100000" sheet="1" objects="1" scenarios="1" formatColumns="0" formatRows="0"/>
  <mergeCells count="11">
    <mergeCell ref="H33:N33"/>
    <mergeCell ref="B4:B7"/>
    <mergeCell ref="B8:B12"/>
    <mergeCell ref="B13:B14"/>
    <mergeCell ref="H28:N28"/>
    <mergeCell ref="H29:N29"/>
    <mergeCell ref="H30:N30"/>
    <mergeCell ref="H31:N31"/>
    <mergeCell ref="H32:N32"/>
    <mergeCell ref="B20:F33"/>
    <mergeCell ref="B18:C19"/>
  </mergeCells>
  <conditionalFormatting sqref="N25">
    <cfRule type="cellIs" dxfId="2" priority="1" operator="lessThan">
      <formula>0</formula>
    </cfRule>
  </conditionalFormatting>
  <conditionalFormatting sqref="N4:N9">
    <cfRule type="cellIs" dxfId="1" priority="3" operator="lessThan">
      <formula>0</formula>
    </cfRule>
  </conditionalFormatting>
  <conditionalFormatting sqref="N12:N18">
    <cfRule type="cellIs" dxfId="0" priority="2" operator="lessThan">
      <formula>0</formula>
    </cfRule>
  </conditionalFormatting>
  <hyperlinks>
    <hyperlink ref="D4" location="'s45'!A1" display="New water supply connection" xr:uid="{E7A7463D-02EC-4E03-8F0D-55B0BC58C390}"/>
    <hyperlink ref="D5" location="'s41'!A1" display="New water mains requisition" xr:uid="{FE5F44D8-2891-4928-946D-F0DA68532E98}"/>
    <hyperlink ref="D6" location="'s51'!A1" display="Self lay water mains adoption" xr:uid="{18A3129E-AF9D-4A4D-B065-89C1F70E1BE3}"/>
    <hyperlink ref="D7" location="'s185(W)'!A1" display="Water mains diversion" xr:uid="{5C257A08-B427-43F3-910B-B6629034BC0C}"/>
    <hyperlink ref="D8" location="'s106|7'!A1" display="New sewer connection" xr:uid="{6E14DC3F-381A-45A6-B0EB-3428771CDED7}"/>
    <hyperlink ref="D9" location="'s98'!A1" display="New sewer requisition" xr:uid="{69D08F29-119C-4C31-BAD5-01A8EC0B7BEB}"/>
    <hyperlink ref="D10" location="'s102'!A1" display="New sewer adoption" xr:uid="{C91F8461-DBB0-496F-AF7D-ADE92F8F75B3}"/>
    <hyperlink ref="D11" location="'s104'!A1" display="Existing sewer adoption" xr:uid="{DCFC3A29-2A5C-4CD7-862D-80EE1BFBDA72}"/>
    <hyperlink ref="D12" location="'s185(S)'!A1" display="Sewer diversion" xr:uid="{B8F7842D-FCE1-42AC-8A59-4A328179BE3E}"/>
    <hyperlink ref="D13" location="'s146'!A1" display="Infrastructure charges" xr:uid="{93111B66-BFB5-4545-AA1B-B80B430D7FDA}"/>
    <hyperlink ref="D14" location="Other!A1" display="Other" xr:uid="{D376F6E9-65BD-4FFA-98D6-A5777751063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sheetPr>
  <dimension ref="B1:S36"/>
  <sheetViews>
    <sheetView zoomScale="90" zoomScaleNormal="90" workbookViewId="0"/>
  </sheetViews>
  <sheetFormatPr defaultColWidth="8.69921875" defaultRowHeight="13.8" x14ac:dyDescent="0.25"/>
  <cols>
    <col min="1" max="1" width="2.3984375" style="3" customWidth="1"/>
    <col min="2" max="2" width="54.69921875" style="3" customWidth="1"/>
    <col min="3" max="3" width="12.19921875" style="3" customWidth="1"/>
    <col min="4" max="4" width="10.5" style="143" customWidth="1"/>
    <col min="5" max="5" width="10.5" style="3" customWidth="1"/>
    <col min="6" max="6" width="10.5" style="150" customWidth="1"/>
    <col min="7" max="7" width="2.5" style="3" customWidth="1"/>
    <col min="8" max="8" width="60.19921875" style="3" customWidth="1"/>
    <col min="9" max="9" width="12.19921875" style="4" customWidth="1"/>
    <col min="10" max="10" width="10.5" style="143" customWidth="1"/>
    <col min="11" max="11" width="10.5" style="3" customWidth="1"/>
    <col min="12" max="12" width="10.5" style="150" customWidth="1"/>
    <col min="13" max="14" width="8.69921875" style="3" customWidth="1"/>
    <col min="15" max="18" width="8.69921875" style="3"/>
    <col min="19" max="19" width="0" style="3" hidden="1" customWidth="1"/>
    <col min="20" max="16384" width="8.69921875" style="3"/>
  </cols>
  <sheetData>
    <row r="1" spans="2:19" ht="22.8" x14ac:dyDescent="0.4">
      <c r="B1" s="134" t="s">
        <v>101</v>
      </c>
      <c r="C1" s="135"/>
      <c r="D1" s="135"/>
      <c r="E1" s="237">
        <f>SUM(F:F)</f>
        <v>0</v>
      </c>
      <c r="F1" s="237"/>
      <c r="H1" s="134" t="s">
        <v>82</v>
      </c>
      <c r="I1" s="134"/>
      <c r="J1" s="134"/>
      <c r="K1" s="134"/>
      <c r="L1" s="134"/>
      <c r="M1" s="237">
        <f>SUM(N:N)</f>
        <v>0</v>
      </c>
      <c r="N1" s="237"/>
      <c r="S1" s="3" t="s">
        <v>255</v>
      </c>
    </row>
    <row r="2" spans="2:19" x14ac:dyDescent="0.25">
      <c r="D2" s="136"/>
      <c r="E2" s="238" t="s">
        <v>102</v>
      </c>
      <c r="F2" s="238"/>
      <c r="M2" s="238" t="s">
        <v>102</v>
      </c>
      <c r="N2" s="238"/>
      <c r="S2" s="3" t="s">
        <v>256</v>
      </c>
    </row>
    <row r="3" spans="2:19" x14ac:dyDescent="0.25">
      <c r="B3" s="149" t="s">
        <v>197</v>
      </c>
      <c r="C3" s="138"/>
      <c r="D3" s="139"/>
      <c r="E3" s="139"/>
      <c r="F3" s="140"/>
      <c r="H3" s="149" t="s">
        <v>278</v>
      </c>
      <c r="I3" s="165"/>
      <c r="J3" s="139"/>
      <c r="K3" s="139"/>
      <c r="L3" s="140"/>
      <c r="S3" s="3" t="s">
        <v>257</v>
      </c>
    </row>
    <row r="4" spans="2:19" s="143" customFormat="1" ht="26.4" x14ac:dyDescent="0.25">
      <c r="B4" s="141" t="s">
        <v>1</v>
      </c>
      <c r="C4" s="141" t="s">
        <v>2</v>
      </c>
      <c r="D4" s="141" t="s">
        <v>41</v>
      </c>
      <c r="E4" s="141" t="s">
        <v>3</v>
      </c>
      <c r="F4" s="142" t="s">
        <v>42</v>
      </c>
      <c r="H4" s="141" t="s">
        <v>1</v>
      </c>
      <c r="I4" s="141" t="s">
        <v>2</v>
      </c>
      <c r="J4" s="141" t="s">
        <v>288</v>
      </c>
      <c r="K4" s="141" t="s">
        <v>289</v>
      </c>
      <c r="L4" s="141" t="s">
        <v>290</v>
      </c>
      <c r="M4" s="141" t="s">
        <v>291</v>
      </c>
      <c r="N4" s="142" t="s">
        <v>42</v>
      </c>
    </row>
    <row r="5" spans="2:19" ht="26.4" x14ac:dyDescent="0.25">
      <c r="B5" s="151" t="s">
        <v>198</v>
      </c>
      <c r="C5" s="151" t="s">
        <v>16</v>
      </c>
      <c r="D5" s="195"/>
      <c r="E5" s="167">
        <v>93</v>
      </c>
      <c r="F5" s="148">
        <f>D5*E5</f>
        <v>0</v>
      </c>
      <c r="H5" s="200" t="s">
        <v>283</v>
      </c>
      <c r="I5" s="207" t="s">
        <v>171</v>
      </c>
      <c r="J5" s="171">
        <v>1</v>
      </c>
      <c r="K5" s="171">
        <v>1.2</v>
      </c>
      <c r="L5" s="171">
        <v>1.5</v>
      </c>
      <c r="M5" s="195"/>
      <c r="N5" s="195"/>
    </row>
    <row r="6" spans="2:19" ht="26.4" x14ac:dyDescent="0.25">
      <c r="B6" s="151" t="s">
        <v>148</v>
      </c>
      <c r="C6" s="151" t="s">
        <v>149</v>
      </c>
      <c r="D6" s="195"/>
      <c r="E6" s="152">
        <v>314</v>
      </c>
      <c r="F6" s="148">
        <f>D6*E6</f>
        <v>0</v>
      </c>
      <c r="H6" s="240" t="s">
        <v>280</v>
      </c>
      <c r="I6" s="241"/>
      <c r="J6" s="241"/>
      <c r="K6" s="241"/>
      <c r="L6" s="241"/>
      <c r="M6" s="241"/>
      <c r="N6" s="242"/>
    </row>
    <row r="7" spans="2:19" ht="26.4" x14ac:dyDescent="0.25">
      <c r="B7" s="151" t="s">
        <v>199</v>
      </c>
      <c r="C7" s="151" t="s">
        <v>200</v>
      </c>
      <c r="D7" s="195"/>
      <c r="E7" s="152">
        <v>2000</v>
      </c>
      <c r="F7" s="148">
        <f>D7*E7</f>
        <v>0</v>
      </c>
      <c r="H7" s="200" t="s">
        <v>166</v>
      </c>
      <c r="I7" s="239" t="s">
        <v>22</v>
      </c>
      <c r="J7" s="195"/>
      <c r="K7" s="195"/>
      <c r="L7" s="195"/>
      <c r="M7" s="167">
        <v>523</v>
      </c>
      <c r="N7" s="148">
        <f>SUMPRODUCT(J7:L7,J$5:L$5)*M7</f>
        <v>0</v>
      </c>
    </row>
    <row r="8" spans="2:19" x14ac:dyDescent="0.25">
      <c r="B8" s="151" t="s">
        <v>150</v>
      </c>
      <c r="C8" s="151" t="s">
        <v>201</v>
      </c>
      <c r="D8" s="195"/>
      <c r="E8" s="152">
        <v>305</v>
      </c>
      <c r="F8" s="148">
        <f>D8*E8</f>
        <v>0</v>
      </c>
      <c r="H8" s="200" t="s">
        <v>167</v>
      </c>
      <c r="I8" s="239"/>
      <c r="J8" s="195"/>
      <c r="K8" s="195"/>
      <c r="L8" s="195"/>
      <c r="M8" s="167">
        <v>540</v>
      </c>
      <c r="N8" s="148">
        <f t="shared" ref="N8:N11" si="0">SUMPRODUCT(J8:L8,J$5:L$5)*M8</f>
        <v>0</v>
      </c>
    </row>
    <row r="9" spans="2:19" x14ac:dyDescent="0.25">
      <c r="B9" s="267" t="s">
        <v>202</v>
      </c>
      <c r="C9" s="267" t="s">
        <v>195</v>
      </c>
      <c r="D9" s="169">
        <f>M1</f>
        <v>0</v>
      </c>
      <c r="E9" s="269" t="s">
        <v>286</v>
      </c>
      <c r="F9" s="271">
        <f>IF(D9=0,0,MAX(D9*0.1,IF(OR(D10="Minor",D10="Please choose"),500,IF(D10="Major",5000,0))))</f>
        <v>0</v>
      </c>
      <c r="H9" s="200" t="s">
        <v>168</v>
      </c>
      <c r="I9" s="239"/>
      <c r="J9" s="195"/>
      <c r="K9" s="195"/>
      <c r="L9" s="195"/>
      <c r="M9" s="167">
        <v>626</v>
      </c>
      <c r="N9" s="148">
        <f t="shared" si="0"/>
        <v>0</v>
      </c>
    </row>
    <row r="10" spans="2:19" ht="26.4" x14ac:dyDescent="0.25">
      <c r="B10" s="268"/>
      <c r="C10" s="268"/>
      <c r="D10" s="197" t="s">
        <v>255</v>
      </c>
      <c r="E10" s="270"/>
      <c r="F10" s="272"/>
      <c r="H10" s="200" t="s">
        <v>169</v>
      </c>
      <c r="I10" s="239"/>
      <c r="J10" s="195"/>
      <c r="K10" s="195"/>
      <c r="L10" s="195"/>
      <c r="M10" s="167">
        <v>723</v>
      </c>
      <c r="N10" s="148">
        <f t="shared" si="0"/>
        <v>0</v>
      </c>
    </row>
    <row r="11" spans="2:19" x14ac:dyDescent="0.25">
      <c r="H11" s="200" t="s">
        <v>170</v>
      </c>
      <c r="I11" s="239"/>
      <c r="J11" s="195"/>
      <c r="K11" s="195"/>
      <c r="L11" s="195"/>
      <c r="M11" s="167">
        <v>968</v>
      </c>
      <c r="N11" s="148">
        <f t="shared" si="0"/>
        <v>0</v>
      </c>
    </row>
    <row r="12" spans="2:19" x14ac:dyDescent="0.25">
      <c r="H12" s="240" t="s">
        <v>281</v>
      </c>
      <c r="I12" s="241"/>
      <c r="J12" s="241"/>
      <c r="K12" s="241"/>
      <c r="L12" s="241"/>
      <c r="M12" s="241"/>
      <c r="N12" s="242"/>
    </row>
    <row r="13" spans="2:19" x14ac:dyDescent="0.25">
      <c r="H13" s="200" t="s">
        <v>166</v>
      </c>
      <c r="I13" s="239" t="s">
        <v>22</v>
      </c>
      <c r="J13" s="195"/>
      <c r="K13" s="195"/>
      <c r="L13" s="195"/>
      <c r="M13" s="167">
        <v>709</v>
      </c>
      <c r="N13" s="148">
        <f>SUMPRODUCT(J13:L13,J$5:L$5)*M13</f>
        <v>0</v>
      </c>
    </row>
    <row r="14" spans="2:19" x14ac:dyDescent="0.25">
      <c r="H14" s="200" t="s">
        <v>167</v>
      </c>
      <c r="I14" s="239"/>
      <c r="J14" s="195"/>
      <c r="K14" s="195"/>
      <c r="L14" s="195"/>
      <c r="M14" s="167">
        <v>725</v>
      </c>
      <c r="N14" s="148">
        <f t="shared" ref="N14:N17" si="1">SUMPRODUCT(J14:L14,J$5:L$5)*M14</f>
        <v>0</v>
      </c>
    </row>
    <row r="15" spans="2:19" x14ac:dyDescent="0.25">
      <c r="H15" s="200" t="s">
        <v>168</v>
      </c>
      <c r="I15" s="239"/>
      <c r="J15" s="195"/>
      <c r="K15" s="195"/>
      <c r="L15" s="195"/>
      <c r="M15" s="167">
        <v>812</v>
      </c>
      <c r="N15" s="148">
        <f t="shared" si="1"/>
        <v>0</v>
      </c>
    </row>
    <row r="16" spans="2:19" x14ac:dyDescent="0.25">
      <c r="B16" s="170"/>
      <c r="H16" s="200" t="s">
        <v>169</v>
      </c>
      <c r="I16" s="239"/>
      <c r="J16" s="195"/>
      <c r="K16" s="195"/>
      <c r="L16" s="195"/>
      <c r="M16" s="167">
        <v>908</v>
      </c>
      <c r="N16" s="148">
        <f t="shared" si="1"/>
        <v>0</v>
      </c>
    </row>
    <row r="17" spans="2:14" x14ac:dyDescent="0.25">
      <c r="B17" s="170"/>
      <c r="H17" s="200" t="s">
        <v>170</v>
      </c>
      <c r="I17" s="239"/>
      <c r="J17" s="195"/>
      <c r="K17" s="195"/>
      <c r="L17" s="195"/>
      <c r="M17" s="167">
        <v>1154</v>
      </c>
      <c r="N17" s="148">
        <f t="shared" si="1"/>
        <v>0</v>
      </c>
    </row>
    <row r="18" spans="2:14" x14ac:dyDescent="0.25">
      <c r="B18" s="170"/>
      <c r="H18" s="240" t="s">
        <v>282</v>
      </c>
      <c r="I18" s="241"/>
      <c r="J18" s="241"/>
      <c r="K18" s="241"/>
      <c r="L18" s="241"/>
      <c r="M18" s="241"/>
      <c r="N18" s="242"/>
    </row>
    <row r="19" spans="2:14" x14ac:dyDescent="0.25">
      <c r="B19" s="170"/>
      <c r="H19" s="200" t="s">
        <v>166</v>
      </c>
      <c r="I19" s="239" t="s">
        <v>22</v>
      </c>
      <c r="J19" s="195"/>
      <c r="K19" s="195"/>
      <c r="L19" s="195"/>
      <c r="M19" s="167">
        <v>328</v>
      </c>
      <c r="N19" s="148">
        <f>SUMPRODUCT(J19:L19,J$5:L$5)*M19</f>
        <v>0</v>
      </c>
    </row>
    <row r="20" spans="2:14" x14ac:dyDescent="0.25">
      <c r="B20" s="170"/>
      <c r="H20" s="200" t="s">
        <v>167</v>
      </c>
      <c r="I20" s="239"/>
      <c r="J20" s="195"/>
      <c r="K20" s="195"/>
      <c r="L20" s="195"/>
      <c r="M20" s="167">
        <v>345</v>
      </c>
      <c r="N20" s="148">
        <f t="shared" ref="N20:N23" si="2">SUMPRODUCT(J20:L20,J$5:L$5)*M20</f>
        <v>0</v>
      </c>
    </row>
    <row r="21" spans="2:14" x14ac:dyDescent="0.25">
      <c r="B21" s="170"/>
      <c r="H21" s="200" t="s">
        <v>168</v>
      </c>
      <c r="I21" s="239"/>
      <c r="J21" s="195"/>
      <c r="K21" s="195"/>
      <c r="L21" s="195"/>
      <c r="M21" s="167">
        <v>431</v>
      </c>
      <c r="N21" s="148">
        <f t="shared" si="2"/>
        <v>0</v>
      </c>
    </row>
    <row r="22" spans="2:14" x14ac:dyDescent="0.25">
      <c r="B22" s="170"/>
      <c r="H22" s="200" t="s">
        <v>169</v>
      </c>
      <c r="I22" s="239"/>
      <c r="J22" s="195"/>
      <c r="K22" s="195"/>
      <c r="L22" s="195"/>
      <c r="M22" s="167">
        <v>421</v>
      </c>
      <c r="N22" s="148">
        <f t="shared" si="2"/>
        <v>0</v>
      </c>
    </row>
    <row r="23" spans="2:14" x14ac:dyDescent="0.25">
      <c r="H23" s="200" t="s">
        <v>170</v>
      </c>
      <c r="I23" s="239"/>
      <c r="J23" s="195"/>
      <c r="K23" s="195"/>
      <c r="L23" s="195"/>
      <c r="M23" s="167">
        <v>495</v>
      </c>
      <c r="N23" s="148">
        <f t="shared" si="2"/>
        <v>0</v>
      </c>
    </row>
    <row r="24" spans="2:14" x14ac:dyDescent="0.25">
      <c r="H24" s="141" t="s">
        <v>1</v>
      </c>
      <c r="I24" s="212" t="s">
        <v>2</v>
      </c>
      <c r="J24" s="243" t="s">
        <v>41</v>
      </c>
      <c r="K24" s="243"/>
      <c r="L24" s="244"/>
      <c r="M24" s="141" t="s">
        <v>3</v>
      </c>
      <c r="N24" s="142" t="s">
        <v>42</v>
      </c>
    </row>
    <row r="25" spans="2:14" ht="39.6" x14ac:dyDescent="0.25">
      <c r="H25" s="213" t="s">
        <v>172</v>
      </c>
      <c r="I25" s="214" t="s">
        <v>173</v>
      </c>
      <c r="J25" s="248"/>
      <c r="K25" s="249"/>
      <c r="L25" s="250"/>
      <c r="M25" s="152" t="s">
        <v>179</v>
      </c>
      <c r="N25" s="148"/>
    </row>
    <row r="26" spans="2:14" ht="26.4" x14ac:dyDescent="0.25">
      <c r="H26" s="213" t="s">
        <v>125</v>
      </c>
      <c r="I26" s="214" t="s">
        <v>22</v>
      </c>
      <c r="J26" s="248"/>
      <c r="K26" s="249"/>
      <c r="L26" s="250"/>
      <c r="M26" s="167">
        <v>8</v>
      </c>
      <c r="N26" s="148">
        <f>J26*M26</f>
        <v>0</v>
      </c>
    </row>
    <row r="27" spans="2:14" x14ac:dyDescent="0.25">
      <c r="H27" s="213" t="s">
        <v>174</v>
      </c>
      <c r="I27" s="245" t="s">
        <v>175</v>
      </c>
      <c r="J27" s="248"/>
      <c r="K27" s="249"/>
      <c r="L27" s="250"/>
      <c r="M27" s="167">
        <v>57600</v>
      </c>
      <c r="N27" s="148">
        <f t="shared" ref="N27:N33" si="3">J27*M27</f>
        <v>0</v>
      </c>
    </row>
    <row r="28" spans="2:14" x14ac:dyDescent="0.25">
      <c r="H28" s="213" t="s">
        <v>176</v>
      </c>
      <c r="I28" s="246"/>
      <c r="J28" s="248"/>
      <c r="K28" s="249"/>
      <c r="L28" s="250"/>
      <c r="M28" s="167">
        <v>85000</v>
      </c>
      <c r="N28" s="148">
        <f t="shared" si="3"/>
        <v>0</v>
      </c>
    </row>
    <row r="29" spans="2:14" x14ac:dyDescent="0.25">
      <c r="H29" s="213" t="s">
        <v>177</v>
      </c>
      <c r="I29" s="247"/>
      <c r="J29" s="248"/>
      <c r="K29" s="249"/>
      <c r="L29" s="250"/>
      <c r="M29" s="167">
        <v>186800</v>
      </c>
      <c r="N29" s="148">
        <f t="shared" si="3"/>
        <v>0</v>
      </c>
    </row>
    <row r="30" spans="2:14" ht="26.4" x14ac:dyDescent="0.25">
      <c r="H30" s="213" t="s">
        <v>36</v>
      </c>
      <c r="I30" s="214" t="s">
        <v>37</v>
      </c>
      <c r="J30" s="248"/>
      <c r="K30" s="249"/>
      <c r="L30" s="250"/>
      <c r="M30" s="167">
        <v>350</v>
      </c>
      <c r="N30" s="148">
        <f t="shared" si="3"/>
        <v>0</v>
      </c>
    </row>
    <row r="31" spans="2:14" x14ac:dyDescent="0.25">
      <c r="H31" s="213" t="s">
        <v>38</v>
      </c>
      <c r="I31" s="214" t="s">
        <v>16</v>
      </c>
      <c r="J31" s="248"/>
      <c r="K31" s="249"/>
      <c r="L31" s="250"/>
      <c r="M31" s="167">
        <v>75</v>
      </c>
      <c r="N31" s="148">
        <f t="shared" si="3"/>
        <v>0</v>
      </c>
    </row>
    <row r="32" spans="2:14" x14ac:dyDescent="0.25">
      <c r="H32" s="213" t="s">
        <v>39</v>
      </c>
      <c r="I32" s="214" t="s">
        <v>40</v>
      </c>
      <c r="J32" s="248"/>
      <c r="K32" s="249"/>
      <c r="L32" s="250"/>
      <c r="M32" s="167">
        <v>2340</v>
      </c>
      <c r="N32" s="148">
        <f t="shared" si="3"/>
        <v>0</v>
      </c>
    </row>
    <row r="33" spans="8:14" ht="26.4" x14ac:dyDescent="0.25">
      <c r="H33" s="213" t="s">
        <v>178</v>
      </c>
      <c r="I33" s="214" t="s">
        <v>22</v>
      </c>
      <c r="J33" s="248"/>
      <c r="K33" s="249"/>
      <c r="L33" s="250"/>
      <c r="M33" s="167">
        <v>27</v>
      </c>
      <c r="N33" s="148">
        <f t="shared" si="3"/>
        <v>0</v>
      </c>
    </row>
    <row r="34" spans="8:14" x14ac:dyDescent="0.25">
      <c r="H34" s="207" t="s">
        <v>115</v>
      </c>
      <c r="I34" s="214" t="s">
        <v>116</v>
      </c>
      <c r="J34" s="251"/>
      <c r="K34" s="252"/>
      <c r="L34" s="253"/>
      <c r="M34" s="182">
        <v>0.15</v>
      </c>
      <c r="N34" s="160" t="s">
        <v>250</v>
      </c>
    </row>
    <row r="35" spans="8:14" x14ac:dyDescent="0.25">
      <c r="I35" s="3"/>
      <c r="J35" s="3"/>
      <c r="L35" s="3"/>
    </row>
    <row r="36" spans="8:14" x14ac:dyDescent="0.25">
      <c r="I36" s="3"/>
      <c r="J36" s="3"/>
      <c r="L36" s="3"/>
    </row>
  </sheetData>
  <sheetProtection algorithmName="SHA-512" hashValue="u/H2Y1XMvJjG81tjIDDGEGxEGl0CKSygtnwV7CZyitmBrlVWErz/JD73BavU53xDrV3pKV8038vcJWVk4vAgFg==" saltValue="lzMb6wL5iAIuMrYV2NoBXQ==" spinCount="100000" sheet="1" objects="1" scenarios="1" formatColumns="0" formatRows="0"/>
  <mergeCells count="26">
    <mergeCell ref="J30:L30"/>
    <mergeCell ref="J31:L31"/>
    <mergeCell ref="J32:L32"/>
    <mergeCell ref="J33:L33"/>
    <mergeCell ref="J34:L34"/>
    <mergeCell ref="J25:L25"/>
    <mergeCell ref="J26:L26"/>
    <mergeCell ref="I27:I29"/>
    <mergeCell ref="J27:L27"/>
    <mergeCell ref="J28:L28"/>
    <mergeCell ref="J29:L29"/>
    <mergeCell ref="M2:N2"/>
    <mergeCell ref="E1:F1"/>
    <mergeCell ref="M1:N1"/>
    <mergeCell ref="H6:N6"/>
    <mergeCell ref="J24:L24"/>
    <mergeCell ref="H18:N18"/>
    <mergeCell ref="I19:I23"/>
    <mergeCell ref="I7:I11"/>
    <mergeCell ref="H12:N12"/>
    <mergeCell ref="I13:I17"/>
    <mergeCell ref="B9:B10"/>
    <mergeCell ref="C9:C10"/>
    <mergeCell ref="E9:E10"/>
    <mergeCell ref="F9:F10"/>
    <mergeCell ref="E2:F2"/>
  </mergeCells>
  <dataValidations count="2">
    <dataValidation type="whole" operator="greaterThanOrEqual" allowBlank="1" showInputMessage="1" showErrorMessage="1" sqref="D5:D8 K26 J7:L11 J13:L17 J19:L23 K30:K33 L26:L33" xr:uid="{51A413BF-86AB-44D6-905E-544E5E3B3299}">
      <formula1>-1000000</formula1>
    </dataValidation>
    <dataValidation operator="greaterThanOrEqual" allowBlank="1" showInputMessage="1" showErrorMessage="1" sqref="D9" xr:uid="{CDD854AD-6255-495C-9E49-ADEE5556B1F8}"/>
  </dataValidations>
  <hyperlinks>
    <hyperlink ref="M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sheetPr>
  <dimension ref="B1:M21"/>
  <sheetViews>
    <sheetView zoomScale="90" zoomScaleNormal="90" workbookViewId="0"/>
  </sheetViews>
  <sheetFormatPr defaultColWidth="8.69921875" defaultRowHeight="13.8" x14ac:dyDescent="0.25"/>
  <cols>
    <col min="1" max="1" width="2.3984375" style="3" customWidth="1"/>
    <col min="2" max="2" width="63.59765625" style="3" bestFit="1" customWidth="1"/>
    <col min="3" max="3" width="12.19921875" style="3" customWidth="1"/>
    <col min="4" max="4" width="10.3984375" style="143" customWidth="1"/>
    <col min="5" max="5" width="10.3984375" style="3" customWidth="1"/>
    <col min="6" max="6" width="10.3984375" style="150" customWidth="1"/>
    <col min="7" max="7" width="2.5" style="3" customWidth="1"/>
    <col min="8" max="8" width="28.59765625" style="3" customWidth="1"/>
    <col min="9" max="11" width="9.09765625" style="143" customWidth="1"/>
    <col min="12" max="12" width="7.19921875" style="143" bestFit="1" customWidth="1"/>
    <col min="13" max="13" width="12.8984375" style="3" bestFit="1" customWidth="1"/>
    <col min="14" max="16384" width="8.69921875" style="3"/>
  </cols>
  <sheetData>
    <row r="1" spans="2:13" ht="22.8" x14ac:dyDescent="0.4">
      <c r="B1" s="134" t="s">
        <v>101</v>
      </c>
      <c r="C1" s="135"/>
      <c r="D1" s="135"/>
      <c r="E1" s="237">
        <f>SUM(F:F)</f>
        <v>0</v>
      </c>
      <c r="F1" s="237"/>
      <c r="H1" s="134" t="s">
        <v>263</v>
      </c>
      <c r="I1" s="135"/>
      <c r="J1" s="135"/>
      <c r="K1" s="135"/>
      <c r="L1" s="135"/>
      <c r="M1" s="155"/>
    </row>
    <row r="2" spans="2:13" x14ac:dyDescent="0.25">
      <c r="D2" s="136"/>
      <c r="E2" s="238" t="s">
        <v>102</v>
      </c>
      <c r="F2" s="238"/>
      <c r="L2" s="238" t="s">
        <v>102</v>
      </c>
      <c r="M2" s="238"/>
    </row>
    <row r="3" spans="2:13" x14ac:dyDescent="0.25">
      <c r="B3" s="149" t="s">
        <v>203</v>
      </c>
      <c r="C3" s="138"/>
      <c r="D3" s="139"/>
      <c r="E3" s="139"/>
      <c r="F3" s="140"/>
      <c r="H3" s="157" t="s">
        <v>216</v>
      </c>
    </row>
    <row r="4" spans="2:13" s="143" customFormat="1" ht="27.6" customHeight="1" x14ac:dyDescent="0.25">
      <c r="B4" s="141" t="s">
        <v>1</v>
      </c>
      <c r="C4" s="141" t="s">
        <v>2</v>
      </c>
      <c r="D4" s="141" t="s">
        <v>41</v>
      </c>
      <c r="E4" s="141" t="s">
        <v>3</v>
      </c>
      <c r="F4" s="142" t="s">
        <v>42</v>
      </c>
      <c r="H4" s="141" t="s">
        <v>217</v>
      </c>
      <c r="I4" s="141" t="s">
        <v>260</v>
      </c>
      <c r="J4" s="141" t="s">
        <v>218</v>
      </c>
      <c r="K4" s="141" t="s">
        <v>261</v>
      </c>
      <c r="L4" s="141" t="s">
        <v>219</v>
      </c>
      <c r="M4" s="141" t="s">
        <v>266</v>
      </c>
    </row>
    <row r="5" spans="2:13" ht="27.6" customHeight="1" x14ac:dyDescent="0.25">
      <c r="B5" s="145" t="s">
        <v>204</v>
      </c>
      <c r="C5" s="145" t="s">
        <v>205</v>
      </c>
      <c r="D5" s="195"/>
      <c r="E5" s="158">
        <v>-147</v>
      </c>
      <c r="F5" s="148">
        <f>D5*E5</f>
        <v>0</v>
      </c>
      <c r="H5" s="145" t="s">
        <v>220</v>
      </c>
      <c r="I5" s="195"/>
      <c r="J5" s="195"/>
      <c r="K5" s="146">
        <f>J5-I5</f>
        <v>0</v>
      </c>
      <c r="L5" s="146">
        <v>2</v>
      </c>
      <c r="M5" s="146">
        <f>K5*L5</f>
        <v>0</v>
      </c>
    </row>
    <row r="6" spans="2:13" ht="27.6" customHeight="1" x14ac:dyDescent="0.25">
      <c r="B6" s="145" t="s">
        <v>206</v>
      </c>
      <c r="C6" s="145" t="s">
        <v>207</v>
      </c>
      <c r="D6" s="195"/>
      <c r="E6" s="153">
        <v>147</v>
      </c>
      <c r="F6" s="148">
        <f>D6*E6</f>
        <v>0</v>
      </c>
      <c r="H6" s="145" t="s">
        <v>221</v>
      </c>
      <c r="I6" s="195"/>
      <c r="J6" s="195"/>
      <c r="K6" s="146">
        <f t="shared" ref="K6:K19" si="0">J6-I6</f>
        <v>0</v>
      </c>
      <c r="L6" s="146">
        <v>3</v>
      </c>
      <c r="M6" s="146">
        <f t="shared" ref="M6:M19" si="1">K6*L6</f>
        <v>0</v>
      </c>
    </row>
    <row r="7" spans="2:13" ht="27.6" customHeight="1" x14ac:dyDescent="0.25">
      <c r="B7" s="145" t="s">
        <v>208</v>
      </c>
      <c r="C7" s="145" t="s">
        <v>209</v>
      </c>
      <c r="D7" s="159">
        <f>M21</f>
        <v>0</v>
      </c>
      <c r="E7" s="153">
        <f>E6</f>
        <v>147</v>
      </c>
      <c r="F7" s="148">
        <f>D7*E6</f>
        <v>0</v>
      </c>
      <c r="H7" s="145" t="s">
        <v>222</v>
      </c>
      <c r="I7" s="195"/>
      <c r="J7" s="195"/>
      <c r="K7" s="146">
        <f t="shared" si="0"/>
        <v>0</v>
      </c>
      <c r="L7" s="146">
        <v>1.5</v>
      </c>
      <c r="M7" s="146">
        <f t="shared" si="1"/>
        <v>0</v>
      </c>
    </row>
    <row r="8" spans="2:13" ht="27.6" customHeight="1" x14ac:dyDescent="0.25">
      <c r="D8" s="3"/>
      <c r="F8" s="3"/>
      <c r="H8" s="145" t="s">
        <v>223</v>
      </c>
      <c r="I8" s="195"/>
      <c r="J8" s="195"/>
      <c r="K8" s="146">
        <f t="shared" si="0"/>
        <v>0</v>
      </c>
      <c r="L8" s="146">
        <v>3</v>
      </c>
      <c r="M8" s="146">
        <f t="shared" si="1"/>
        <v>0</v>
      </c>
    </row>
    <row r="9" spans="2:13" ht="27.6" customHeight="1" x14ac:dyDescent="0.25">
      <c r="B9" s="149" t="s">
        <v>210</v>
      </c>
      <c r="C9" s="138"/>
      <c r="D9" s="139"/>
      <c r="E9" s="139"/>
      <c r="F9" s="140"/>
      <c r="H9" s="145" t="s">
        <v>224</v>
      </c>
      <c r="I9" s="195"/>
      <c r="J9" s="195"/>
      <c r="K9" s="146">
        <f t="shared" si="0"/>
        <v>0</v>
      </c>
      <c r="L9" s="146">
        <v>10</v>
      </c>
      <c r="M9" s="146">
        <f t="shared" si="1"/>
        <v>0</v>
      </c>
    </row>
    <row r="10" spans="2:13" ht="27.6" customHeight="1" x14ac:dyDescent="0.25">
      <c r="B10" s="141" t="s">
        <v>1</v>
      </c>
      <c r="C10" s="141" t="s">
        <v>2</v>
      </c>
      <c r="D10" s="141" t="s">
        <v>41</v>
      </c>
      <c r="E10" s="141" t="s">
        <v>3</v>
      </c>
      <c r="F10" s="142" t="s">
        <v>42</v>
      </c>
      <c r="H10" s="145" t="s">
        <v>225</v>
      </c>
      <c r="I10" s="195"/>
      <c r="J10" s="195"/>
      <c r="K10" s="146">
        <f t="shared" si="0"/>
        <v>0</v>
      </c>
      <c r="L10" s="146">
        <v>22</v>
      </c>
      <c r="M10" s="146">
        <f t="shared" si="1"/>
        <v>0</v>
      </c>
    </row>
    <row r="11" spans="2:13" ht="27.6" customHeight="1" x14ac:dyDescent="0.25">
      <c r="B11" s="145" t="s">
        <v>204</v>
      </c>
      <c r="C11" s="145" t="s">
        <v>211</v>
      </c>
      <c r="D11" s="195"/>
      <c r="E11" s="198" t="s">
        <v>255</v>
      </c>
      <c r="F11" s="160" t="str">
        <f>IFERROR(D11*E11,"")</f>
        <v/>
      </c>
      <c r="H11" s="145" t="s">
        <v>226</v>
      </c>
      <c r="I11" s="195"/>
      <c r="J11" s="195"/>
      <c r="K11" s="146">
        <f t="shared" si="0"/>
        <v>0</v>
      </c>
      <c r="L11" s="146">
        <v>3</v>
      </c>
      <c r="M11" s="146">
        <f t="shared" si="1"/>
        <v>0</v>
      </c>
    </row>
    <row r="12" spans="2:13" ht="27.6" customHeight="1" x14ac:dyDescent="0.25">
      <c r="B12" s="145" t="s">
        <v>212</v>
      </c>
      <c r="C12" s="145" t="s">
        <v>207</v>
      </c>
      <c r="D12" s="195"/>
      <c r="E12" s="153">
        <v>190</v>
      </c>
      <c r="F12" s="148">
        <f>D12*E12</f>
        <v>0</v>
      </c>
      <c r="H12" s="145" t="s">
        <v>227</v>
      </c>
      <c r="I12" s="195"/>
      <c r="J12" s="195"/>
      <c r="K12" s="146">
        <f t="shared" si="0"/>
        <v>0</v>
      </c>
      <c r="L12" s="146">
        <v>3</v>
      </c>
      <c r="M12" s="146">
        <f t="shared" si="1"/>
        <v>0</v>
      </c>
    </row>
    <row r="13" spans="2:13" ht="27.6" customHeight="1" x14ac:dyDescent="0.25">
      <c r="B13" s="145" t="s">
        <v>214</v>
      </c>
      <c r="C13" s="145" t="s">
        <v>207</v>
      </c>
      <c r="D13" s="195"/>
      <c r="E13" s="153">
        <v>95</v>
      </c>
      <c r="F13" s="148">
        <f>D13*E13</f>
        <v>0</v>
      </c>
      <c r="H13" s="145" t="s">
        <v>228</v>
      </c>
      <c r="I13" s="195"/>
      <c r="J13" s="195"/>
      <c r="K13" s="146">
        <f t="shared" si="0"/>
        <v>0</v>
      </c>
      <c r="L13" s="146">
        <v>5</v>
      </c>
      <c r="M13" s="146">
        <f t="shared" si="1"/>
        <v>0</v>
      </c>
    </row>
    <row r="14" spans="2:13" ht="27.6" customHeight="1" x14ac:dyDescent="0.25">
      <c r="B14" s="145" t="s">
        <v>215</v>
      </c>
      <c r="C14" s="145" t="s">
        <v>207</v>
      </c>
      <c r="D14" s="195"/>
      <c r="E14" s="153">
        <v>19</v>
      </c>
      <c r="F14" s="148">
        <f>D14*E14</f>
        <v>0</v>
      </c>
      <c r="H14" s="145" t="s">
        <v>229</v>
      </c>
      <c r="I14" s="195"/>
      <c r="J14" s="195"/>
      <c r="K14" s="146">
        <f t="shared" si="0"/>
        <v>0</v>
      </c>
      <c r="L14" s="146">
        <v>0.5</v>
      </c>
      <c r="M14" s="146">
        <f t="shared" si="1"/>
        <v>0</v>
      </c>
    </row>
    <row r="15" spans="2:13" ht="27.6" customHeight="1" x14ac:dyDescent="0.25">
      <c r="B15" s="145" t="s">
        <v>213</v>
      </c>
      <c r="C15" s="145" t="s">
        <v>262</v>
      </c>
      <c r="D15" s="159">
        <f>M21</f>
        <v>0</v>
      </c>
      <c r="E15" s="199" t="s">
        <v>255</v>
      </c>
      <c r="F15" s="160" t="str">
        <f>IFERROR(D15*E15,"")</f>
        <v/>
      </c>
      <c r="H15" s="145" t="s">
        <v>230</v>
      </c>
      <c r="I15" s="195"/>
      <c r="J15" s="195"/>
      <c r="K15" s="146">
        <f t="shared" si="0"/>
        <v>0</v>
      </c>
      <c r="L15" s="146">
        <v>1.5</v>
      </c>
      <c r="M15" s="146">
        <f t="shared" si="1"/>
        <v>0</v>
      </c>
    </row>
    <row r="16" spans="2:13" ht="27.6" customHeight="1" x14ac:dyDescent="0.25">
      <c r="E16" s="161"/>
      <c r="H16" s="151" t="s">
        <v>271</v>
      </c>
      <c r="I16" s="195"/>
      <c r="J16" s="195"/>
      <c r="K16" s="146">
        <f t="shared" si="0"/>
        <v>0</v>
      </c>
      <c r="L16" s="146">
        <v>3</v>
      </c>
      <c r="M16" s="146">
        <f t="shared" si="1"/>
        <v>0</v>
      </c>
    </row>
    <row r="17" spans="2:13" ht="27.6" customHeight="1" x14ac:dyDescent="0.25">
      <c r="B17" s="161"/>
      <c r="H17" s="145" t="s">
        <v>267</v>
      </c>
      <c r="I17" s="195"/>
      <c r="J17" s="195"/>
      <c r="K17" s="146">
        <f t="shared" si="0"/>
        <v>0</v>
      </c>
      <c r="L17" s="146">
        <v>10</v>
      </c>
      <c r="M17" s="146">
        <f t="shared" si="1"/>
        <v>0</v>
      </c>
    </row>
    <row r="18" spans="2:13" ht="27.6" customHeight="1" x14ac:dyDescent="0.25">
      <c r="H18" s="145" t="s">
        <v>268</v>
      </c>
      <c r="I18" s="195"/>
      <c r="J18" s="195"/>
      <c r="K18" s="146">
        <f t="shared" si="0"/>
        <v>0</v>
      </c>
      <c r="L18" s="146">
        <v>3</v>
      </c>
      <c r="M18" s="146">
        <f t="shared" si="1"/>
        <v>0</v>
      </c>
    </row>
    <row r="19" spans="2:13" ht="27.6" customHeight="1" x14ac:dyDescent="0.25">
      <c r="H19" s="145" t="s">
        <v>231</v>
      </c>
      <c r="I19" s="195"/>
      <c r="J19" s="195"/>
      <c r="K19" s="146">
        <f t="shared" si="0"/>
        <v>0</v>
      </c>
      <c r="L19" s="146">
        <v>24</v>
      </c>
      <c r="M19" s="146">
        <f t="shared" si="1"/>
        <v>0</v>
      </c>
    </row>
    <row r="20" spans="2:13" ht="27.6" customHeight="1" x14ac:dyDescent="0.25">
      <c r="H20" s="162" t="s">
        <v>42</v>
      </c>
      <c r="I20" s="163"/>
      <c r="J20" s="163"/>
      <c r="K20" s="163"/>
      <c r="L20" s="163"/>
      <c r="M20" s="163">
        <f>SUM(M5:M19)</f>
        <v>0</v>
      </c>
    </row>
    <row r="21" spans="2:13" ht="27.6" customHeight="1" x14ac:dyDescent="0.25">
      <c r="H21" s="145" t="s">
        <v>232</v>
      </c>
      <c r="I21" s="146"/>
      <c r="J21" s="146"/>
      <c r="K21" s="146"/>
      <c r="L21" s="146"/>
      <c r="M21" s="164">
        <f>M20/24</f>
        <v>0</v>
      </c>
    </row>
  </sheetData>
  <sheetProtection algorithmName="SHA-512" hashValue="NNUIzC0nc3lUGAtizNYJnckMpyB9/gjh1YetDfn3mJ0L+NybdYm5/ZdmHuu1M9hU8lp+B+33umOY8c+oZ3f5Uw==" saltValue="ywo5RFoenen+2z3anqDvgQ==" spinCount="100000" sheet="1" objects="1" scenarios="1" formatColumns="0" formatRows="0"/>
  <mergeCells count="3">
    <mergeCell ref="E2:F2"/>
    <mergeCell ref="E1:F1"/>
    <mergeCell ref="L2:M2"/>
  </mergeCells>
  <dataValidations count="1">
    <dataValidation type="whole" operator="greaterThanOrEqual" allowBlank="1" showInputMessage="1" showErrorMessage="1" sqref="D5:D6 D11:D14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E15</xm:sqref>
        </x14:dataValidation>
        <x14:dataValidation type="list" allowBlank="1" showInputMessage="1" showErrorMessage="1" xr:uid="{8FC1EA87-DA64-4E55-9F1B-5AB65393CC5F}">
          <x14:formula1>
            <xm:f>Dropdowns!$B$1:$B$4</xm:f>
          </x14:formula1>
          <xm:sqref>E11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sheetPr>
  <dimension ref="B1:G14"/>
  <sheetViews>
    <sheetView zoomScale="90" zoomScaleNormal="90" workbookViewId="0"/>
  </sheetViews>
  <sheetFormatPr defaultColWidth="8.69921875" defaultRowHeight="13.8" x14ac:dyDescent="0.25"/>
  <cols>
    <col min="1" max="1" width="2.3984375" style="3" customWidth="1"/>
    <col min="2" max="2" width="54.69921875" style="3" customWidth="1"/>
    <col min="3" max="3" width="12.19921875" style="3" customWidth="1"/>
    <col min="4" max="4" width="10.3984375" style="143" customWidth="1"/>
    <col min="5" max="5" width="10.3984375" style="3" customWidth="1"/>
    <col min="6" max="6" width="10.3984375" style="150" customWidth="1"/>
    <col min="7" max="7" width="2.5" style="3" customWidth="1"/>
    <col min="8" max="16384" width="8.69921875" style="3"/>
  </cols>
  <sheetData>
    <row r="1" spans="2:7" ht="22.8" x14ac:dyDescent="0.4">
      <c r="B1" s="134" t="s">
        <v>101</v>
      </c>
      <c r="C1" s="135"/>
      <c r="D1" s="135"/>
      <c r="E1" s="237">
        <f>SUM(F:F)</f>
        <v>0</v>
      </c>
      <c r="F1" s="237"/>
    </row>
    <row r="2" spans="2:7" x14ac:dyDescent="0.25">
      <c r="D2" s="136"/>
      <c r="E2" s="238" t="s">
        <v>102</v>
      </c>
      <c r="F2" s="238"/>
    </row>
    <row r="3" spans="2:7" x14ac:dyDescent="0.25">
      <c r="B3" s="137" t="s">
        <v>233</v>
      </c>
      <c r="C3" s="138"/>
      <c r="D3" s="139"/>
      <c r="E3" s="139"/>
      <c r="F3" s="140"/>
    </row>
    <row r="4" spans="2:7" s="143" customFormat="1" x14ac:dyDescent="0.25">
      <c r="B4" s="141" t="s">
        <v>1</v>
      </c>
      <c r="C4" s="141" t="s">
        <v>2</v>
      </c>
      <c r="D4" s="141" t="s">
        <v>41</v>
      </c>
      <c r="E4" s="141" t="s">
        <v>3</v>
      </c>
      <c r="F4" s="142" t="s">
        <v>42</v>
      </c>
      <c r="G4" s="3"/>
    </row>
    <row r="5" spans="2:7" ht="26.4" x14ac:dyDescent="0.25">
      <c r="B5" s="144" t="s">
        <v>234</v>
      </c>
      <c r="C5" s="145" t="s">
        <v>235</v>
      </c>
      <c r="D5" s="195"/>
      <c r="E5" s="147">
        <v>15</v>
      </c>
      <c r="F5" s="148">
        <f>D5*E5</f>
        <v>0</v>
      </c>
    </row>
    <row r="6" spans="2:7" ht="26.4" x14ac:dyDescent="0.25">
      <c r="B6" s="144" t="s">
        <v>236</v>
      </c>
      <c r="C6" s="145" t="s">
        <v>237</v>
      </c>
      <c r="D6" s="195"/>
      <c r="E6" s="147" t="s">
        <v>14</v>
      </c>
      <c r="F6" s="148"/>
    </row>
    <row r="8" spans="2:7" x14ac:dyDescent="0.25">
      <c r="B8" s="149" t="s">
        <v>238</v>
      </c>
      <c r="C8" s="138"/>
    </row>
    <row r="9" spans="2:7" x14ac:dyDescent="0.25">
      <c r="B9" s="141" t="s">
        <v>1</v>
      </c>
      <c r="C9" s="141" t="s">
        <v>2</v>
      </c>
      <c r="D9" s="141" t="s">
        <v>41</v>
      </c>
      <c r="E9" s="141" t="s">
        <v>3</v>
      </c>
      <c r="F9" s="142" t="s">
        <v>42</v>
      </c>
    </row>
    <row r="10" spans="2:7" ht="39.6" x14ac:dyDescent="0.25">
      <c r="B10" s="151" t="s">
        <v>239</v>
      </c>
      <c r="C10" s="151" t="s">
        <v>240</v>
      </c>
      <c r="D10" s="195"/>
      <c r="E10" s="152" t="s">
        <v>241</v>
      </c>
      <c r="F10" s="148">
        <f>D10*E11</f>
        <v>0</v>
      </c>
    </row>
    <row r="11" spans="2:7" x14ac:dyDescent="0.25">
      <c r="B11" s="151" t="s">
        <v>242</v>
      </c>
      <c r="C11" s="151" t="s">
        <v>240</v>
      </c>
      <c r="D11" s="195"/>
      <c r="E11" s="152">
        <v>75</v>
      </c>
      <c r="F11" s="148">
        <f>D11*E11</f>
        <v>0</v>
      </c>
    </row>
    <row r="12" spans="2:7" x14ac:dyDescent="0.25">
      <c r="B12" s="145" t="s">
        <v>243</v>
      </c>
      <c r="C12" s="145" t="s">
        <v>244</v>
      </c>
      <c r="D12" s="195"/>
      <c r="E12" s="153">
        <v>106</v>
      </c>
      <c r="F12" s="148">
        <f>D12*E12</f>
        <v>0</v>
      </c>
    </row>
    <row r="13" spans="2:7" x14ac:dyDescent="0.25">
      <c r="B13" s="145" t="s">
        <v>245</v>
      </c>
      <c r="C13" s="145" t="s">
        <v>246</v>
      </c>
      <c r="D13" s="195"/>
      <c r="E13" s="153">
        <v>1910</v>
      </c>
      <c r="F13" s="148">
        <f>D13*E13</f>
        <v>0</v>
      </c>
    </row>
    <row r="14" spans="2:7" x14ac:dyDescent="0.25">
      <c r="B14" s="145" t="s">
        <v>247</v>
      </c>
      <c r="C14" s="145" t="s">
        <v>248</v>
      </c>
      <c r="D14" s="195"/>
      <c r="E14" s="154">
        <v>955</v>
      </c>
      <c r="F14" s="148">
        <f>D14*E14</f>
        <v>0</v>
      </c>
    </row>
  </sheetData>
  <sheetProtection algorithmName="SHA-512" hashValue="PhnNk3HLNi7wpWjPn650ICE45FzonSapHOtGiOelUa6pEZ9+RMamabxj3/2lOeLh7InH3mCKVT6ZwPxycTq3pQ==" saltValue="IkswwY+R9mSD5hiX1NYo4g==" spinCount="100000" sheet="1" objects="1" scenarios="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heetViews>
  <sheetFormatPr defaultRowHeight="13.8" x14ac:dyDescent="0.25"/>
  <cols>
    <col min="1" max="2" width="13.09765625" style="210" bestFit="1" customWidth="1"/>
    <col min="3" max="3" width="13.09765625" bestFit="1" customWidth="1"/>
  </cols>
  <sheetData>
    <row r="1" spans="1:3" x14ac:dyDescent="0.25">
      <c r="A1" s="210" t="s">
        <v>255</v>
      </c>
      <c r="B1" s="210" t="s">
        <v>255</v>
      </c>
      <c r="C1" s="210" t="s">
        <v>255</v>
      </c>
    </row>
    <row r="2" spans="1:3" x14ac:dyDescent="0.25">
      <c r="A2" s="211">
        <v>190</v>
      </c>
      <c r="B2" s="211">
        <v>-190</v>
      </c>
      <c r="C2" s="210" t="s">
        <v>265</v>
      </c>
    </row>
    <row r="3" spans="1:3" x14ac:dyDescent="0.25">
      <c r="A3" s="211">
        <v>95</v>
      </c>
      <c r="B3" s="211">
        <v>-95</v>
      </c>
      <c r="C3" s="210" t="s">
        <v>264</v>
      </c>
    </row>
    <row r="4" spans="1:3" x14ac:dyDescent="0.25">
      <c r="A4" s="211">
        <v>19</v>
      </c>
      <c r="B4" s="211">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L23"/>
  <sheetViews>
    <sheetView zoomScale="90" zoomScaleNormal="90" workbookViewId="0"/>
  </sheetViews>
  <sheetFormatPr defaultColWidth="8.69921875" defaultRowHeight="13.8" x14ac:dyDescent="0.25"/>
  <cols>
    <col min="1" max="1" width="2.3984375" style="3" customWidth="1"/>
    <col min="2" max="2" width="54.69921875" style="3" customWidth="1"/>
    <col min="3" max="3" width="14.19921875" style="3" customWidth="1"/>
    <col min="4" max="4" width="10.3984375" style="143" customWidth="1"/>
    <col min="5" max="5" width="8.8984375" style="3" customWidth="1"/>
    <col min="6" max="6" width="10.3984375" style="150" customWidth="1"/>
    <col min="7" max="7" width="2.5" style="3" customWidth="1"/>
    <col min="8" max="8" width="54.69921875" style="3" customWidth="1"/>
    <col min="9" max="9" width="14.19921875" style="3" customWidth="1"/>
    <col min="10" max="10" width="10.3984375" style="143" customWidth="1"/>
    <col min="11" max="11" width="8.8984375" style="3" customWidth="1"/>
    <col min="12" max="12" width="10.3984375" style="150" customWidth="1"/>
    <col min="13" max="16384" width="8.69921875" style="3"/>
  </cols>
  <sheetData>
    <row r="1" spans="2:12" ht="22.8" x14ac:dyDescent="0.4">
      <c r="B1" s="134" t="s">
        <v>101</v>
      </c>
      <c r="C1" s="135"/>
      <c r="D1" s="135"/>
      <c r="E1" s="237">
        <f>SUM(F5:F9)</f>
        <v>0</v>
      </c>
      <c r="F1" s="237"/>
      <c r="H1" s="134" t="s">
        <v>82</v>
      </c>
      <c r="I1" s="135"/>
      <c r="J1" s="135"/>
      <c r="K1" s="237">
        <f>SUM(L5:L23)</f>
        <v>0</v>
      </c>
      <c r="L1" s="237"/>
    </row>
    <row r="2" spans="2:12" x14ac:dyDescent="0.25">
      <c r="D2" s="136"/>
      <c r="E2" s="238" t="s">
        <v>102</v>
      </c>
      <c r="F2" s="238"/>
      <c r="J2" s="136"/>
      <c r="K2" s="238" t="s">
        <v>102</v>
      </c>
      <c r="L2" s="238"/>
    </row>
    <row r="3" spans="2:12" x14ac:dyDescent="0.25">
      <c r="B3" s="137" t="s">
        <v>0</v>
      </c>
      <c r="C3" s="138"/>
      <c r="D3" s="139"/>
      <c r="E3" s="139"/>
      <c r="F3" s="140"/>
      <c r="H3" s="137" t="s">
        <v>11</v>
      </c>
      <c r="I3" s="138"/>
      <c r="J3" s="139"/>
      <c r="K3" s="139"/>
      <c r="L3" s="140"/>
    </row>
    <row r="4" spans="2:12" s="143" customFormat="1" x14ac:dyDescent="0.25">
      <c r="B4" s="141" t="s">
        <v>1</v>
      </c>
      <c r="C4" s="141" t="s">
        <v>2</v>
      </c>
      <c r="D4" s="141" t="s">
        <v>41</v>
      </c>
      <c r="E4" s="141" t="s">
        <v>3</v>
      </c>
      <c r="F4" s="142" t="s">
        <v>42</v>
      </c>
      <c r="H4" s="141" t="s">
        <v>1</v>
      </c>
      <c r="I4" s="141" t="s">
        <v>2</v>
      </c>
      <c r="J4" s="141" t="s">
        <v>41</v>
      </c>
      <c r="K4" s="141" t="s">
        <v>3</v>
      </c>
      <c r="L4" s="142" t="s">
        <v>42</v>
      </c>
    </row>
    <row r="5" spans="2:12" ht="26.4" x14ac:dyDescent="0.25">
      <c r="B5" s="144" t="s">
        <v>4</v>
      </c>
      <c r="C5" s="145" t="s">
        <v>5</v>
      </c>
      <c r="D5" s="195"/>
      <c r="E5" s="153">
        <v>60</v>
      </c>
      <c r="F5" s="160">
        <f>D5*E5</f>
        <v>0</v>
      </c>
      <c r="H5" s="144" t="s">
        <v>12</v>
      </c>
      <c r="I5" s="145" t="s">
        <v>13</v>
      </c>
      <c r="J5" s="195"/>
      <c r="K5" s="153" t="s">
        <v>14</v>
      </c>
      <c r="L5" s="160"/>
    </row>
    <row r="6" spans="2:12" ht="26.4" x14ac:dyDescent="0.25">
      <c r="B6" s="144" t="s">
        <v>6</v>
      </c>
      <c r="C6" s="145" t="s">
        <v>5</v>
      </c>
      <c r="D6" s="195"/>
      <c r="E6" s="153">
        <v>34</v>
      </c>
      <c r="F6" s="160">
        <f>D6*E6</f>
        <v>0</v>
      </c>
      <c r="H6" s="144" t="s">
        <v>15</v>
      </c>
      <c r="I6" s="145" t="s">
        <v>16</v>
      </c>
      <c r="J6" s="195"/>
      <c r="K6" s="153" t="s">
        <v>14</v>
      </c>
      <c r="L6" s="160"/>
    </row>
    <row r="7" spans="2:12" ht="39.6" x14ac:dyDescent="0.25">
      <c r="B7" s="144" t="s">
        <v>7</v>
      </c>
      <c r="C7" s="145" t="s">
        <v>5</v>
      </c>
      <c r="D7" s="195"/>
      <c r="E7" s="153">
        <v>40</v>
      </c>
      <c r="F7" s="160">
        <f>D7*E7</f>
        <v>0</v>
      </c>
      <c r="H7" s="144" t="s">
        <v>17</v>
      </c>
      <c r="I7" s="145" t="s">
        <v>5</v>
      </c>
      <c r="J7" s="195"/>
      <c r="K7" s="153">
        <v>708</v>
      </c>
      <c r="L7" s="160">
        <f t="shared" ref="L7:L23" si="0">J7*K7</f>
        <v>0</v>
      </c>
    </row>
    <row r="8" spans="2:12" ht="39.6" x14ac:dyDescent="0.25">
      <c r="B8" s="144" t="s">
        <v>8</v>
      </c>
      <c r="C8" s="145" t="s">
        <v>5</v>
      </c>
      <c r="D8" s="195"/>
      <c r="E8" s="153">
        <v>27</v>
      </c>
      <c r="F8" s="160">
        <f>D8*E8</f>
        <v>0</v>
      </c>
      <c r="H8" s="144" t="s">
        <v>18</v>
      </c>
      <c r="I8" s="145" t="s">
        <v>5</v>
      </c>
      <c r="J8" s="195"/>
      <c r="K8" s="153">
        <v>877</v>
      </c>
      <c r="L8" s="160">
        <f t="shared" si="0"/>
        <v>0</v>
      </c>
    </row>
    <row r="9" spans="2:12" ht="39.6" x14ac:dyDescent="0.25">
      <c r="B9" s="145" t="s">
        <v>9</v>
      </c>
      <c r="C9" s="145" t="s">
        <v>10</v>
      </c>
      <c r="D9" s="195"/>
      <c r="E9" s="153">
        <v>18</v>
      </c>
      <c r="F9" s="160">
        <f>D9*E9</f>
        <v>0</v>
      </c>
      <c r="H9" s="145" t="s">
        <v>19</v>
      </c>
      <c r="I9" s="145" t="s">
        <v>5</v>
      </c>
      <c r="J9" s="195"/>
      <c r="K9" s="153">
        <v>162</v>
      </c>
      <c r="L9" s="160">
        <f t="shared" si="0"/>
        <v>0</v>
      </c>
    </row>
    <row r="10" spans="2:12" ht="39.6" x14ac:dyDescent="0.25">
      <c r="H10" s="145" t="s">
        <v>20</v>
      </c>
      <c r="I10" s="145" t="s">
        <v>5</v>
      </c>
      <c r="J10" s="195"/>
      <c r="K10" s="153">
        <v>331</v>
      </c>
      <c r="L10" s="160">
        <f t="shared" si="0"/>
        <v>0</v>
      </c>
    </row>
    <row r="11" spans="2:12" ht="26.4" x14ac:dyDescent="0.25">
      <c r="H11" s="145" t="s">
        <v>21</v>
      </c>
      <c r="I11" s="145" t="s">
        <v>22</v>
      </c>
      <c r="J11" s="195"/>
      <c r="K11" s="153">
        <v>163</v>
      </c>
      <c r="L11" s="160">
        <f t="shared" si="0"/>
        <v>0</v>
      </c>
    </row>
    <row r="12" spans="2:12" ht="26.4" x14ac:dyDescent="0.25">
      <c r="H12" s="145" t="s">
        <v>23</v>
      </c>
      <c r="I12" s="145" t="s">
        <v>22</v>
      </c>
      <c r="J12" s="195"/>
      <c r="K12" s="153">
        <v>304</v>
      </c>
      <c r="L12" s="160">
        <f t="shared" si="0"/>
        <v>0</v>
      </c>
    </row>
    <row r="13" spans="2:12" x14ac:dyDescent="0.25">
      <c r="H13" s="145" t="s">
        <v>24</v>
      </c>
      <c r="I13" s="145" t="s">
        <v>22</v>
      </c>
      <c r="J13" s="195"/>
      <c r="K13" s="153">
        <v>325</v>
      </c>
      <c r="L13" s="160">
        <f t="shared" si="0"/>
        <v>0</v>
      </c>
    </row>
    <row r="14" spans="2:12" x14ac:dyDescent="0.25">
      <c r="H14" s="145" t="s">
        <v>25</v>
      </c>
      <c r="I14" s="145" t="s">
        <v>26</v>
      </c>
      <c r="J14" s="195"/>
      <c r="K14" s="153">
        <v>1035</v>
      </c>
      <c r="L14" s="160">
        <f t="shared" si="0"/>
        <v>0</v>
      </c>
    </row>
    <row r="15" spans="2:12" x14ac:dyDescent="0.25">
      <c r="H15" s="145" t="s">
        <v>27</v>
      </c>
      <c r="I15" s="145" t="s">
        <v>26</v>
      </c>
      <c r="J15" s="195"/>
      <c r="K15" s="153">
        <v>1114</v>
      </c>
      <c r="L15" s="160">
        <f t="shared" si="0"/>
        <v>0</v>
      </c>
    </row>
    <row r="16" spans="2:12" x14ac:dyDescent="0.25">
      <c r="H16" s="145" t="s">
        <v>28</v>
      </c>
      <c r="I16" s="145" t="s">
        <v>29</v>
      </c>
      <c r="J16" s="195"/>
      <c r="K16" s="153">
        <v>36</v>
      </c>
      <c r="L16" s="160">
        <f t="shared" si="0"/>
        <v>0</v>
      </c>
    </row>
    <row r="17" spans="8:12" x14ac:dyDescent="0.25">
      <c r="H17" s="145" t="s">
        <v>30</v>
      </c>
      <c r="I17" s="145" t="s">
        <v>31</v>
      </c>
      <c r="J17" s="195"/>
      <c r="K17" s="153">
        <v>65</v>
      </c>
      <c r="L17" s="160">
        <f t="shared" si="0"/>
        <v>0</v>
      </c>
    </row>
    <row r="18" spans="8:12" ht="26.4" x14ac:dyDescent="0.25">
      <c r="H18" s="145" t="s">
        <v>32</v>
      </c>
      <c r="I18" s="145" t="s">
        <v>31</v>
      </c>
      <c r="J18" s="195"/>
      <c r="K18" s="153">
        <v>35</v>
      </c>
      <c r="L18" s="160">
        <f t="shared" si="0"/>
        <v>0</v>
      </c>
    </row>
    <row r="19" spans="8:12" ht="26.4" x14ac:dyDescent="0.25">
      <c r="H19" s="145" t="s">
        <v>33</v>
      </c>
      <c r="I19" s="145" t="s">
        <v>5</v>
      </c>
      <c r="J19" s="195"/>
      <c r="K19" s="153">
        <v>50</v>
      </c>
      <c r="L19" s="160">
        <f t="shared" si="0"/>
        <v>0</v>
      </c>
    </row>
    <row r="20" spans="8:12" x14ac:dyDescent="0.25">
      <c r="H20" s="145" t="s">
        <v>34</v>
      </c>
      <c r="I20" s="145" t="s">
        <v>35</v>
      </c>
      <c r="J20" s="195"/>
      <c r="K20" s="153">
        <v>82</v>
      </c>
      <c r="L20" s="160">
        <f t="shared" si="0"/>
        <v>0</v>
      </c>
    </row>
    <row r="21" spans="8:12" ht="26.4" x14ac:dyDescent="0.25">
      <c r="H21" s="145" t="s">
        <v>36</v>
      </c>
      <c r="I21" s="145" t="s">
        <v>37</v>
      </c>
      <c r="J21" s="195"/>
      <c r="K21" s="153">
        <v>350</v>
      </c>
      <c r="L21" s="160">
        <f t="shared" si="0"/>
        <v>0</v>
      </c>
    </row>
    <row r="22" spans="8:12" x14ac:dyDescent="0.25">
      <c r="H22" s="145" t="s">
        <v>38</v>
      </c>
      <c r="I22" s="145" t="s">
        <v>16</v>
      </c>
      <c r="J22" s="195"/>
      <c r="K22" s="153">
        <v>75</v>
      </c>
      <c r="L22" s="160">
        <f t="shared" si="0"/>
        <v>0</v>
      </c>
    </row>
    <row r="23" spans="8:12" x14ac:dyDescent="0.25">
      <c r="H23" s="145" t="s">
        <v>39</v>
      </c>
      <c r="I23" s="145" t="s">
        <v>40</v>
      </c>
      <c r="J23" s="195"/>
      <c r="K23" s="153">
        <v>2340</v>
      </c>
      <c r="L23" s="160">
        <f t="shared" si="0"/>
        <v>0</v>
      </c>
    </row>
  </sheetData>
  <sheetProtection algorithmName="SHA-512" hashValue="siyDgCmHKWUG+0upwtBakHWoyCVooxacvcdWAl6tQDSq16TacUpTSbNORatWtpuHRwfwTKKuq+VSaq+tQaa19Q==" saltValue="8yjDmR2IOVr0woQc3eTljw=="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3"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sheetPr>
  <dimension ref="B1:Q22"/>
  <sheetViews>
    <sheetView zoomScale="90" zoomScaleNormal="90" workbookViewId="0"/>
  </sheetViews>
  <sheetFormatPr defaultColWidth="8.69921875" defaultRowHeight="13.8" x14ac:dyDescent="0.25"/>
  <cols>
    <col min="1" max="1" width="2.3984375" style="3" customWidth="1"/>
    <col min="2" max="2" width="54.69921875" style="3" customWidth="1"/>
    <col min="3" max="3" width="12.19921875" style="3" customWidth="1"/>
    <col min="4" max="4" width="10.3984375" style="143" customWidth="1"/>
    <col min="5" max="5" width="10.3984375" style="3" customWidth="1"/>
    <col min="6" max="6" width="10.3984375" style="150" customWidth="1"/>
    <col min="7" max="7" width="2.5" style="3" customWidth="1"/>
    <col min="8" max="8" width="60.19921875" style="3" customWidth="1"/>
    <col min="9" max="9" width="12.19921875" style="3" customWidth="1"/>
    <col min="10" max="10" width="10.3984375" style="143" customWidth="1"/>
    <col min="11" max="11" width="10.3984375" style="3" customWidth="1"/>
    <col min="12" max="12" width="10.3984375" style="150" customWidth="1"/>
    <col min="13" max="13" width="2.5" style="3" customWidth="1"/>
    <col min="14" max="14" width="12.69921875" style="3" customWidth="1"/>
    <col min="15" max="15" width="10.3984375" style="143" customWidth="1"/>
    <col min="16" max="16" width="10.3984375" style="3" customWidth="1"/>
    <col min="17" max="17" width="10.3984375" style="150" customWidth="1"/>
    <col min="18" max="16384" width="8.69921875" style="3"/>
  </cols>
  <sheetData>
    <row r="1" spans="2:17" ht="22.8" x14ac:dyDescent="0.4">
      <c r="B1" s="134" t="s">
        <v>101</v>
      </c>
      <c r="C1" s="135"/>
      <c r="D1" s="135"/>
      <c r="E1" s="237">
        <f>SUM(F:F)</f>
        <v>0</v>
      </c>
      <c r="F1" s="237"/>
      <c r="H1" s="134" t="s">
        <v>82</v>
      </c>
      <c r="I1" s="135"/>
      <c r="J1" s="135"/>
      <c r="K1" s="237">
        <f>SUM(L:L)</f>
        <v>0</v>
      </c>
      <c r="L1" s="237"/>
      <c r="N1" s="134" t="s">
        <v>115</v>
      </c>
      <c r="O1" s="135"/>
      <c r="P1" s="237">
        <f>SUM(Q:Q)</f>
        <v>0</v>
      </c>
      <c r="Q1" s="237"/>
    </row>
    <row r="2" spans="2:17" x14ac:dyDescent="0.25">
      <c r="D2" s="136"/>
      <c r="E2" s="238" t="s">
        <v>102</v>
      </c>
      <c r="F2" s="238"/>
      <c r="K2" s="238" t="s">
        <v>102</v>
      </c>
      <c r="L2" s="238"/>
      <c r="P2" s="238" t="s">
        <v>102</v>
      </c>
      <c r="Q2" s="238"/>
    </row>
    <row r="3" spans="2:17" x14ac:dyDescent="0.25">
      <c r="B3" s="149" t="s">
        <v>107</v>
      </c>
      <c r="C3" s="138"/>
      <c r="D3" s="139"/>
      <c r="E3" s="139"/>
      <c r="F3" s="140"/>
      <c r="H3" s="149" t="s">
        <v>118</v>
      </c>
      <c r="I3" s="138"/>
      <c r="J3" s="139"/>
      <c r="K3" s="139"/>
      <c r="L3" s="140"/>
      <c r="N3" s="149"/>
      <c r="O3" s="139"/>
      <c r="P3" s="139"/>
      <c r="Q3" s="140"/>
    </row>
    <row r="4" spans="2:17" s="143" customFormat="1" x14ac:dyDescent="0.25">
      <c r="B4" s="141" t="s">
        <v>1</v>
      </c>
      <c r="C4" s="141" t="s">
        <v>2</v>
      </c>
      <c r="D4" s="141" t="s">
        <v>41</v>
      </c>
      <c r="E4" s="141" t="s">
        <v>3</v>
      </c>
      <c r="F4" s="142" t="s">
        <v>42</v>
      </c>
      <c r="H4" s="141" t="s">
        <v>1</v>
      </c>
      <c r="I4" s="141" t="s">
        <v>2</v>
      </c>
      <c r="J4" s="141" t="s">
        <v>41</v>
      </c>
      <c r="K4" s="141" t="s">
        <v>3</v>
      </c>
      <c r="L4" s="142" t="s">
        <v>42</v>
      </c>
      <c r="N4" s="141" t="s">
        <v>251</v>
      </c>
      <c r="O4" s="141" t="s">
        <v>41</v>
      </c>
      <c r="P4" s="141" t="s">
        <v>3</v>
      </c>
      <c r="Q4" s="142" t="s">
        <v>42</v>
      </c>
    </row>
    <row r="5" spans="2:17" ht="26.4" x14ac:dyDescent="0.25">
      <c r="B5" s="145" t="s">
        <v>108</v>
      </c>
      <c r="C5" s="145" t="s">
        <v>109</v>
      </c>
      <c r="D5" s="195"/>
      <c r="E5" s="153">
        <v>79</v>
      </c>
      <c r="F5" s="148">
        <f>D5*E5</f>
        <v>0</v>
      </c>
      <c r="H5" s="151" t="s">
        <v>12</v>
      </c>
      <c r="I5" s="151" t="s">
        <v>13</v>
      </c>
      <c r="J5" s="195"/>
      <c r="K5" s="186" t="s">
        <v>14</v>
      </c>
      <c r="L5" s="148"/>
      <c r="N5" s="151" t="s">
        <v>141</v>
      </c>
      <c r="O5" s="169">
        <f>SUM(F5:F10)</f>
        <v>0</v>
      </c>
      <c r="P5" s="182">
        <v>-0.15</v>
      </c>
      <c r="Q5" s="148">
        <f>O5*P5</f>
        <v>0</v>
      </c>
    </row>
    <row r="6" spans="2:17" x14ac:dyDescent="0.25">
      <c r="B6" s="144" t="s">
        <v>110</v>
      </c>
      <c r="C6" s="145" t="s">
        <v>111</v>
      </c>
      <c r="D6" s="195"/>
      <c r="E6" s="167">
        <v>174</v>
      </c>
      <c r="F6" s="148">
        <f>D6*E6</f>
        <v>0</v>
      </c>
      <c r="H6" s="151" t="s">
        <v>119</v>
      </c>
      <c r="I6" s="151" t="s">
        <v>111</v>
      </c>
      <c r="J6" s="195"/>
      <c r="K6" s="167">
        <v>373</v>
      </c>
      <c r="L6" s="148">
        <f t="shared" ref="L6:L21" si="0">J6*K6</f>
        <v>0</v>
      </c>
      <c r="N6" s="151" t="s">
        <v>117</v>
      </c>
      <c r="O6" s="169">
        <f>SUM(L5:L22)</f>
        <v>0</v>
      </c>
      <c r="P6" s="182">
        <v>-0.15</v>
      </c>
      <c r="Q6" s="148">
        <f>O6*P6</f>
        <v>0</v>
      </c>
    </row>
    <row r="7" spans="2:17" ht="39.6" x14ac:dyDescent="0.25">
      <c r="B7" s="144" t="s">
        <v>112</v>
      </c>
      <c r="C7" s="145" t="s">
        <v>5</v>
      </c>
      <c r="D7" s="195"/>
      <c r="E7" s="153">
        <v>2995</v>
      </c>
      <c r="F7" s="148">
        <f>D7*E7</f>
        <v>0</v>
      </c>
      <c r="H7" s="151" t="s">
        <v>120</v>
      </c>
      <c r="I7" s="151" t="s">
        <v>121</v>
      </c>
      <c r="J7" s="195"/>
      <c r="K7" s="167">
        <v>187</v>
      </c>
      <c r="L7" s="148">
        <f t="shared" si="0"/>
        <v>0</v>
      </c>
    </row>
    <row r="8" spans="2:17" ht="52.8" x14ac:dyDescent="0.25">
      <c r="B8" s="202" t="s">
        <v>272</v>
      </c>
      <c r="C8" s="145" t="s">
        <v>5</v>
      </c>
      <c r="D8" s="195"/>
      <c r="E8" s="153">
        <v>6370</v>
      </c>
      <c r="F8" s="148">
        <f>D8*E8</f>
        <v>0</v>
      </c>
      <c r="H8" s="151" t="s">
        <v>122</v>
      </c>
      <c r="I8" s="151" t="s">
        <v>22</v>
      </c>
      <c r="J8" s="195"/>
      <c r="K8" s="167">
        <v>75</v>
      </c>
      <c r="L8" s="148">
        <f t="shared" si="0"/>
        <v>0</v>
      </c>
    </row>
    <row r="9" spans="2:17" ht="26.4" x14ac:dyDescent="0.25">
      <c r="B9" s="144" t="s">
        <v>113</v>
      </c>
      <c r="C9" s="145" t="s">
        <v>31</v>
      </c>
      <c r="D9" s="195"/>
      <c r="E9" s="153">
        <v>1128</v>
      </c>
      <c r="F9" s="148">
        <f>D9*E9</f>
        <v>0</v>
      </c>
      <c r="H9" s="151" t="s">
        <v>123</v>
      </c>
      <c r="I9" s="151" t="s">
        <v>22</v>
      </c>
      <c r="J9" s="195"/>
      <c r="K9" s="167">
        <v>116</v>
      </c>
      <c r="L9" s="148">
        <f t="shared" si="0"/>
        <v>0</v>
      </c>
    </row>
    <row r="10" spans="2:17" ht="26.4" x14ac:dyDescent="0.25">
      <c r="B10" s="145" t="s">
        <v>115</v>
      </c>
      <c r="C10" s="151" t="s">
        <v>116</v>
      </c>
      <c r="D10" s="190"/>
      <c r="E10" s="191">
        <v>0.15</v>
      </c>
      <c r="F10" s="148" t="s">
        <v>250</v>
      </c>
      <c r="H10" s="151" t="s">
        <v>23</v>
      </c>
      <c r="I10" s="151" t="s">
        <v>22</v>
      </c>
      <c r="J10" s="195"/>
      <c r="K10" s="167">
        <v>203</v>
      </c>
      <c r="L10" s="148">
        <f t="shared" si="0"/>
        <v>0</v>
      </c>
    </row>
    <row r="11" spans="2:17" ht="26.4" x14ac:dyDescent="0.25">
      <c r="H11" s="151" t="s">
        <v>124</v>
      </c>
      <c r="I11" s="151" t="s">
        <v>22</v>
      </c>
      <c r="J11" s="195"/>
      <c r="K11" s="167">
        <v>288</v>
      </c>
      <c r="L11" s="148">
        <f t="shared" si="0"/>
        <v>0</v>
      </c>
    </row>
    <row r="12" spans="2:17" ht="26.4" x14ac:dyDescent="0.25">
      <c r="H12" s="151" t="s">
        <v>125</v>
      </c>
      <c r="I12" s="151" t="s">
        <v>22</v>
      </c>
      <c r="J12" s="195"/>
      <c r="K12" s="167">
        <v>8</v>
      </c>
      <c r="L12" s="148">
        <f t="shared" si="0"/>
        <v>0</v>
      </c>
    </row>
    <row r="13" spans="2:17" ht="26.4" x14ac:dyDescent="0.25">
      <c r="H13" s="151" t="s">
        <v>114</v>
      </c>
      <c r="I13" s="151" t="s">
        <v>31</v>
      </c>
      <c r="J13" s="195"/>
      <c r="K13" s="167">
        <v>3202</v>
      </c>
      <c r="L13" s="148">
        <f t="shared" si="0"/>
        <v>0</v>
      </c>
    </row>
    <row r="14" spans="2:17" ht="26.4" x14ac:dyDescent="0.25">
      <c r="H14" s="151" t="s">
        <v>126</v>
      </c>
      <c r="I14" s="151" t="s">
        <v>127</v>
      </c>
      <c r="J14" s="195"/>
      <c r="K14" s="167">
        <v>75413</v>
      </c>
      <c r="L14" s="148">
        <f t="shared" si="0"/>
        <v>0</v>
      </c>
    </row>
    <row r="15" spans="2:17" ht="26.4" x14ac:dyDescent="0.25">
      <c r="H15" s="151" t="s">
        <v>128</v>
      </c>
      <c r="I15" s="151" t="s">
        <v>5</v>
      </c>
      <c r="J15" s="195"/>
      <c r="K15" s="167">
        <v>955</v>
      </c>
      <c r="L15" s="148">
        <f t="shared" si="0"/>
        <v>0</v>
      </c>
    </row>
    <row r="16" spans="2:17" x14ac:dyDescent="0.25">
      <c r="H16" s="151" t="s">
        <v>129</v>
      </c>
      <c r="I16" s="151" t="s">
        <v>130</v>
      </c>
      <c r="J16" s="195"/>
      <c r="K16" s="167">
        <v>541</v>
      </c>
      <c r="L16" s="148">
        <f t="shared" si="0"/>
        <v>0</v>
      </c>
    </row>
    <row r="17" spans="8:12" x14ac:dyDescent="0.25">
      <c r="H17" s="151" t="s">
        <v>131</v>
      </c>
      <c r="I17" s="151" t="s">
        <v>132</v>
      </c>
      <c r="J17" s="195"/>
      <c r="K17" s="167">
        <v>271</v>
      </c>
      <c r="L17" s="148">
        <f t="shared" si="0"/>
        <v>0</v>
      </c>
    </row>
    <row r="18" spans="8:12" x14ac:dyDescent="0.25">
      <c r="H18" s="151" t="s">
        <v>133</v>
      </c>
      <c r="I18" s="151" t="s">
        <v>134</v>
      </c>
      <c r="J18" s="195"/>
      <c r="K18" s="167">
        <v>85</v>
      </c>
      <c r="L18" s="148">
        <f t="shared" si="0"/>
        <v>0</v>
      </c>
    </row>
    <row r="19" spans="8:12" ht="26.4" x14ac:dyDescent="0.25">
      <c r="H19" s="151" t="s">
        <v>36</v>
      </c>
      <c r="I19" s="151" t="s">
        <v>37</v>
      </c>
      <c r="J19" s="195"/>
      <c r="K19" s="167">
        <v>350</v>
      </c>
      <c r="L19" s="148">
        <f t="shared" si="0"/>
        <v>0</v>
      </c>
    </row>
    <row r="20" spans="8:12" x14ac:dyDescent="0.25">
      <c r="H20" s="151" t="s">
        <v>38</v>
      </c>
      <c r="I20" s="151" t="s">
        <v>16</v>
      </c>
      <c r="J20" s="195"/>
      <c r="K20" s="167">
        <v>75</v>
      </c>
      <c r="L20" s="148">
        <f t="shared" si="0"/>
        <v>0</v>
      </c>
    </row>
    <row r="21" spans="8:12" x14ac:dyDescent="0.25">
      <c r="H21" s="151" t="s">
        <v>39</v>
      </c>
      <c r="I21" s="151" t="s">
        <v>40</v>
      </c>
      <c r="J21" s="195"/>
      <c r="K21" s="167">
        <v>2340</v>
      </c>
      <c r="L21" s="148">
        <f t="shared" si="0"/>
        <v>0</v>
      </c>
    </row>
    <row r="22" spans="8:12" x14ac:dyDescent="0.25">
      <c r="H22" s="145" t="s">
        <v>115</v>
      </c>
      <c r="I22" s="151" t="s">
        <v>116</v>
      </c>
      <c r="J22" s="190"/>
      <c r="K22" s="182">
        <v>0.15</v>
      </c>
      <c r="L22" s="148" t="s">
        <v>250</v>
      </c>
    </row>
  </sheetData>
  <sheetProtection algorithmName="SHA-512" hashValue="8FINLgCO/IYUHMySGJeYfL84G90y6GYPOKtXaT6LlUZGjRjxUeSzM5xnWi7LNtoentIchhQxcWJjMoAgiuwe2g==" saltValue="5+uqxzEzPccWGuhKAnjdSg==" spinCount="100000" sheet="1" objects="1" scenarios="1" formatColumns="0" formatRows="0"/>
  <mergeCells count="6">
    <mergeCell ref="E2:F2"/>
    <mergeCell ref="K2:L2"/>
    <mergeCell ref="E1:F1"/>
    <mergeCell ref="K1:L1"/>
    <mergeCell ref="P1:Q1"/>
    <mergeCell ref="P2:Q2"/>
  </mergeCells>
  <dataValidations count="1">
    <dataValidation type="whole" operator="greaterThanOrEqual" allowBlank="1" showInputMessage="1" showErrorMessage="1" sqref="D5:D9 J5:J21"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 ref="P2" location="Calculator!A1" display="Back to calculator" xr:uid="{3F323056-DFE3-4848-B0B9-76690F3126C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sheetPr>
  <dimension ref="B1:AD26"/>
  <sheetViews>
    <sheetView tabSelected="1" zoomScale="90" zoomScaleNormal="90" workbookViewId="0"/>
  </sheetViews>
  <sheetFormatPr defaultColWidth="8.69921875" defaultRowHeight="13.8" x14ac:dyDescent="0.25"/>
  <cols>
    <col min="1" max="1" width="2.3984375" style="3" customWidth="1"/>
    <col min="2" max="2" width="54.69921875" style="3" customWidth="1"/>
    <col min="3" max="3" width="12.19921875" style="3" customWidth="1"/>
    <col min="4" max="4" width="10.3984375" style="143" customWidth="1"/>
    <col min="5" max="5" width="10.3984375" style="3" customWidth="1"/>
    <col min="6" max="6" width="10.3984375" style="150" customWidth="1"/>
    <col min="7" max="7" width="2.5" style="3" customWidth="1"/>
    <col min="8" max="8" width="60.19921875" style="3" customWidth="1"/>
    <col min="9" max="9" width="12.19921875" style="3" customWidth="1"/>
    <col min="10" max="10" width="10.3984375" style="143" customWidth="1"/>
    <col min="11" max="11" width="10.3984375" style="3" customWidth="1"/>
    <col min="12" max="12" width="10.3984375" style="150" customWidth="1"/>
    <col min="13" max="13" width="2.5" style="3" customWidth="1"/>
    <col min="14" max="14" width="14.09765625" style="3" customWidth="1"/>
    <col min="15" max="15" width="10.3984375" style="143" customWidth="1"/>
    <col min="16" max="16" width="10.3984375" style="3" customWidth="1"/>
    <col min="17" max="17" width="10.3984375" style="150" customWidth="1"/>
    <col min="18" max="18" width="2.5" style="3" customWidth="1"/>
    <col min="19" max="19" width="60.19921875" style="3" customWidth="1"/>
    <col min="20" max="20" width="12.19921875" style="3" customWidth="1"/>
    <col min="21" max="23" width="10.3984375" style="3" customWidth="1"/>
    <col min="24" max="24" width="2.5" style="3" customWidth="1"/>
    <col min="25" max="25" width="9" style="3" customWidth="1"/>
    <col min="26" max="26" width="10.3984375" style="143" customWidth="1"/>
    <col min="27" max="27" width="10.3984375" style="3" customWidth="1"/>
    <col min="28" max="28" width="10.3984375" style="150" customWidth="1"/>
    <col min="29" max="29" width="2.5" style="3" customWidth="1"/>
    <col min="30" max="30" width="11.09765625" style="3" bestFit="1" customWidth="1"/>
    <col min="31" max="16384" width="8.69921875" style="3"/>
  </cols>
  <sheetData>
    <row r="1" spans="2:30" ht="22.8" x14ac:dyDescent="0.4">
      <c r="B1" s="134" t="s">
        <v>101</v>
      </c>
      <c r="C1" s="135"/>
      <c r="D1" s="135"/>
      <c r="E1" s="237">
        <f>SUM(F:F)</f>
        <v>0</v>
      </c>
      <c r="F1" s="237"/>
      <c r="H1" s="134" t="s">
        <v>82</v>
      </c>
      <c r="I1" s="135"/>
      <c r="J1" s="135"/>
      <c r="K1" s="237">
        <f>SUM(L:L)</f>
        <v>0</v>
      </c>
      <c r="L1" s="237"/>
      <c r="N1" s="134" t="s">
        <v>115</v>
      </c>
      <c r="O1" s="135"/>
      <c r="P1" s="237">
        <f>SUM(Q:Q)</f>
        <v>0</v>
      </c>
      <c r="Q1" s="237"/>
      <c r="S1" s="134" t="s">
        <v>254</v>
      </c>
      <c r="T1" s="134"/>
      <c r="U1" s="134"/>
      <c r="V1" s="134"/>
      <c r="W1" s="134"/>
      <c r="X1" s="134"/>
      <c r="Y1" s="134"/>
      <c r="Z1" s="134"/>
      <c r="AA1" s="237">
        <f>SUM(AB:AB)</f>
        <v>0</v>
      </c>
      <c r="AB1" s="237"/>
    </row>
    <row r="2" spans="2:30" x14ac:dyDescent="0.25">
      <c r="D2" s="136"/>
      <c r="E2" s="238" t="s">
        <v>102</v>
      </c>
      <c r="F2" s="238"/>
      <c r="K2" s="238" t="s">
        <v>102</v>
      </c>
      <c r="L2" s="238"/>
      <c r="P2" s="238" t="s">
        <v>102</v>
      </c>
      <c r="Q2" s="238"/>
      <c r="AA2" s="238" t="s">
        <v>102</v>
      </c>
      <c r="AB2" s="238"/>
    </row>
    <row r="3" spans="2:30" ht="15.6" x14ac:dyDescent="0.3">
      <c r="B3" s="149" t="s">
        <v>135</v>
      </c>
      <c r="C3" s="138"/>
      <c r="D3" s="139"/>
      <c r="E3" s="139"/>
      <c r="F3" s="140"/>
      <c r="H3" s="149" t="s">
        <v>142</v>
      </c>
      <c r="I3" s="138"/>
      <c r="J3" s="139"/>
      <c r="K3" s="139"/>
      <c r="L3" s="140"/>
      <c r="N3" s="149"/>
      <c r="O3" s="139"/>
      <c r="P3" s="139"/>
      <c r="Q3" s="140"/>
      <c r="S3" s="149" t="s">
        <v>275</v>
      </c>
      <c r="T3" s="189"/>
      <c r="U3" s="178"/>
      <c r="V3" s="179"/>
      <c r="W3" s="180"/>
      <c r="Y3" s="149"/>
      <c r="Z3" s="139"/>
      <c r="AA3" s="139"/>
      <c r="AB3" s="140"/>
    </row>
    <row r="4" spans="2:30" s="143" customFormat="1" x14ac:dyDescent="0.25">
      <c r="B4" s="141" t="s">
        <v>1</v>
      </c>
      <c r="C4" s="141" t="s">
        <v>2</v>
      </c>
      <c r="D4" s="141" t="s">
        <v>41</v>
      </c>
      <c r="E4" s="141" t="s">
        <v>3</v>
      </c>
      <c r="F4" s="142" t="s">
        <v>42</v>
      </c>
      <c r="H4" s="141" t="s">
        <v>1</v>
      </c>
      <c r="I4" s="141" t="s">
        <v>2</v>
      </c>
      <c r="J4" s="141" t="s">
        <v>41</v>
      </c>
      <c r="K4" s="141" t="s">
        <v>3</v>
      </c>
      <c r="L4" s="142" t="s">
        <v>42</v>
      </c>
      <c r="N4" s="141" t="s">
        <v>251</v>
      </c>
      <c r="O4" s="141" t="s">
        <v>41</v>
      </c>
      <c r="P4" s="141" t="s">
        <v>3</v>
      </c>
      <c r="Q4" s="142" t="s">
        <v>42</v>
      </c>
      <c r="S4" s="166" t="s">
        <v>1</v>
      </c>
      <c r="T4" s="166" t="s">
        <v>2</v>
      </c>
      <c r="U4" s="166" t="s">
        <v>41</v>
      </c>
      <c r="V4" s="166" t="s">
        <v>3</v>
      </c>
      <c r="W4" s="181" t="s">
        <v>42</v>
      </c>
      <c r="Y4" s="141" t="s">
        <v>251</v>
      </c>
      <c r="Z4" s="141" t="s">
        <v>41</v>
      </c>
      <c r="AA4" s="141" t="s">
        <v>3</v>
      </c>
      <c r="AB4" s="142" t="s">
        <v>42</v>
      </c>
    </row>
    <row r="5" spans="2:30" ht="26.4" x14ac:dyDescent="0.25">
      <c r="B5" s="224" t="s">
        <v>136</v>
      </c>
      <c r="C5" s="224" t="s">
        <v>16</v>
      </c>
      <c r="D5" s="190" t="s">
        <v>71</v>
      </c>
      <c r="E5" s="167">
        <v>41</v>
      </c>
      <c r="F5" s="148" t="s">
        <v>71</v>
      </c>
      <c r="H5" s="151" t="s">
        <v>143</v>
      </c>
      <c r="I5" s="151" t="s">
        <v>144</v>
      </c>
      <c r="J5" s="195"/>
      <c r="K5" s="167">
        <v>373</v>
      </c>
      <c r="L5" s="148">
        <f>J5*K5</f>
        <v>0</v>
      </c>
      <c r="N5" s="151" t="s">
        <v>252</v>
      </c>
      <c r="O5" s="169">
        <f>SUM(F5:F7)</f>
        <v>0</v>
      </c>
      <c r="P5" s="182">
        <v>-0.15</v>
      </c>
      <c r="Q5" s="148">
        <f>O5*P5</f>
        <v>0</v>
      </c>
      <c r="S5" s="151" t="s">
        <v>12</v>
      </c>
      <c r="T5" s="151" t="s">
        <v>13</v>
      </c>
      <c r="U5" s="196"/>
      <c r="V5" s="186" t="s">
        <v>14</v>
      </c>
      <c r="W5" s="160"/>
      <c r="Y5" s="151" t="s">
        <v>117</v>
      </c>
      <c r="Z5" s="169">
        <f>SUM(W:W)</f>
        <v>0</v>
      </c>
      <c r="AA5" s="182">
        <v>0.15</v>
      </c>
      <c r="AB5" s="148">
        <f>Z5*AA5</f>
        <v>0</v>
      </c>
      <c r="AD5" s="150"/>
    </row>
    <row r="6" spans="2:30" ht="26.4" x14ac:dyDescent="0.25">
      <c r="B6" s="224" t="s">
        <v>137</v>
      </c>
      <c r="C6" s="224" t="s">
        <v>138</v>
      </c>
      <c r="D6" s="190" t="s">
        <v>71</v>
      </c>
      <c r="E6" s="167">
        <v>81</v>
      </c>
      <c r="F6" s="148" t="s">
        <v>71</v>
      </c>
      <c r="H6" s="151" t="s">
        <v>120</v>
      </c>
      <c r="I6" s="151" t="s">
        <v>121</v>
      </c>
      <c r="J6" s="196"/>
      <c r="K6" s="167">
        <v>187</v>
      </c>
      <c r="L6" s="160">
        <f>J6*K6</f>
        <v>0</v>
      </c>
      <c r="N6" s="151" t="s">
        <v>253</v>
      </c>
      <c r="O6" s="169">
        <f>SUM(L5:L6)</f>
        <v>0</v>
      </c>
      <c r="P6" s="182">
        <v>-0.15</v>
      </c>
      <c r="Q6" s="148">
        <f>O6*P6</f>
        <v>0</v>
      </c>
      <c r="S6" s="151" t="s">
        <v>122</v>
      </c>
      <c r="T6" s="151" t="s">
        <v>22</v>
      </c>
      <c r="U6" s="196"/>
      <c r="V6" s="167">
        <v>75</v>
      </c>
      <c r="W6" s="160">
        <f t="shared" ref="W6:W19" si="0">U6*V6</f>
        <v>0</v>
      </c>
      <c r="Z6" s="161"/>
    </row>
    <row r="7" spans="2:30" ht="26.4" x14ac:dyDescent="0.25">
      <c r="B7" s="224" t="s">
        <v>139</v>
      </c>
      <c r="C7" s="224" t="s">
        <v>140</v>
      </c>
      <c r="D7" s="190" t="s">
        <v>71</v>
      </c>
      <c r="E7" s="167">
        <v>460</v>
      </c>
      <c r="F7" s="148" t="s">
        <v>71</v>
      </c>
      <c r="H7" s="145" t="s">
        <v>115</v>
      </c>
      <c r="I7" s="151" t="s">
        <v>116</v>
      </c>
      <c r="J7" s="190"/>
      <c r="K7" s="191">
        <v>0.15</v>
      </c>
      <c r="L7" s="148" t="s">
        <v>250</v>
      </c>
      <c r="N7" s="151" t="s">
        <v>141</v>
      </c>
      <c r="O7" s="183">
        <f>SUM(F12:F17)</f>
        <v>0</v>
      </c>
      <c r="P7" s="182">
        <v>-0.15</v>
      </c>
      <c r="Q7" s="148">
        <f>O7*P7</f>
        <v>0</v>
      </c>
      <c r="S7" s="151" t="s">
        <v>123</v>
      </c>
      <c r="T7" s="151" t="s">
        <v>22</v>
      </c>
      <c r="U7" s="196"/>
      <c r="V7" s="167">
        <v>116</v>
      </c>
      <c r="W7" s="160">
        <f t="shared" si="0"/>
        <v>0</v>
      </c>
    </row>
    <row r="8" spans="2:30" ht="26.4" x14ac:dyDescent="0.25">
      <c r="B8" s="224" t="s">
        <v>115</v>
      </c>
      <c r="C8" s="224" t="s">
        <v>116</v>
      </c>
      <c r="D8" s="190"/>
      <c r="E8" s="191">
        <v>0.15</v>
      </c>
      <c r="F8" s="148" t="s">
        <v>250</v>
      </c>
      <c r="J8" s="3"/>
      <c r="L8" s="3"/>
      <c r="N8" s="151" t="s">
        <v>117</v>
      </c>
      <c r="O8" s="183">
        <f>SUM(L11:L25)</f>
        <v>0</v>
      </c>
      <c r="P8" s="182">
        <v>-0.15</v>
      </c>
      <c r="Q8" s="148">
        <f>O8*P8</f>
        <v>0</v>
      </c>
      <c r="S8" s="151" t="s">
        <v>23</v>
      </c>
      <c r="T8" s="151" t="s">
        <v>22</v>
      </c>
      <c r="U8" s="196"/>
      <c r="V8" s="167">
        <v>203</v>
      </c>
      <c r="W8" s="160">
        <f t="shared" si="0"/>
        <v>0</v>
      </c>
    </row>
    <row r="9" spans="2:30" ht="26.4" x14ac:dyDescent="0.3">
      <c r="H9" s="149" t="s">
        <v>276</v>
      </c>
      <c r="I9" s="189"/>
      <c r="J9" s="178"/>
      <c r="K9" s="179"/>
      <c r="L9" s="180"/>
      <c r="S9" s="151" t="s">
        <v>124</v>
      </c>
      <c r="T9" s="151" t="s">
        <v>22</v>
      </c>
      <c r="U9" s="196"/>
      <c r="V9" s="167">
        <v>288</v>
      </c>
      <c r="W9" s="160">
        <f t="shared" si="0"/>
        <v>0</v>
      </c>
    </row>
    <row r="10" spans="2:30" ht="26.4" x14ac:dyDescent="0.25">
      <c r="B10" s="149" t="s">
        <v>274</v>
      </c>
      <c r="C10" s="138"/>
      <c r="H10" s="166" t="s">
        <v>1</v>
      </c>
      <c r="I10" s="166" t="s">
        <v>2</v>
      </c>
      <c r="J10" s="166" t="s">
        <v>41</v>
      </c>
      <c r="K10" s="166" t="s">
        <v>3</v>
      </c>
      <c r="L10" s="181" t="s">
        <v>42</v>
      </c>
      <c r="S10" s="151" t="s">
        <v>125</v>
      </c>
      <c r="T10" s="151" t="s">
        <v>22</v>
      </c>
      <c r="U10" s="196"/>
      <c r="V10" s="167">
        <v>8</v>
      </c>
      <c r="W10" s="160">
        <f t="shared" si="0"/>
        <v>0</v>
      </c>
    </row>
    <row r="11" spans="2:30" ht="26.4" x14ac:dyDescent="0.25">
      <c r="B11" s="141" t="s">
        <v>1</v>
      </c>
      <c r="C11" s="141" t="s">
        <v>2</v>
      </c>
      <c r="D11" s="141" t="s">
        <v>41</v>
      </c>
      <c r="E11" s="141" t="s">
        <v>3</v>
      </c>
      <c r="F11" s="142" t="s">
        <v>42</v>
      </c>
      <c r="H11" s="151" t="s">
        <v>12</v>
      </c>
      <c r="I11" s="151" t="s">
        <v>13</v>
      </c>
      <c r="J11" s="196"/>
      <c r="K11" s="186" t="s">
        <v>14</v>
      </c>
      <c r="L11" s="160"/>
      <c r="S11" s="151" t="s">
        <v>114</v>
      </c>
      <c r="T11" s="151" t="s">
        <v>31</v>
      </c>
      <c r="U11" s="196"/>
      <c r="V11" s="167">
        <v>3202</v>
      </c>
      <c r="W11" s="160">
        <f t="shared" si="0"/>
        <v>0</v>
      </c>
    </row>
    <row r="12" spans="2:30" ht="26.4" x14ac:dyDescent="0.25">
      <c r="B12" s="145" t="s">
        <v>108</v>
      </c>
      <c r="C12" s="145" t="s">
        <v>109</v>
      </c>
      <c r="D12" s="195"/>
      <c r="E12" s="153">
        <v>79</v>
      </c>
      <c r="F12" s="148">
        <f t="shared" ref="F12:F17" si="1">D12*E12</f>
        <v>0</v>
      </c>
      <c r="H12" s="151" t="s">
        <v>122</v>
      </c>
      <c r="I12" s="151" t="s">
        <v>22</v>
      </c>
      <c r="J12" s="196"/>
      <c r="K12" s="167">
        <v>75</v>
      </c>
      <c r="L12" s="160">
        <f t="shared" ref="L12:L25" si="2">J12*K12</f>
        <v>0</v>
      </c>
      <c r="S12" s="151" t="s">
        <v>126</v>
      </c>
      <c r="T12" s="151" t="s">
        <v>127</v>
      </c>
      <c r="U12" s="196"/>
      <c r="V12" s="167">
        <v>75413</v>
      </c>
      <c r="W12" s="160">
        <f t="shared" si="0"/>
        <v>0</v>
      </c>
    </row>
    <row r="13" spans="2:30" ht="26.4" x14ac:dyDescent="0.25">
      <c r="B13" s="144" t="s">
        <v>110</v>
      </c>
      <c r="C13" s="145" t="s">
        <v>111</v>
      </c>
      <c r="D13" s="195"/>
      <c r="E13" s="167">
        <v>174</v>
      </c>
      <c r="F13" s="148">
        <f t="shared" si="1"/>
        <v>0</v>
      </c>
      <c r="H13" s="151" t="s">
        <v>123</v>
      </c>
      <c r="I13" s="151" t="s">
        <v>22</v>
      </c>
      <c r="J13" s="196"/>
      <c r="K13" s="167">
        <v>116</v>
      </c>
      <c r="L13" s="160">
        <f t="shared" si="2"/>
        <v>0</v>
      </c>
      <c r="S13" s="151" t="s">
        <v>128</v>
      </c>
      <c r="T13" s="151" t="s">
        <v>5</v>
      </c>
      <c r="U13" s="196"/>
      <c r="V13" s="167">
        <v>955</v>
      </c>
      <c r="W13" s="160">
        <f t="shared" si="0"/>
        <v>0</v>
      </c>
    </row>
    <row r="14" spans="2:30" ht="39.6" x14ac:dyDescent="0.25">
      <c r="B14" s="144" t="s">
        <v>112</v>
      </c>
      <c r="C14" s="145" t="s">
        <v>5</v>
      </c>
      <c r="D14" s="195"/>
      <c r="E14" s="153">
        <v>2995</v>
      </c>
      <c r="F14" s="148">
        <f t="shared" si="1"/>
        <v>0</v>
      </c>
      <c r="H14" s="151" t="s">
        <v>23</v>
      </c>
      <c r="I14" s="151" t="s">
        <v>22</v>
      </c>
      <c r="J14" s="196"/>
      <c r="K14" s="167">
        <v>203</v>
      </c>
      <c r="L14" s="160">
        <f t="shared" si="2"/>
        <v>0</v>
      </c>
      <c r="S14" s="151" t="s">
        <v>129</v>
      </c>
      <c r="T14" s="151" t="s">
        <v>130</v>
      </c>
      <c r="U14" s="196"/>
      <c r="V14" s="167">
        <v>541</v>
      </c>
      <c r="W14" s="160">
        <f t="shared" si="0"/>
        <v>0</v>
      </c>
    </row>
    <row r="15" spans="2:30" ht="52.8" x14ac:dyDescent="0.25">
      <c r="B15" s="201" t="s">
        <v>272</v>
      </c>
      <c r="C15" s="145" t="s">
        <v>5</v>
      </c>
      <c r="D15" s="195"/>
      <c r="E15" s="153">
        <v>6370</v>
      </c>
      <c r="F15" s="148">
        <f t="shared" si="1"/>
        <v>0</v>
      </c>
      <c r="H15" s="151" t="s">
        <v>124</v>
      </c>
      <c r="I15" s="151" t="s">
        <v>22</v>
      </c>
      <c r="J15" s="196"/>
      <c r="K15" s="167">
        <v>288</v>
      </c>
      <c r="L15" s="160">
        <f t="shared" si="2"/>
        <v>0</v>
      </c>
      <c r="S15" s="151" t="s">
        <v>131</v>
      </c>
      <c r="T15" s="151" t="s">
        <v>132</v>
      </c>
      <c r="U15" s="196"/>
      <c r="V15" s="167">
        <v>271</v>
      </c>
      <c r="W15" s="160">
        <f t="shared" si="0"/>
        <v>0</v>
      </c>
      <c r="AD15" s="150"/>
    </row>
    <row r="16" spans="2:30" ht="26.4" x14ac:dyDescent="0.25">
      <c r="B16" s="201" t="s">
        <v>284</v>
      </c>
      <c r="C16" s="145" t="s">
        <v>5</v>
      </c>
      <c r="D16" s="195"/>
      <c r="E16" s="153">
        <f>E15-K17</f>
        <v>3168</v>
      </c>
      <c r="F16" s="148">
        <f t="shared" si="1"/>
        <v>0</v>
      </c>
      <c r="H16" s="151" t="s">
        <v>125</v>
      </c>
      <c r="I16" s="151" t="s">
        <v>22</v>
      </c>
      <c r="J16" s="196"/>
      <c r="K16" s="167">
        <v>8</v>
      </c>
      <c r="L16" s="160">
        <f t="shared" si="2"/>
        <v>0</v>
      </c>
      <c r="S16" s="151" t="s">
        <v>133</v>
      </c>
      <c r="T16" s="151" t="s">
        <v>134</v>
      </c>
      <c r="U16" s="196"/>
      <c r="V16" s="167">
        <v>85</v>
      </c>
      <c r="W16" s="160">
        <f t="shared" si="0"/>
        <v>0</v>
      </c>
    </row>
    <row r="17" spans="2:30" ht="26.4" x14ac:dyDescent="0.25">
      <c r="B17" s="144" t="s">
        <v>113</v>
      </c>
      <c r="C17" s="145" t="s">
        <v>31</v>
      </c>
      <c r="D17" s="195"/>
      <c r="E17" s="153">
        <v>1128</v>
      </c>
      <c r="F17" s="148">
        <f t="shared" si="1"/>
        <v>0</v>
      </c>
      <c r="H17" s="151" t="s">
        <v>114</v>
      </c>
      <c r="I17" s="151" t="s">
        <v>31</v>
      </c>
      <c r="J17" s="196"/>
      <c r="K17" s="167">
        <v>3202</v>
      </c>
      <c r="L17" s="160">
        <f t="shared" si="2"/>
        <v>0</v>
      </c>
      <c r="S17" s="151" t="s">
        <v>36</v>
      </c>
      <c r="T17" s="151" t="s">
        <v>37</v>
      </c>
      <c r="U17" s="196"/>
      <c r="V17" s="167">
        <v>350</v>
      </c>
      <c r="W17" s="160">
        <f t="shared" si="0"/>
        <v>0</v>
      </c>
      <c r="AD17" s="150"/>
    </row>
    <row r="18" spans="2:30" ht="26.4" x14ac:dyDescent="0.25">
      <c r="B18" s="145" t="s">
        <v>115</v>
      </c>
      <c r="C18" s="151" t="s">
        <v>116</v>
      </c>
      <c r="D18" s="190"/>
      <c r="E18" s="191">
        <v>0.15</v>
      </c>
      <c r="F18" s="148" t="s">
        <v>250</v>
      </c>
      <c r="H18" s="151" t="s">
        <v>126</v>
      </c>
      <c r="I18" s="151" t="s">
        <v>127</v>
      </c>
      <c r="J18" s="196"/>
      <c r="K18" s="167">
        <v>75413</v>
      </c>
      <c r="L18" s="160">
        <f t="shared" si="2"/>
        <v>0</v>
      </c>
      <c r="S18" s="151" t="s">
        <v>38</v>
      </c>
      <c r="T18" s="151" t="s">
        <v>16</v>
      </c>
      <c r="U18" s="196"/>
      <c r="V18" s="167">
        <v>75</v>
      </c>
      <c r="W18" s="160">
        <f t="shared" si="0"/>
        <v>0</v>
      </c>
    </row>
    <row r="19" spans="2:30" ht="26.4" x14ac:dyDescent="0.25">
      <c r="H19" s="151" t="s">
        <v>128</v>
      </c>
      <c r="I19" s="151" t="s">
        <v>5</v>
      </c>
      <c r="J19" s="196"/>
      <c r="K19" s="167">
        <v>955</v>
      </c>
      <c r="L19" s="160">
        <f t="shared" si="2"/>
        <v>0</v>
      </c>
      <c r="S19" s="151" t="s">
        <v>39</v>
      </c>
      <c r="T19" s="151" t="s">
        <v>40</v>
      </c>
      <c r="U19" s="196"/>
      <c r="V19" s="167">
        <v>2340</v>
      </c>
      <c r="W19" s="160">
        <f t="shared" si="0"/>
        <v>0</v>
      </c>
    </row>
    <row r="20" spans="2:30" x14ac:dyDescent="0.25">
      <c r="E20" s="156"/>
      <c r="H20" s="151" t="s">
        <v>129</v>
      </c>
      <c r="I20" s="151" t="s">
        <v>130</v>
      </c>
      <c r="J20" s="196"/>
      <c r="K20" s="167">
        <v>541</v>
      </c>
      <c r="L20" s="160">
        <f t="shared" si="2"/>
        <v>0</v>
      </c>
    </row>
    <row r="21" spans="2:30" x14ac:dyDescent="0.25">
      <c r="H21" s="151" t="s">
        <v>131</v>
      </c>
      <c r="I21" s="151" t="s">
        <v>132</v>
      </c>
      <c r="J21" s="196"/>
      <c r="K21" s="167">
        <v>271</v>
      </c>
      <c r="L21" s="160">
        <f t="shared" si="2"/>
        <v>0</v>
      </c>
    </row>
    <row r="22" spans="2:30" x14ac:dyDescent="0.25">
      <c r="H22" s="151" t="s">
        <v>133</v>
      </c>
      <c r="I22" s="151" t="s">
        <v>134</v>
      </c>
      <c r="J22" s="196"/>
      <c r="K22" s="167">
        <v>85</v>
      </c>
      <c r="L22" s="160">
        <f t="shared" si="2"/>
        <v>0</v>
      </c>
    </row>
    <row r="23" spans="2:30" ht="26.4" x14ac:dyDescent="0.25">
      <c r="H23" s="151" t="s">
        <v>36</v>
      </c>
      <c r="I23" s="151" t="s">
        <v>37</v>
      </c>
      <c r="J23" s="196"/>
      <c r="K23" s="167">
        <v>350</v>
      </c>
      <c r="L23" s="160">
        <f t="shared" si="2"/>
        <v>0</v>
      </c>
    </row>
    <row r="24" spans="2:30" x14ac:dyDescent="0.25">
      <c r="H24" s="151" t="s">
        <v>38</v>
      </c>
      <c r="I24" s="151" t="s">
        <v>16</v>
      </c>
      <c r="J24" s="196"/>
      <c r="K24" s="167">
        <v>75</v>
      </c>
      <c r="L24" s="160">
        <f t="shared" si="2"/>
        <v>0</v>
      </c>
    </row>
    <row r="25" spans="2:30" x14ac:dyDescent="0.25">
      <c r="H25" s="151" t="s">
        <v>39</v>
      </c>
      <c r="I25" s="151" t="s">
        <v>40</v>
      </c>
      <c r="J25" s="196"/>
      <c r="K25" s="167">
        <v>2340</v>
      </c>
      <c r="L25" s="160">
        <f t="shared" si="2"/>
        <v>0</v>
      </c>
    </row>
    <row r="26" spans="2:30" x14ac:dyDescent="0.25">
      <c r="H26" s="145" t="s">
        <v>115</v>
      </c>
      <c r="I26" s="151" t="s">
        <v>116</v>
      </c>
      <c r="J26" s="190"/>
      <c r="K26" s="191">
        <v>0.15</v>
      </c>
      <c r="L26" s="148" t="s">
        <v>250</v>
      </c>
    </row>
  </sheetData>
  <sheetProtection algorithmName="SHA-512" hashValue="P61q0ga4KnHBeykrKe7YVS/yL8Pc6uPi8CRotRAAWtAOqOIOcuLBS6NiETYFigrWXrRaiIM9V4cUfwwb8XTM0w==" saltValue="f5u7meDwxmbfHOGkCwEHmw==" spinCount="100000" sheet="1" formatColumns="0" formatRows="0"/>
  <mergeCells count="8">
    <mergeCell ref="AA1:AB1"/>
    <mergeCell ref="AA2:AB2"/>
    <mergeCell ref="E2:F2"/>
    <mergeCell ref="K2:L2"/>
    <mergeCell ref="E1:F1"/>
    <mergeCell ref="K1:L1"/>
    <mergeCell ref="P1:Q1"/>
    <mergeCell ref="P2:Q2"/>
  </mergeCells>
  <dataValidations count="2">
    <dataValidation type="whole" operator="greaterThanOrEqual" allowBlank="1" showInputMessage="1" showErrorMessage="1" sqref="D12:D17 J5:J6 J11:J25 U5:U19"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 ref="P2" location="Calculator!A1" display="Back to calculator" xr:uid="{C4D4F65C-2412-4F52-B124-F2849320D7D3}"/>
    <hyperlink ref="AA2" location="Calculator!A1" display="Back to calculator" xr:uid="{164E3375-2566-4B75-A683-674CE7AAA9F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sheetPr>
  <dimension ref="B1:L22"/>
  <sheetViews>
    <sheetView zoomScale="90" zoomScaleNormal="90" workbookViewId="0"/>
  </sheetViews>
  <sheetFormatPr defaultColWidth="8.69921875" defaultRowHeight="13.8" x14ac:dyDescent="0.25"/>
  <cols>
    <col min="1" max="1" width="2.3984375" style="3" customWidth="1"/>
    <col min="2" max="2" width="54.69921875" style="3" customWidth="1"/>
    <col min="3" max="3" width="12.19921875" style="3" customWidth="1"/>
    <col min="4" max="4" width="10.3984375" style="143" customWidth="1"/>
    <col min="5" max="5" width="10.3984375" style="3" customWidth="1"/>
    <col min="6" max="6" width="10.3984375" style="150" customWidth="1"/>
    <col min="7" max="7" width="2.5" style="3" customWidth="1"/>
    <col min="8" max="8" width="60.19921875" style="3" customWidth="1"/>
    <col min="9" max="9" width="12.19921875" style="3" customWidth="1"/>
    <col min="10" max="10" width="10.3984375" style="143" customWidth="1"/>
    <col min="11" max="11" width="10.3984375" style="3" customWidth="1"/>
    <col min="12" max="12" width="10.3984375" style="150" customWidth="1"/>
    <col min="13" max="16384" width="8.69921875" style="3"/>
  </cols>
  <sheetData>
    <row r="1" spans="2:12" ht="22.8" x14ac:dyDescent="0.4">
      <c r="B1" s="134" t="s">
        <v>101</v>
      </c>
      <c r="C1" s="135"/>
      <c r="D1" s="135"/>
      <c r="E1" s="237">
        <f>SUM(F:F)</f>
        <v>0</v>
      </c>
      <c r="F1" s="237"/>
      <c r="H1" s="134" t="s">
        <v>82</v>
      </c>
      <c r="I1" s="135"/>
      <c r="J1" s="135"/>
      <c r="K1" s="237">
        <f>SUM(L:L)</f>
        <v>0</v>
      </c>
      <c r="L1" s="237"/>
    </row>
    <row r="2" spans="2:12" x14ac:dyDescent="0.25">
      <c r="D2" s="136"/>
      <c r="E2" s="238" t="s">
        <v>102</v>
      </c>
      <c r="F2" s="238"/>
      <c r="K2" s="238" t="s">
        <v>102</v>
      </c>
      <c r="L2" s="238"/>
    </row>
    <row r="3" spans="2:12" x14ac:dyDescent="0.25">
      <c r="B3" s="149" t="s">
        <v>259</v>
      </c>
      <c r="C3" s="138"/>
      <c r="D3" s="139"/>
      <c r="E3" s="139"/>
      <c r="F3" s="140"/>
      <c r="H3" s="149" t="s">
        <v>276</v>
      </c>
      <c r="I3" s="138"/>
      <c r="J3" s="139"/>
      <c r="K3" s="139"/>
      <c r="L3" s="140"/>
    </row>
    <row r="4" spans="2:12" s="143" customFormat="1" x14ac:dyDescent="0.25">
      <c r="B4" s="141" t="s">
        <v>1</v>
      </c>
      <c r="C4" s="141" t="s">
        <v>2</v>
      </c>
      <c r="D4" s="141" t="s">
        <v>41</v>
      </c>
      <c r="E4" s="141" t="s">
        <v>3</v>
      </c>
      <c r="F4" s="142" t="s">
        <v>42</v>
      </c>
      <c r="H4" s="141" t="s">
        <v>1</v>
      </c>
      <c r="I4" s="141" t="s">
        <v>2</v>
      </c>
      <c r="J4" s="141" t="s">
        <v>41</v>
      </c>
      <c r="K4" s="141" t="s">
        <v>3</v>
      </c>
      <c r="L4" s="142" t="s">
        <v>42</v>
      </c>
    </row>
    <row r="5" spans="2:12" ht="26.4" x14ac:dyDescent="0.25">
      <c r="B5" s="151" t="s">
        <v>145</v>
      </c>
      <c r="C5" s="151" t="s">
        <v>16</v>
      </c>
      <c r="D5" s="195"/>
      <c r="E5" s="167">
        <v>132</v>
      </c>
      <c r="F5" s="148">
        <f>D5*E5</f>
        <v>0</v>
      </c>
      <c r="H5" s="144" t="s">
        <v>12</v>
      </c>
      <c r="I5" s="145" t="s">
        <v>13</v>
      </c>
      <c r="J5" s="195"/>
      <c r="K5" s="187" t="s">
        <v>14</v>
      </c>
      <c r="L5" s="148"/>
    </row>
    <row r="6" spans="2:12" x14ac:dyDescent="0.25">
      <c r="B6" s="151" t="s">
        <v>146</v>
      </c>
      <c r="C6" s="151" t="s">
        <v>147</v>
      </c>
      <c r="D6" s="195"/>
      <c r="E6" s="152">
        <v>2000</v>
      </c>
      <c r="F6" s="148">
        <f t="shared" ref="F6:F12" si="0">D6*E6</f>
        <v>0</v>
      </c>
      <c r="H6" s="144" t="s">
        <v>120</v>
      </c>
      <c r="I6" s="145" t="s">
        <v>121</v>
      </c>
      <c r="J6" s="195"/>
      <c r="K6" s="187">
        <v>187</v>
      </c>
      <c r="L6" s="148">
        <f t="shared" ref="L6:L20" si="1">J6*K6</f>
        <v>0</v>
      </c>
    </row>
    <row r="7" spans="2:12" ht="26.4" x14ac:dyDescent="0.25">
      <c r="B7" s="151" t="s">
        <v>148</v>
      </c>
      <c r="C7" s="151" t="s">
        <v>149</v>
      </c>
      <c r="D7" s="195"/>
      <c r="E7" s="152">
        <v>160</v>
      </c>
      <c r="F7" s="148">
        <f t="shared" si="0"/>
        <v>0</v>
      </c>
      <c r="H7" s="144" t="s">
        <v>122</v>
      </c>
      <c r="I7" s="145" t="s">
        <v>22</v>
      </c>
      <c r="J7" s="195"/>
      <c r="K7" s="187">
        <v>75</v>
      </c>
      <c r="L7" s="148">
        <f t="shared" si="1"/>
        <v>0</v>
      </c>
    </row>
    <row r="8" spans="2:12" ht="26.4" x14ac:dyDescent="0.25">
      <c r="B8" s="151" t="s">
        <v>150</v>
      </c>
      <c r="C8" s="151" t="s">
        <v>151</v>
      </c>
      <c r="D8" s="195"/>
      <c r="E8" s="152">
        <v>203</v>
      </c>
      <c r="F8" s="148">
        <f t="shared" si="0"/>
        <v>0</v>
      </c>
      <c r="H8" s="145" t="s">
        <v>123</v>
      </c>
      <c r="I8" s="145" t="s">
        <v>22</v>
      </c>
      <c r="J8" s="195"/>
      <c r="K8" s="188">
        <v>116</v>
      </c>
      <c r="L8" s="148">
        <f t="shared" si="1"/>
        <v>0</v>
      </c>
    </row>
    <row r="9" spans="2:12" ht="26.4" x14ac:dyDescent="0.25">
      <c r="B9" s="151" t="s">
        <v>152</v>
      </c>
      <c r="C9" s="151" t="s">
        <v>5</v>
      </c>
      <c r="D9" s="195"/>
      <c r="E9" s="152">
        <v>955</v>
      </c>
      <c r="F9" s="148">
        <f t="shared" si="0"/>
        <v>0</v>
      </c>
      <c r="H9" s="145" t="s">
        <v>23</v>
      </c>
      <c r="I9" s="145" t="s">
        <v>22</v>
      </c>
      <c r="J9" s="195"/>
      <c r="K9" s="188">
        <v>203</v>
      </c>
      <c r="L9" s="148">
        <f t="shared" si="1"/>
        <v>0</v>
      </c>
    </row>
    <row r="10" spans="2:12" ht="26.4" x14ac:dyDescent="0.25">
      <c r="B10" s="151" t="s">
        <v>153</v>
      </c>
      <c r="C10" s="151" t="s">
        <v>5</v>
      </c>
      <c r="D10" s="195"/>
      <c r="E10" s="152">
        <v>4304</v>
      </c>
      <c r="F10" s="148">
        <f t="shared" si="0"/>
        <v>0</v>
      </c>
      <c r="H10" s="145" t="s">
        <v>124</v>
      </c>
      <c r="I10" s="145" t="s">
        <v>22</v>
      </c>
      <c r="J10" s="195"/>
      <c r="K10" s="188">
        <v>288</v>
      </c>
      <c r="L10" s="148">
        <f t="shared" si="1"/>
        <v>0</v>
      </c>
    </row>
    <row r="11" spans="2:12" ht="26.4" x14ac:dyDescent="0.25">
      <c r="B11" s="151" t="s">
        <v>154</v>
      </c>
      <c r="C11" s="151" t="s">
        <v>22</v>
      </c>
      <c r="D11" s="195"/>
      <c r="E11" s="152">
        <v>27</v>
      </c>
      <c r="F11" s="148">
        <f t="shared" si="0"/>
        <v>0</v>
      </c>
      <c r="H11" s="145" t="s">
        <v>125</v>
      </c>
      <c r="I11" s="145" t="s">
        <v>22</v>
      </c>
      <c r="J11" s="195"/>
      <c r="K11" s="188">
        <v>8</v>
      </c>
      <c r="L11" s="148">
        <f t="shared" si="1"/>
        <v>0</v>
      </c>
    </row>
    <row r="12" spans="2:12" ht="26.4" x14ac:dyDescent="0.25">
      <c r="B12" s="151" t="s">
        <v>155</v>
      </c>
      <c r="C12" s="151" t="s">
        <v>156</v>
      </c>
      <c r="D12" s="195"/>
      <c r="E12" s="167">
        <v>203</v>
      </c>
      <c r="F12" s="148">
        <f t="shared" si="0"/>
        <v>0</v>
      </c>
      <c r="H12" s="145" t="s">
        <v>114</v>
      </c>
      <c r="I12" s="145" t="s">
        <v>31</v>
      </c>
      <c r="J12" s="195"/>
      <c r="K12" s="188">
        <v>3202</v>
      </c>
      <c r="L12" s="148">
        <f t="shared" si="1"/>
        <v>0</v>
      </c>
    </row>
    <row r="13" spans="2:12" ht="26.4" x14ac:dyDescent="0.25">
      <c r="H13" s="145" t="s">
        <v>126</v>
      </c>
      <c r="I13" s="145" t="s">
        <v>127</v>
      </c>
      <c r="J13" s="195"/>
      <c r="K13" s="188">
        <v>75413</v>
      </c>
      <c r="L13" s="148">
        <f t="shared" si="1"/>
        <v>0</v>
      </c>
    </row>
    <row r="14" spans="2:12" ht="26.4" x14ac:dyDescent="0.25">
      <c r="B14" s="149" t="s">
        <v>274</v>
      </c>
      <c r="C14" s="138"/>
      <c r="D14" s="139"/>
      <c r="E14" s="139"/>
      <c r="F14" s="140"/>
      <c r="H14" s="145" t="s">
        <v>128</v>
      </c>
      <c r="I14" s="145" t="s">
        <v>5</v>
      </c>
      <c r="J14" s="195"/>
      <c r="K14" s="188">
        <v>955</v>
      </c>
      <c r="L14" s="148">
        <f t="shared" si="1"/>
        <v>0</v>
      </c>
    </row>
    <row r="15" spans="2:12" x14ac:dyDescent="0.25">
      <c r="B15" s="141" t="s">
        <v>1</v>
      </c>
      <c r="C15" s="141" t="s">
        <v>2</v>
      </c>
      <c r="D15" s="141" t="s">
        <v>41</v>
      </c>
      <c r="E15" s="141" t="s">
        <v>3</v>
      </c>
      <c r="F15" s="142" t="s">
        <v>42</v>
      </c>
      <c r="H15" s="145" t="s">
        <v>129</v>
      </c>
      <c r="I15" s="145" t="s">
        <v>130</v>
      </c>
      <c r="J15" s="195"/>
      <c r="K15" s="188">
        <v>541</v>
      </c>
      <c r="L15" s="148">
        <f t="shared" si="1"/>
        <v>0</v>
      </c>
    </row>
    <row r="16" spans="2:12" x14ac:dyDescent="0.25">
      <c r="B16" s="145" t="s">
        <v>108</v>
      </c>
      <c r="C16" s="145" t="s">
        <v>109</v>
      </c>
      <c r="D16" s="195"/>
      <c r="E16" s="153">
        <v>79</v>
      </c>
      <c r="F16" s="148">
        <f t="shared" ref="F16:F22" si="2">D16*E16</f>
        <v>0</v>
      </c>
      <c r="H16" s="145" t="s">
        <v>131</v>
      </c>
      <c r="I16" s="145" t="s">
        <v>132</v>
      </c>
      <c r="J16" s="195"/>
      <c r="K16" s="188">
        <v>271</v>
      </c>
      <c r="L16" s="148">
        <f t="shared" si="1"/>
        <v>0</v>
      </c>
    </row>
    <row r="17" spans="2:12" x14ac:dyDescent="0.25">
      <c r="B17" s="144" t="s">
        <v>110</v>
      </c>
      <c r="C17" s="145" t="s">
        <v>111</v>
      </c>
      <c r="D17" s="195"/>
      <c r="E17" s="167">
        <v>174</v>
      </c>
      <c r="F17" s="148">
        <f t="shared" si="2"/>
        <v>0</v>
      </c>
      <c r="H17" s="145" t="s">
        <v>133</v>
      </c>
      <c r="I17" s="145" t="s">
        <v>134</v>
      </c>
      <c r="J17" s="195"/>
      <c r="K17" s="188">
        <v>85</v>
      </c>
      <c r="L17" s="148">
        <f t="shared" si="1"/>
        <v>0</v>
      </c>
    </row>
    <row r="18" spans="2:12" ht="39.6" x14ac:dyDescent="0.25">
      <c r="B18" s="144" t="s">
        <v>112</v>
      </c>
      <c r="C18" s="145" t="s">
        <v>5</v>
      </c>
      <c r="D18" s="195"/>
      <c r="E18" s="153">
        <v>2995</v>
      </c>
      <c r="F18" s="148">
        <f t="shared" si="2"/>
        <v>0</v>
      </c>
      <c r="H18" s="145" t="s">
        <v>36</v>
      </c>
      <c r="I18" s="145" t="s">
        <v>37</v>
      </c>
      <c r="J18" s="195"/>
      <c r="K18" s="188">
        <v>350</v>
      </c>
      <c r="L18" s="148">
        <f t="shared" si="1"/>
        <v>0</v>
      </c>
    </row>
    <row r="19" spans="2:12" ht="52.8" x14ac:dyDescent="0.25">
      <c r="B19" s="202" t="s">
        <v>272</v>
      </c>
      <c r="C19" s="145" t="s">
        <v>5</v>
      </c>
      <c r="D19" s="195"/>
      <c r="E19" s="153">
        <v>6370</v>
      </c>
      <c r="F19" s="148">
        <f t="shared" si="2"/>
        <v>0</v>
      </c>
      <c r="H19" s="145" t="s">
        <v>38</v>
      </c>
      <c r="I19" s="145" t="s">
        <v>16</v>
      </c>
      <c r="J19" s="195"/>
      <c r="K19" s="188">
        <v>75</v>
      </c>
      <c r="L19" s="148">
        <f t="shared" si="1"/>
        <v>0</v>
      </c>
    </row>
    <row r="20" spans="2:12" ht="26.4" x14ac:dyDescent="0.25">
      <c r="B20" s="202" t="s">
        <v>284</v>
      </c>
      <c r="C20" s="145" t="s">
        <v>5</v>
      </c>
      <c r="D20" s="195"/>
      <c r="E20" s="153">
        <f>E19-K12</f>
        <v>3168</v>
      </c>
      <c r="F20" s="148">
        <f t="shared" si="2"/>
        <v>0</v>
      </c>
      <c r="H20" s="145" t="s">
        <v>39</v>
      </c>
      <c r="I20" s="145" t="s">
        <v>40</v>
      </c>
      <c r="J20" s="195"/>
      <c r="K20" s="188">
        <v>2340</v>
      </c>
      <c r="L20" s="148">
        <f t="shared" si="1"/>
        <v>0</v>
      </c>
    </row>
    <row r="21" spans="2:12" ht="26.4" x14ac:dyDescent="0.25">
      <c r="B21" s="144" t="s">
        <v>113</v>
      </c>
      <c r="C21" s="145" t="s">
        <v>31</v>
      </c>
      <c r="D21" s="195"/>
      <c r="E21" s="153">
        <v>1128</v>
      </c>
      <c r="F21" s="148">
        <f t="shared" si="2"/>
        <v>0</v>
      </c>
      <c r="J21" s="3"/>
      <c r="L21" s="3"/>
    </row>
    <row r="22" spans="2:12" ht="26.4" x14ac:dyDescent="0.25">
      <c r="B22" s="151" t="s">
        <v>114</v>
      </c>
      <c r="C22" s="151" t="s">
        <v>31</v>
      </c>
      <c r="D22" s="195"/>
      <c r="E22" s="153">
        <v>3202</v>
      </c>
      <c r="F22" s="148">
        <f t="shared" si="2"/>
        <v>0</v>
      </c>
      <c r="J22" s="3"/>
      <c r="L22" s="3"/>
    </row>
  </sheetData>
  <sheetProtection algorithmName="SHA-512" hashValue="DL7lxQcIhbhqd0v8XOgtcnHfWu/OD4raxhEajOdw3XcHPXSrcNhTOVKGUI5MUBcl+sGebCOPsqgbT4BkQMeyTQ==" saltValue="x3g7ZahVtSN3lhRgLzU/SQ==" spinCount="100000" sheet="1" objects="1" scenarios="1" formatColumns="0" formatRows="0"/>
  <mergeCells count="4">
    <mergeCell ref="E2:F2"/>
    <mergeCell ref="K2:L2"/>
    <mergeCell ref="E1:F1"/>
    <mergeCell ref="K1:L1"/>
  </mergeCells>
  <dataValidations count="1">
    <dataValidation type="whole" operator="greaterThanOrEqual" allowBlank="1" showInputMessage="1" showErrorMessage="1" sqref="D5:D12 J5:J20 D16:D22"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sheetPr>
  <dimension ref="B1:I9"/>
  <sheetViews>
    <sheetView zoomScale="90" zoomScaleNormal="90" workbookViewId="0"/>
  </sheetViews>
  <sheetFormatPr defaultColWidth="8.69921875" defaultRowHeight="13.8" x14ac:dyDescent="0.25"/>
  <cols>
    <col min="1" max="1" width="2.3984375" style="3" customWidth="1"/>
    <col min="2" max="2" width="54.69921875" style="3" customWidth="1"/>
    <col min="3" max="3" width="12.19921875" style="3" customWidth="1"/>
    <col min="4" max="4" width="10.3984375" style="143" customWidth="1"/>
    <col min="5" max="5" width="10.3984375" style="3" customWidth="1"/>
    <col min="6" max="6" width="10.3984375" style="150" customWidth="1"/>
    <col min="7" max="16384" width="8.69921875" style="3"/>
  </cols>
  <sheetData>
    <row r="1" spans="2:9" ht="22.8" x14ac:dyDescent="0.4">
      <c r="B1" s="134" t="s">
        <v>101</v>
      </c>
      <c r="C1" s="135"/>
      <c r="D1" s="135"/>
      <c r="E1" s="237">
        <f>SUM(F:F)</f>
        <v>0</v>
      </c>
      <c r="F1" s="237"/>
    </row>
    <row r="2" spans="2:9" x14ac:dyDescent="0.25">
      <c r="D2" s="136"/>
      <c r="E2" s="238" t="s">
        <v>102</v>
      </c>
      <c r="F2" s="238"/>
    </row>
    <row r="3" spans="2:9" x14ac:dyDescent="0.25">
      <c r="B3" s="149" t="s">
        <v>157</v>
      </c>
      <c r="C3" s="138"/>
      <c r="D3" s="139"/>
      <c r="E3" s="139"/>
      <c r="F3" s="140"/>
    </row>
    <row r="4" spans="2:9" s="143" customFormat="1" x14ac:dyDescent="0.25">
      <c r="B4" s="141" t="s">
        <v>1</v>
      </c>
      <c r="C4" s="141" t="s">
        <v>2</v>
      </c>
      <c r="D4" s="141" t="s">
        <v>41</v>
      </c>
      <c r="E4" s="141" t="s">
        <v>3</v>
      </c>
      <c r="F4" s="142" t="s">
        <v>42</v>
      </c>
    </row>
    <row r="5" spans="2:9" x14ac:dyDescent="0.25">
      <c r="B5" s="151" t="s">
        <v>158</v>
      </c>
      <c r="C5" s="151" t="s">
        <v>16</v>
      </c>
      <c r="D5" s="195"/>
      <c r="E5" s="167">
        <v>84</v>
      </c>
      <c r="F5" s="148">
        <f>D5*E5</f>
        <v>0</v>
      </c>
    </row>
    <row r="6" spans="2:9" x14ac:dyDescent="0.25">
      <c r="B6" s="151" t="s">
        <v>159</v>
      </c>
      <c r="C6" s="151" t="s">
        <v>5</v>
      </c>
      <c r="D6" s="195"/>
      <c r="E6" s="167">
        <v>363</v>
      </c>
      <c r="F6" s="148">
        <f>D6*E6</f>
        <v>0</v>
      </c>
    </row>
    <row r="7" spans="2:9" x14ac:dyDescent="0.25">
      <c r="B7" s="151" t="s">
        <v>160</v>
      </c>
      <c r="C7" s="151" t="s">
        <v>16</v>
      </c>
      <c r="D7" s="195"/>
      <c r="E7" s="167">
        <v>122</v>
      </c>
      <c r="F7" s="148">
        <f>D7*E7</f>
        <v>0</v>
      </c>
    </row>
    <row r="8" spans="2:9" x14ac:dyDescent="0.25">
      <c r="B8" s="151" t="s">
        <v>161</v>
      </c>
      <c r="C8" s="151" t="s">
        <v>16</v>
      </c>
      <c r="D8" s="195"/>
      <c r="E8" s="167">
        <v>61</v>
      </c>
      <c r="F8" s="148">
        <f>D8*E8</f>
        <v>0</v>
      </c>
    </row>
    <row r="9" spans="2:9" x14ac:dyDescent="0.25">
      <c r="G9" s="150"/>
      <c r="H9" s="150"/>
      <c r="I9" s="150"/>
    </row>
  </sheetData>
  <sheetProtection algorithmName="SHA-512" hashValue="D570JSaQzQwqiC09krQsCWvj6qbiynZEB6G/CjZZnxrg2xvBszmXJSHM+Q4SbCI9cGC5fK7bijQvzKnhrQVXEQ==" saltValue="4WG9GVCYh+9S/hh6AtzwyA==" spinCount="100000" sheet="1" objects="1" scenarios="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sheetPr>
  <dimension ref="B1:U34"/>
  <sheetViews>
    <sheetView zoomScale="90" zoomScaleNormal="90" workbookViewId="0"/>
  </sheetViews>
  <sheetFormatPr defaultColWidth="8.69921875" defaultRowHeight="13.8" x14ac:dyDescent="0.25"/>
  <cols>
    <col min="1" max="1" width="2.3984375" style="3" customWidth="1"/>
    <col min="2" max="2" width="54.69921875" style="3" customWidth="1"/>
    <col min="3" max="3" width="12.19921875" style="3" customWidth="1"/>
    <col min="4" max="4" width="10.3984375" style="143" customWidth="1"/>
    <col min="5" max="5" width="10.3984375" style="3" customWidth="1"/>
    <col min="6" max="6" width="10.3984375" style="150" customWidth="1"/>
    <col min="7" max="7" width="2.5" style="3" customWidth="1"/>
    <col min="8" max="8" width="60.19921875" style="3" customWidth="1"/>
    <col min="9" max="9" width="11.3984375" style="3" customWidth="1"/>
    <col min="10" max="12" width="10.3984375" style="143" customWidth="1"/>
    <col min="13" max="13" width="10.3984375" style="3" customWidth="1"/>
    <col min="14" max="14" width="10.3984375" style="150" customWidth="1"/>
    <col min="15" max="15" width="2.5" style="3" customWidth="1"/>
    <col min="16" max="16" width="12.69921875" style="3" customWidth="1"/>
    <col min="17" max="17" width="10.3984375" style="143" customWidth="1"/>
    <col min="18" max="18" width="10.3984375" style="3" customWidth="1"/>
    <col min="19" max="19" width="10.3984375" style="150" customWidth="1"/>
    <col min="20" max="20" width="8.69921875" style="3"/>
    <col min="21" max="21" width="5" style="3" hidden="1" customWidth="1"/>
    <col min="22" max="16384" width="8.69921875" style="3"/>
  </cols>
  <sheetData>
    <row r="1" spans="2:21" ht="22.8" x14ac:dyDescent="0.4">
      <c r="B1" s="134" t="s">
        <v>101</v>
      </c>
      <c r="C1" s="135"/>
      <c r="D1" s="135"/>
      <c r="E1" s="237">
        <f>SUM(F:F)</f>
        <v>0</v>
      </c>
      <c r="F1" s="237"/>
      <c r="H1" s="134" t="s">
        <v>82</v>
      </c>
      <c r="I1" s="135"/>
      <c r="J1" s="135"/>
      <c r="K1" s="135"/>
      <c r="L1" s="135"/>
      <c r="M1" s="237">
        <f>SUM(N:N)</f>
        <v>0</v>
      </c>
      <c r="N1" s="237"/>
      <c r="P1" s="134" t="s">
        <v>115</v>
      </c>
      <c r="Q1" s="135"/>
      <c r="R1" s="237">
        <f>SUM(S:S)</f>
        <v>0</v>
      </c>
      <c r="S1" s="237"/>
      <c r="U1" s="3" t="s">
        <v>255</v>
      </c>
    </row>
    <row r="2" spans="2:21" x14ac:dyDescent="0.25">
      <c r="D2" s="136"/>
      <c r="E2" s="238" t="s">
        <v>102</v>
      </c>
      <c r="F2" s="238"/>
      <c r="M2" s="238" t="s">
        <v>102</v>
      </c>
      <c r="N2" s="238"/>
      <c r="R2" s="238" t="s">
        <v>102</v>
      </c>
      <c r="S2" s="238"/>
      <c r="U2" s="3" t="s">
        <v>256</v>
      </c>
    </row>
    <row r="3" spans="2:21" x14ac:dyDescent="0.25">
      <c r="B3" s="149" t="s">
        <v>162</v>
      </c>
      <c r="C3" s="138"/>
      <c r="D3" s="139"/>
      <c r="E3" s="139"/>
      <c r="F3" s="140"/>
      <c r="H3" s="149" t="s">
        <v>165</v>
      </c>
      <c r="I3" s="138"/>
      <c r="J3" s="139"/>
      <c r="K3" s="139"/>
      <c r="L3" s="139"/>
      <c r="M3" s="139"/>
      <c r="N3" s="140"/>
      <c r="P3" s="149"/>
      <c r="Q3" s="139"/>
      <c r="R3" s="139"/>
      <c r="S3" s="140"/>
      <c r="U3" s="3" t="s">
        <v>257</v>
      </c>
    </row>
    <row r="4" spans="2:21" s="143" customFormat="1" ht="26.4" x14ac:dyDescent="0.25">
      <c r="B4" s="141" t="s">
        <v>1</v>
      </c>
      <c r="C4" s="141" t="s">
        <v>2</v>
      </c>
      <c r="D4" s="141" t="s">
        <v>41</v>
      </c>
      <c r="E4" s="141" t="s">
        <v>3</v>
      </c>
      <c r="F4" s="142" t="s">
        <v>42</v>
      </c>
      <c r="H4" s="141" t="s">
        <v>1</v>
      </c>
      <c r="I4" s="141" t="s">
        <v>2</v>
      </c>
      <c r="J4" s="141" t="s">
        <v>288</v>
      </c>
      <c r="K4" s="141" t="s">
        <v>289</v>
      </c>
      <c r="L4" s="141" t="s">
        <v>290</v>
      </c>
      <c r="M4" s="141" t="s">
        <v>291</v>
      </c>
      <c r="N4" s="142" t="s">
        <v>42</v>
      </c>
      <c r="P4" s="141" t="s">
        <v>251</v>
      </c>
      <c r="Q4" s="141" t="s">
        <v>41</v>
      </c>
      <c r="R4" s="141" t="s">
        <v>3</v>
      </c>
      <c r="S4" s="142" t="s">
        <v>42</v>
      </c>
    </row>
    <row r="5" spans="2:21" ht="26.4" x14ac:dyDescent="0.25">
      <c r="B5" s="151" t="s">
        <v>145</v>
      </c>
      <c r="C5" s="151" t="s">
        <v>16</v>
      </c>
      <c r="D5" s="195"/>
      <c r="E5" s="167">
        <v>125</v>
      </c>
      <c r="F5" s="148">
        <f>D5*E5</f>
        <v>0</v>
      </c>
      <c r="H5" s="200" t="s">
        <v>283</v>
      </c>
      <c r="I5" s="207" t="s">
        <v>171</v>
      </c>
      <c r="J5" s="171">
        <v>1</v>
      </c>
      <c r="K5" s="171">
        <v>1.2</v>
      </c>
      <c r="L5" s="171">
        <v>1.5</v>
      </c>
      <c r="M5" s="195"/>
      <c r="N5" s="195"/>
      <c r="P5" s="151" t="s">
        <v>187</v>
      </c>
      <c r="Q5" s="169">
        <f>SUM(F5:F7)</f>
        <v>0</v>
      </c>
      <c r="R5" s="182">
        <v>-0.15</v>
      </c>
      <c r="S5" s="148">
        <f>Q5*R5</f>
        <v>0</v>
      </c>
    </row>
    <row r="6" spans="2:21" ht="26.4" x14ac:dyDescent="0.25">
      <c r="B6" s="151" t="s">
        <v>12</v>
      </c>
      <c r="C6" s="151" t="s">
        <v>163</v>
      </c>
      <c r="D6" s="195"/>
      <c r="E6" s="186" t="s">
        <v>14</v>
      </c>
      <c r="F6" s="148"/>
      <c r="H6" s="240" t="s">
        <v>280</v>
      </c>
      <c r="I6" s="241"/>
      <c r="J6" s="241"/>
      <c r="K6" s="241"/>
      <c r="L6" s="241"/>
      <c r="M6" s="241"/>
      <c r="N6" s="242"/>
      <c r="P6" s="151" t="s">
        <v>196</v>
      </c>
      <c r="Q6" s="169">
        <f>SUM(N7:N34)</f>
        <v>0</v>
      </c>
      <c r="R6" s="182">
        <v>-0.15</v>
      </c>
      <c r="S6" s="148">
        <f>Q6*R6</f>
        <v>0</v>
      </c>
    </row>
    <row r="7" spans="2:21" x14ac:dyDescent="0.25">
      <c r="B7" s="151" t="s">
        <v>164</v>
      </c>
      <c r="C7" s="151" t="s">
        <v>147</v>
      </c>
      <c r="D7" s="195"/>
      <c r="E7" s="167">
        <v>3000</v>
      </c>
      <c r="F7" s="148">
        <f>D7*E7</f>
        <v>0</v>
      </c>
      <c r="H7" s="168" t="s">
        <v>166</v>
      </c>
      <c r="I7" s="239" t="s">
        <v>22</v>
      </c>
      <c r="J7" s="195"/>
      <c r="K7" s="195"/>
      <c r="L7" s="195"/>
      <c r="M7" s="167">
        <v>523</v>
      </c>
      <c r="N7" s="148">
        <f>SUMPRODUCT(J7:L7,J$5:L$5)*M7</f>
        <v>0</v>
      </c>
    </row>
    <row r="8" spans="2:21" x14ac:dyDescent="0.25">
      <c r="B8" s="145" t="s">
        <v>115</v>
      </c>
      <c r="C8" s="151" t="s">
        <v>116</v>
      </c>
      <c r="D8" s="185"/>
      <c r="E8" s="182">
        <v>0.15</v>
      </c>
      <c r="F8" s="148" t="s">
        <v>250</v>
      </c>
      <c r="H8" s="168" t="s">
        <v>167</v>
      </c>
      <c r="I8" s="239"/>
      <c r="J8" s="195"/>
      <c r="K8" s="195"/>
      <c r="L8" s="195"/>
      <c r="M8" s="167">
        <v>540</v>
      </c>
      <c r="N8" s="148">
        <f t="shared" ref="N8:N11" si="0">SUMPRODUCT(J8:L8,J$5:L$5)*M8</f>
        <v>0</v>
      </c>
    </row>
    <row r="9" spans="2:21" x14ac:dyDescent="0.25">
      <c r="H9" s="168" t="s">
        <v>168</v>
      </c>
      <c r="I9" s="239"/>
      <c r="J9" s="195"/>
      <c r="K9" s="195"/>
      <c r="L9" s="195"/>
      <c r="M9" s="167">
        <v>626</v>
      </c>
      <c r="N9" s="148">
        <f t="shared" si="0"/>
        <v>0</v>
      </c>
    </row>
    <row r="10" spans="2:21" x14ac:dyDescent="0.25">
      <c r="H10" s="168" t="s">
        <v>169</v>
      </c>
      <c r="I10" s="239"/>
      <c r="J10" s="195"/>
      <c r="K10" s="195"/>
      <c r="L10" s="195"/>
      <c r="M10" s="167">
        <v>723</v>
      </c>
      <c r="N10" s="148">
        <f t="shared" si="0"/>
        <v>0</v>
      </c>
    </row>
    <row r="11" spans="2:21" x14ac:dyDescent="0.25">
      <c r="H11" s="168" t="s">
        <v>170</v>
      </c>
      <c r="I11" s="239"/>
      <c r="J11" s="195"/>
      <c r="K11" s="195"/>
      <c r="L11" s="195"/>
      <c r="M11" s="167">
        <v>968</v>
      </c>
      <c r="N11" s="148">
        <f t="shared" si="0"/>
        <v>0</v>
      </c>
    </row>
    <row r="12" spans="2:21" x14ac:dyDescent="0.25">
      <c r="H12" s="240" t="s">
        <v>281</v>
      </c>
      <c r="I12" s="241"/>
      <c r="J12" s="241"/>
      <c r="K12" s="241"/>
      <c r="L12" s="241"/>
      <c r="M12" s="241"/>
      <c r="N12" s="242"/>
    </row>
    <row r="13" spans="2:21" x14ac:dyDescent="0.25">
      <c r="H13" s="168" t="s">
        <v>166</v>
      </c>
      <c r="I13" s="239" t="s">
        <v>22</v>
      </c>
      <c r="J13" s="195"/>
      <c r="K13" s="195"/>
      <c r="L13" s="195"/>
      <c r="M13" s="167">
        <v>709</v>
      </c>
      <c r="N13" s="148">
        <f>SUMPRODUCT(J13:L13,J$5:L$5)*M13</f>
        <v>0</v>
      </c>
    </row>
    <row r="14" spans="2:21" x14ac:dyDescent="0.25">
      <c r="H14" s="168" t="s">
        <v>167</v>
      </c>
      <c r="I14" s="239"/>
      <c r="J14" s="195"/>
      <c r="K14" s="195"/>
      <c r="L14" s="195"/>
      <c r="M14" s="167">
        <v>725</v>
      </c>
      <c r="N14" s="148">
        <f t="shared" ref="N14:N17" si="1">SUMPRODUCT(J14:L14,J$5:L$5)*M14</f>
        <v>0</v>
      </c>
    </row>
    <row r="15" spans="2:21" x14ac:dyDescent="0.25">
      <c r="H15" s="168" t="s">
        <v>168</v>
      </c>
      <c r="I15" s="239"/>
      <c r="J15" s="195"/>
      <c r="K15" s="195"/>
      <c r="L15" s="195"/>
      <c r="M15" s="167">
        <v>812</v>
      </c>
      <c r="N15" s="148">
        <f t="shared" si="1"/>
        <v>0</v>
      </c>
    </row>
    <row r="16" spans="2:21" x14ac:dyDescent="0.25">
      <c r="H16" s="168" t="s">
        <v>169</v>
      </c>
      <c r="I16" s="239"/>
      <c r="J16" s="195"/>
      <c r="K16" s="195"/>
      <c r="L16" s="195"/>
      <c r="M16" s="167">
        <v>908</v>
      </c>
      <c r="N16" s="148">
        <f t="shared" si="1"/>
        <v>0</v>
      </c>
    </row>
    <row r="17" spans="8:14" x14ac:dyDescent="0.25">
      <c r="H17" s="168" t="s">
        <v>170</v>
      </c>
      <c r="I17" s="239"/>
      <c r="J17" s="195"/>
      <c r="K17" s="195"/>
      <c r="L17" s="195"/>
      <c r="M17" s="167">
        <v>1154</v>
      </c>
      <c r="N17" s="148">
        <f t="shared" si="1"/>
        <v>0</v>
      </c>
    </row>
    <row r="18" spans="8:14" x14ac:dyDescent="0.25">
      <c r="H18" s="240" t="s">
        <v>282</v>
      </c>
      <c r="I18" s="241"/>
      <c r="J18" s="241"/>
      <c r="K18" s="241"/>
      <c r="L18" s="241"/>
      <c r="M18" s="241"/>
      <c r="N18" s="242"/>
    </row>
    <row r="19" spans="8:14" x14ac:dyDescent="0.25">
      <c r="H19" s="168" t="s">
        <v>166</v>
      </c>
      <c r="I19" s="239" t="s">
        <v>22</v>
      </c>
      <c r="J19" s="195"/>
      <c r="K19" s="195"/>
      <c r="L19" s="195"/>
      <c r="M19" s="167">
        <v>328</v>
      </c>
      <c r="N19" s="148">
        <f>SUMPRODUCT(J19:L19,J$5:L$5)*M19</f>
        <v>0</v>
      </c>
    </row>
    <row r="20" spans="8:14" x14ac:dyDescent="0.25">
      <c r="H20" s="168" t="s">
        <v>167</v>
      </c>
      <c r="I20" s="239"/>
      <c r="J20" s="195"/>
      <c r="K20" s="195"/>
      <c r="L20" s="195"/>
      <c r="M20" s="167">
        <v>345</v>
      </c>
      <c r="N20" s="148">
        <f t="shared" ref="N20:N23" si="2">SUMPRODUCT(J20:L20,J$5:L$5)*M20</f>
        <v>0</v>
      </c>
    </row>
    <row r="21" spans="8:14" x14ac:dyDescent="0.25">
      <c r="H21" s="168" t="s">
        <v>168</v>
      </c>
      <c r="I21" s="239"/>
      <c r="J21" s="195"/>
      <c r="K21" s="195"/>
      <c r="L21" s="195"/>
      <c r="M21" s="167">
        <v>431</v>
      </c>
      <c r="N21" s="148">
        <f t="shared" si="2"/>
        <v>0</v>
      </c>
    </row>
    <row r="22" spans="8:14" x14ac:dyDescent="0.25">
      <c r="H22" s="168" t="s">
        <v>169</v>
      </c>
      <c r="I22" s="239"/>
      <c r="J22" s="195"/>
      <c r="K22" s="195"/>
      <c r="L22" s="195"/>
      <c r="M22" s="167">
        <v>421</v>
      </c>
      <c r="N22" s="148">
        <f t="shared" si="2"/>
        <v>0</v>
      </c>
    </row>
    <row r="23" spans="8:14" x14ac:dyDescent="0.25">
      <c r="H23" s="168" t="s">
        <v>170</v>
      </c>
      <c r="I23" s="239"/>
      <c r="J23" s="195"/>
      <c r="K23" s="195"/>
      <c r="L23" s="195"/>
      <c r="M23" s="167">
        <v>495</v>
      </c>
      <c r="N23" s="148">
        <f t="shared" si="2"/>
        <v>0</v>
      </c>
    </row>
    <row r="24" spans="8:14" x14ac:dyDescent="0.25">
      <c r="H24" s="141" t="s">
        <v>1</v>
      </c>
      <c r="I24" s="212" t="s">
        <v>2</v>
      </c>
      <c r="J24" s="243" t="s">
        <v>41</v>
      </c>
      <c r="K24" s="243"/>
      <c r="L24" s="244"/>
      <c r="M24" s="141" t="s">
        <v>3</v>
      </c>
      <c r="N24" s="142" t="s">
        <v>42</v>
      </c>
    </row>
    <row r="25" spans="8:14" ht="26.4" x14ac:dyDescent="0.25">
      <c r="H25" s="213" t="s">
        <v>172</v>
      </c>
      <c r="I25" s="214" t="s">
        <v>173</v>
      </c>
      <c r="J25" s="248"/>
      <c r="K25" s="249"/>
      <c r="L25" s="250"/>
      <c r="M25" s="152" t="s">
        <v>179</v>
      </c>
      <c r="N25" s="148"/>
    </row>
    <row r="26" spans="8:14" ht="26.4" x14ac:dyDescent="0.25">
      <c r="H26" s="213" t="s">
        <v>125</v>
      </c>
      <c r="I26" s="214" t="s">
        <v>22</v>
      </c>
      <c r="J26" s="248"/>
      <c r="K26" s="249"/>
      <c r="L26" s="250"/>
      <c r="M26" s="167">
        <v>8</v>
      </c>
      <c r="N26" s="148">
        <f>J26*M26</f>
        <v>0</v>
      </c>
    </row>
    <row r="27" spans="8:14" x14ac:dyDescent="0.25">
      <c r="H27" s="213" t="s">
        <v>174</v>
      </c>
      <c r="I27" s="245" t="s">
        <v>175</v>
      </c>
      <c r="J27" s="248"/>
      <c r="K27" s="249"/>
      <c r="L27" s="250"/>
      <c r="M27" s="167">
        <v>57600</v>
      </c>
      <c r="N27" s="148">
        <f t="shared" ref="N27:N33" si="3">J27*M27</f>
        <v>0</v>
      </c>
    </row>
    <row r="28" spans="8:14" x14ac:dyDescent="0.25">
      <c r="H28" s="213" t="s">
        <v>176</v>
      </c>
      <c r="I28" s="246"/>
      <c r="J28" s="248"/>
      <c r="K28" s="249"/>
      <c r="L28" s="250"/>
      <c r="M28" s="167">
        <v>85000</v>
      </c>
      <c r="N28" s="148">
        <f t="shared" si="3"/>
        <v>0</v>
      </c>
    </row>
    <row r="29" spans="8:14" x14ac:dyDescent="0.25">
      <c r="H29" s="213" t="s">
        <v>177</v>
      </c>
      <c r="I29" s="247"/>
      <c r="J29" s="248"/>
      <c r="K29" s="249"/>
      <c r="L29" s="250"/>
      <c r="M29" s="167">
        <v>186800</v>
      </c>
      <c r="N29" s="148">
        <f t="shared" si="3"/>
        <v>0</v>
      </c>
    </row>
    <row r="30" spans="8:14" ht="26.4" x14ac:dyDescent="0.25">
      <c r="H30" s="213" t="s">
        <v>36</v>
      </c>
      <c r="I30" s="214" t="s">
        <v>37</v>
      </c>
      <c r="J30" s="248"/>
      <c r="K30" s="249"/>
      <c r="L30" s="250"/>
      <c r="M30" s="167">
        <v>350</v>
      </c>
      <c r="N30" s="148">
        <f t="shared" si="3"/>
        <v>0</v>
      </c>
    </row>
    <row r="31" spans="8:14" ht="26.4" x14ac:dyDescent="0.25">
      <c r="H31" s="213" t="s">
        <v>38</v>
      </c>
      <c r="I31" s="214" t="s">
        <v>16</v>
      </c>
      <c r="J31" s="248"/>
      <c r="K31" s="249"/>
      <c r="L31" s="250"/>
      <c r="M31" s="167">
        <v>75</v>
      </c>
      <c r="N31" s="148">
        <f t="shared" si="3"/>
        <v>0</v>
      </c>
    </row>
    <row r="32" spans="8:14" x14ac:dyDescent="0.25">
      <c r="H32" s="213" t="s">
        <v>39</v>
      </c>
      <c r="I32" s="214" t="s">
        <v>40</v>
      </c>
      <c r="J32" s="248"/>
      <c r="K32" s="249"/>
      <c r="L32" s="250"/>
      <c r="M32" s="167">
        <v>2340</v>
      </c>
      <c r="N32" s="148">
        <f t="shared" si="3"/>
        <v>0</v>
      </c>
    </row>
    <row r="33" spans="8:14" ht="26.4" x14ac:dyDescent="0.25">
      <c r="H33" s="213" t="s">
        <v>178</v>
      </c>
      <c r="I33" s="214" t="s">
        <v>22</v>
      </c>
      <c r="J33" s="248"/>
      <c r="K33" s="249"/>
      <c r="L33" s="250"/>
      <c r="M33" s="167">
        <v>27</v>
      </c>
      <c r="N33" s="148">
        <f t="shared" si="3"/>
        <v>0</v>
      </c>
    </row>
    <row r="34" spans="8:14" x14ac:dyDescent="0.25">
      <c r="H34" s="207" t="s">
        <v>115</v>
      </c>
      <c r="I34" s="214" t="s">
        <v>116</v>
      </c>
      <c r="J34" s="251"/>
      <c r="K34" s="252"/>
      <c r="L34" s="253"/>
      <c r="M34" s="182">
        <v>0.15</v>
      </c>
      <c r="N34" s="160" t="s">
        <v>250</v>
      </c>
    </row>
  </sheetData>
  <sheetProtection algorithmName="SHA-512" hashValue="WyM/RZiXJR5uHP0mECd7CKT+5Ny3wnf8KiEP/Zg3TURZIR1aQka3/fTAJ25OiTbBNLDqmzlTpj3Hiv1PlQR2uw==" saltValue="RxJDqSqhl9yHDeA5sMHrRg==" spinCount="100000" sheet="1" formatColumns="0" formatRows="0"/>
  <mergeCells count="24">
    <mergeCell ref="J30:L30"/>
    <mergeCell ref="J31:L31"/>
    <mergeCell ref="J32:L32"/>
    <mergeCell ref="J33:L33"/>
    <mergeCell ref="J34:L34"/>
    <mergeCell ref="J24:L24"/>
    <mergeCell ref="I27:I29"/>
    <mergeCell ref="R1:S1"/>
    <mergeCell ref="R2:S2"/>
    <mergeCell ref="I19:I23"/>
    <mergeCell ref="I13:I17"/>
    <mergeCell ref="H12:N12"/>
    <mergeCell ref="H18:N18"/>
    <mergeCell ref="J25:L25"/>
    <mergeCell ref="J26:L26"/>
    <mergeCell ref="J27:L27"/>
    <mergeCell ref="J28:L28"/>
    <mergeCell ref="J29:L29"/>
    <mergeCell ref="E2:F2"/>
    <mergeCell ref="M2:N2"/>
    <mergeCell ref="E1:F1"/>
    <mergeCell ref="M1:N1"/>
    <mergeCell ref="I7:I11"/>
    <mergeCell ref="H6:N6"/>
  </mergeCells>
  <dataValidations count="1">
    <dataValidation type="whole" operator="greaterThanOrEqual" allowBlank="1" showInputMessage="1" showErrorMessage="1" sqref="D5:D7 J7:L11 J13:L17 J19:L23 K30:K33 L26:L33 K26" xr:uid="{B93A118D-361F-41E9-8519-9D5BCD092BA8}">
      <formula1>-1000000</formula1>
    </dataValidation>
  </dataValidations>
  <hyperlinks>
    <hyperlink ref="M2" location="Calculator!A1" display="Back to calculator" xr:uid="{4AC67AAF-5BE1-4719-8B07-D1B67268D32B}"/>
    <hyperlink ref="E2" location="Calculator!A1" display="Back to calculator" xr:uid="{5319043E-9842-4DA7-A39E-59B5B6B52D0C}"/>
    <hyperlink ref="R2" location="Calculator!A1" display="Back to calculator" xr:uid="{65344637-54DE-488F-880D-BD65594CEFC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sheetPr>
  <dimension ref="B1:F17"/>
  <sheetViews>
    <sheetView zoomScale="90" zoomScaleNormal="90" workbookViewId="0"/>
  </sheetViews>
  <sheetFormatPr defaultColWidth="8.69921875" defaultRowHeight="13.8" x14ac:dyDescent="0.25"/>
  <cols>
    <col min="1" max="1" width="2.3984375" style="3" customWidth="1"/>
    <col min="2" max="2" width="77.59765625" style="3" customWidth="1"/>
    <col min="3" max="3" width="12.19921875" style="3" customWidth="1"/>
    <col min="4" max="4" width="10.3984375" style="143" customWidth="1"/>
    <col min="5" max="5" width="10.3984375" style="3" customWidth="1"/>
    <col min="6" max="6" width="10.3984375" style="150" customWidth="1"/>
    <col min="7" max="16384" width="8.69921875" style="3"/>
  </cols>
  <sheetData>
    <row r="1" spans="2:6" ht="22.8" x14ac:dyDescent="0.4">
      <c r="B1" s="134" t="s">
        <v>101</v>
      </c>
      <c r="C1" s="135"/>
      <c r="D1" s="135"/>
      <c r="E1" s="237">
        <f>SUM(F:F)</f>
        <v>0</v>
      </c>
      <c r="F1" s="237"/>
    </row>
    <row r="2" spans="2:6" x14ac:dyDescent="0.25">
      <c r="D2" s="136"/>
      <c r="E2" s="238" t="s">
        <v>102</v>
      </c>
      <c r="F2" s="238"/>
    </row>
    <row r="3" spans="2:6" x14ac:dyDescent="0.25">
      <c r="B3" s="149" t="s">
        <v>180</v>
      </c>
      <c r="C3" s="138"/>
      <c r="D3" s="139"/>
      <c r="E3" s="139"/>
      <c r="F3" s="140"/>
    </row>
    <row r="4" spans="2:6" s="143" customFormat="1" x14ac:dyDescent="0.25">
      <c r="B4" s="141" t="s">
        <v>1</v>
      </c>
      <c r="C4" s="141" t="s">
        <v>2</v>
      </c>
      <c r="D4" s="141" t="s">
        <v>41</v>
      </c>
      <c r="E4" s="141" t="s">
        <v>3</v>
      </c>
      <c r="F4" s="142" t="s">
        <v>42</v>
      </c>
    </row>
    <row r="5" spans="2:6" x14ac:dyDescent="0.25">
      <c r="B5" s="151" t="s">
        <v>145</v>
      </c>
      <c r="C5" s="151" t="s">
        <v>16</v>
      </c>
      <c r="D5" s="195"/>
      <c r="E5" s="167">
        <v>103</v>
      </c>
      <c r="F5" s="148">
        <f t="shared" ref="F5:F10" si="0">D5*E5</f>
        <v>0</v>
      </c>
    </row>
    <row r="6" spans="2:6" x14ac:dyDescent="0.25">
      <c r="B6" s="151" t="s">
        <v>181</v>
      </c>
      <c r="C6" s="151" t="s">
        <v>16</v>
      </c>
      <c r="D6" s="195"/>
      <c r="E6" s="167">
        <v>309</v>
      </c>
      <c r="F6" s="148">
        <f t="shared" si="0"/>
        <v>0</v>
      </c>
    </row>
    <row r="7" spans="2:6" x14ac:dyDescent="0.25">
      <c r="B7" s="151" t="s">
        <v>182</v>
      </c>
      <c r="C7" s="151" t="s">
        <v>16</v>
      </c>
      <c r="D7" s="195"/>
      <c r="E7" s="167">
        <v>305</v>
      </c>
      <c r="F7" s="148">
        <f t="shared" si="0"/>
        <v>0</v>
      </c>
    </row>
    <row r="8" spans="2:6" ht="39.6" x14ac:dyDescent="0.25">
      <c r="B8" s="151" t="s">
        <v>183</v>
      </c>
      <c r="C8" s="151" t="s">
        <v>184</v>
      </c>
      <c r="D8" s="195"/>
      <c r="E8" s="167">
        <v>2400</v>
      </c>
      <c r="F8" s="148">
        <f t="shared" si="0"/>
        <v>0</v>
      </c>
    </row>
    <row r="9" spans="2:6" ht="26.4" x14ac:dyDescent="0.25">
      <c r="B9" s="151" t="s">
        <v>185</v>
      </c>
      <c r="C9" s="151" t="s">
        <v>184</v>
      </c>
      <c r="D9" s="195"/>
      <c r="E9" s="167">
        <v>3000</v>
      </c>
      <c r="F9" s="148">
        <f t="shared" si="0"/>
        <v>0</v>
      </c>
    </row>
    <row r="10" spans="2:6" ht="26.4" x14ac:dyDescent="0.25">
      <c r="B10" s="151" t="s">
        <v>186</v>
      </c>
      <c r="C10" s="151" t="s">
        <v>184</v>
      </c>
      <c r="D10" s="195"/>
      <c r="E10" s="167">
        <v>1600</v>
      </c>
      <c r="F10" s="148">
        <f t="shared" si="0"/>
        <v>0</v>
      </c>
    </row>
    <row r="12" spans="2:6" x14ac:dyDescent="0.25">
      <c r="B12" s="149" t="s">
        <v>277</v>
      </c>
      <c r="C12" s="138"/>
    </row>
    <row r="13" spans="2:6" x14ac:dyDescent="0.25">
      <c r="B13" s="141" t="s">
        <v>1</v>
      </c>
      <c r="C13" s="141" t="s">
        <v>2</v>
      </c>
      <c r="D13" s="141" t="s">
        <v>41</v>
      </c>
      <c r="E13" s="141" t="s">
        <v>3</v>
      </c>
      <c r="F13" s="142" t="s">
        <v>42</v>
      </c>
    </row>
    <row r="14" spans="2:6" x14ac:dyDescent="0.25">
      <c r="B14" s="151" t="s">
        <v>145</v>
      </c>
      <c r="C14" s="151" t="s">
        <v>16</v>
      </c>
      <c r="D14" s="195"/>
      <c r="E14" s="167">
        <v>125</v>
      </c>
      <c r="F14" s="148">
        <f>D14*E14</f>
        <v>0</v>
      </c>
    </row>
    <row r="15" spans="2:6" x14ac:dyDescent="0.25">
      <c r="B15" s="151" t="s">
        <v>12</v>
      </c>
      <c r="C15" s="151" t="s">
        <v>163</v>
      </c>
      <c r="D15" s="195"/>
      <c r="E15" s="186" t="s">
        <v>14</v>
      </c>
      <c r="F15" s="148"/>
    </row>
    <row r="16" spans="2:6" x14ac:dyDescent="0.25">
      <c r="B16" s="151" t="s">
        <v>164</v>
      </c>
      <c r="C16" s="151" t="s">
        <v>147</v>
      </c>
      <c r="D16" s="195"/>
      <c r="E16" s="167">
        <v>3000</v>
      </c>
      <c r="F16" s="148">
        <f>D16*E16</f>
        <v>0</v>
      </c>
    </row>
    <row r="17" s="3" customFormat="1" x14ac:dyDescent="0.25"/>
  </sheetData>
  <sheetProtection algorithmName="SHA-512" hashValue="9iTK8SvkZhdr5jwsDdHbmNf6X+avBbKGjsxT3L7h5/PzssIZq0BJcoNgkQWsGWkomo769x0vGnAZRGc2o4ZRbQ==" saltValue="S3ky+8EQ1knOV4Gsqe/ywQ==" spinCount="100000" sheet="1" objects="1" scenarios="1" formatColumns="0" formatRows="0"/>
  <mergeCells count="2">
    <mergeCell ref="E2:F2"/>
    <mergeCell ref="E1:F1"/>
  </mergeCells>
  <dataValidations count="1">
    <dataValidation type="whole" operator="greaterThanOrEqual" allowBlank="1" showInputMessage="1" showErrorMessage="1" sqref="D5:D10 D14:D16"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sheetPr>
  <dimension ref="B1:X38"/>
  <sheetViews>
    <sheetView zoomScale="90" zoomScaleNormal="90" workbookViewId="0">
      <selection activeCell="E26" sqref="E26"/>
    </sheetView>
  </sheetViews>
  <sheetFormatPr defaultColWidth="8.69921875" defaultRowHeight="13.8" x14ac:dyDescent="0.25"/>
  <cols>
    <col min="1" max="1" width="2.3984375" style="3" customWidth="1"/>
    <col min="2" max="2" width="77.59765625" style="3" customWidth="1"/>
    <col min="3" max="3" width="20.19921875" style="3" customWidth="1"/>
    <col min="4" max="4" width="10.3984375" style="143" customWidth="1"/>
    <col min="5" max="5" width="10.3984375" style="3" customWidth="1"/>
    <col min="6" max="6" width="10.3984375" style="150" customWidth="1"/>
    <col min="7" max="7" width="2.5" style="3" customWidth="1"/>
    <col min="8" max="8" width="53.8984375" style="3" customWidth="1"/>
    <col min="9" max="9" width="13.19921875" style="4" customWidth="1"/>
    <col min="10" max="15" width="10.3984375" style="143" customWidth="1"/>
    <col min="16" max="16" width="10.3984375" style="3" customWidth="1"/>
    <col min="17" max="19" width="10.3984375" style="150" customWidth="1"/>
    <col min="20" max="20" width="2.5" style="3" customWidth="1"/>
    <col min="21" max="21" width="8.09765625" style="3" bestFit="1" customWidth="1"/>
    <col min="22" max="22" width="10.3984375" style="143" customWidth="1"/>
    <col min="23" max="23" width="10.3984375" style="3" customWidth="1"/>
    <col min="24" max="24" width="10.3984375" style="150" customWidth="1"/>
    <col min="25" max="16384" width="8.69921875" style="3"/>
  </cols>
  <sheetData>
    <row r="1" spans="2:24" ht="22.8" x14ac:dyDescent="0.4">
      <c r="B1" s="134" t="s">
        <v>101</v>
      </c>
      <c r="C1" s="135"/>
      <c r="D1" s="135"/>
      <c r="E1" s="237">
        <f>SUM(F:F)</f>
        <v>0</v>
      </c>
      <c r="F1" s="237"/>
      <c r="H1" s="134" t="s">
        <v>254</v>
      </c>
      <c r="I1" s="172"/>
      <c r="J1" s="135"/>
      <c r="K1" s="135"/>
      <c r="L1" s="135"/>
      <c r="M1" s="135"/>
      <c r="N1" s="135"/>
      <c r="O1" s="135"/>
      <c r="P1" s="135"/>
      <c r="Q1" s="135"/>
      <c r="R1" s="135"/>
      <c r="S1" s="135"/>
      <c r="T1" s="135"/>
      <c r="U1" s="135"/>
      <c r="V1" s="135"/>
      <c r="W1" s="237">
        <f>SUM(X:X)</f>
        <v>0</v>
      </c>
      <c r="X1" s="237"/>
    </row>
    <row r="2" spans="2:24" x14ac:dyDescent="0.25">
      <c r="D2" s="136"/>
      <c r="E2" s="238" t="s">
        <v>102</v>
      </c>
      <c r="F2" s="238"/>
      <c r="P2" s="143"/>
      <c r="Q2" s="143"/>
      <c r="R2" s="143"/>
      <c r="S2" s="143"/>
      <c r="T2" s="143"/>
      <c r="U2" s="143"/>
      <c r="W2" s="238" t="s">
        <v>102</v>
      </c>
      <c r="X2" s="238"/>
    </row>
    <row r="3" spans="2:24" ht="15.6" x14ac:dyDescent="0.3">
      <c r="B3" s="173" t="s">
        <v>279</v>
      </c>
      <c r="C3" s="174"/>
      <c r="D3" s="175"/>
      <c r="E3" s="176"/>
      <c r="F3" s="177"/>
      <c r="H3" s="149" t="s">
        <v>287</v>
      </c>
      <c r="I3" s="138"/>
      <c r="J3" s="139"/>
      <c r="K3" s="139"/>
      <c r="L3" s="139"/>
      <c r="M3" s="139"/>
      <c r="N3" s="139"/>
      <c r="O3" s="139"/>
      <c r="P3" s="139"/>
      <c r="Q3" s="140"/>
      <c r="R3" s="140"/>
      <c r="S3" s="140"/>
      <c r="U3" s="149"/>
      <c r="V3" s="139"/>
      <c r="W3" s="139"/>
      <c r="X3" s="140"/>
    </row>
    <row r="4" spans="2:24" s="143" customFormat="1" x14ac:dyDescent="0.25">
      <c r="B4" s="166" t="s">
        <v>1</v>
      </c>
      <c r="C4" s="166" t="s">
        <v>2</v>
      </c>
      <c r="D4" s="166" t="s">
        <v>41</v>
      </c>
      <c r="E4" s="166" t="s">
        <v>3</v>
      </c>
      <c r="F4" s="181" t="s">
        <v>42</v>
      </c>
      <c r="H4" s="257" t="s">
        <v>1</v>
      </c>
      <c r="I4" s="258" t="s">
        <v>2</v>
      </c>
      <c r="J4" s="257" t="s">
        <v>294</v>
      </c>
      <c r="K4" s="255"/>
      <c r="L4" s="256"/>
      <c r="M4" s="255" t="s">
        <v>295</v>
      </c>
      <c r="N4" s="255"/>
      <c r="O4" s="256"/>
      <c r="P4" s="258" t="s">
        <v>291</v>
      </c>
      <c r="Q4" s="257" t="s">
        <v>42</v>
      </c>
      <c r="R4" s="255"/>
      <c r="S4" s="256"/>
      <c r="U4" s="141" t="s">
        <v>251</v>
      </c>
      <c r="V4" s="141" t="s">
        <v>41</v>
      </c>
      <c r="W4" s="141" t="s">
        <v>3</v>
      </c>
      <c r="X4" s="142" t="s">
        <v>42</v>
      </c>
    </row>
    <row r="5" spans="2:24" ht="26.4" x14ac:dyDescent="0.25">
      <c r="B5" s="151" t="s">
        <v>145</v>
      </c>
      <c r="C5" s="151" t="s">
        <v>16</v>
      </c>
      <c r="D5" s="196"/>
      <c r="E5" s="167">
        <v>173</v>
      </c>
      <c r="F5" s="160">
        <f t="shared" ref="F5:F10" si="0">D5*E5</f>
        <v>0</v>
      </c>
      <c r="H5" s="260"/>
      <c r="I5" s="259"/>
      <c r="J5" s="220" t="s">
        <v>288</v>
      </c>
      <c r="K5" s="221" t="s">
        <v>289</v>
      </c>
      <c r="L5" s="222" t="s">
        <v>290</v>
      </c>
      <c r="M5" s="218" t="s">
        <v>288</v>
      </c>
      <c r="N5" s="217" t="s">
        <v>289</v>
      </c>
      <c r="O5" s="219" t="s">
        <v>290</v>
      </c>
      <c r="P5" s="259"/>
      <c r="Q5" s="220" t="s">
        <v>294</v>
      </c>
      <c r="R5" s="219" t="s">
        <v>295</v>
      </c>
      <c r="S5" s="222" t="s">
        <v>42</v>
      </c>
      <c r="U5" s="151" t="s">
        <v>196</v>
      </c>
      <c r="V5" s="169">
        <f>SUM(R:R)</f>
        <v>0</v>
      </c>
      <c r="W5" s="182">
        <v>0.15</v>
      </c>
      <c r="X5" s="148">
        <f>V5*W5</f>
        <v>0</v>
      </c>
    </row>
    <row r="6" spans="2:24" ht="26.4" x14ac:dyDescent="0.25">
      <c r="B6" s="151" t="s">
        <v>181</v>
      </c>
      <c r="C6" s="151" t="s">
        <v>16</v>
      </c>
      <c r="D6" s="196"/>
      <c r="E6" s="167">
        <v>511</v>
      </c>
      <c r="F6" s="160">
        <f t="shared" si="0"/>
        <v>0</v>
      </c>
      <c r="H6" s="209" t="s">
        <v>283</v>
      </c>
      <c r="I6" s="208" t="s">
        <v>171</v>
      </c>
      <c r="J6" s="215">
        <v>1</v>
      </c>
      <c r="K6" s="215">
        <v>1.2</v>
      </c>
      <c r="L6" s="215">
        <v>1.5</v>
      </c>
      <c r="M6" s="215">
        <v>1</v>
      </c>
      <c r="N6" s="215">
        <v>1.2</v>
      </c>
      <c r="O6" s="215">
        <v>1.5</v>
      </c>
      <c r="P6" s="223"/>
      <c r="Q6" s="264"/>
      <c r="R6" s="265"/>
      <c r="S6" s="266"/>
      <c r="V6" s="3"/>
      <c r="X6" s="3"/>
    </row>
    <row r="7" spans="2:24" ht="26.4" x14ac:dyDescent="0.25">
      <c r="B7" s="151" t="s">
        <v>188</v>
      </c>
      <c r="C7" s="151" t="s">
        <v>189</v>
      </c>
      <c r="D7" s="183">
        <f>SUM(S:S)</f>
        <v>0</v>
      </c>
      <c r="E7" s="182">
        <v>0.02</v>
      </c>
      <c r="F7" s="160">
        <f t="shared" si="0"/>
        <v>0</v>
      </c>
      <c r="H7" s="240" t="s">
        <v>280</v>
      </c>
      <c r="I7" s="241"/>
      <c r="J7" s="241"/>
      <c r="K7" s="241"/>
      <c r="L7" s="241"/>
      <c r="M7" s="241"/>
      <c r="N7" s="241"/>
      <c r="O7" s="241"/>
      <c r="P7" s="241"/>
      <c r="Q7" s="241"/>
      <c r="R7" s="241"/>
      <c r="S7" s="242"/>
      <c r="V7" s="3"/>
      <c r="X7" s="3"/>
    </row>
    <row r="8" spans="2:24" ht="26.4" x14ac:dyDescent="0.25">
      <c r="B8" s="151" t="s">
        <v>139</v>
      </c>
      <c r="C8" s="151" t="s">
        <v>190</v>
      </c>
      <c r="D8" s="196"/>
      <c r="E8" s="167">
        <v>460</v>
      </c>
      <c r="F8" s="160">
        <f t="shared" si="0"/>
        <v>0</v>
      </c>
      <c r="H8" s="200" t="s">
        <v>166</v>
      </c>
      <c r="I8" s="239" t="s">
        <v>22</v>
      </c>
      <c r="J8" s="195"/>
      <c r="K8" s="195"/>
      <c r="L8" s="195"/>
      <c r="M8" s="195"/>
      <c r="N8" s="195"/>
      <c r="O8" s="195"/>
      <c r="P8" s="167">
        <v>523</v>
      </c>
      <c r="Q8" s="148">
        <f>SUMPRODUCT(J8:L8,J$6:L$6)*P8</f>
        <v>0</v>
      </c>
      <c r="R8" s="148">
        <f>SUMPRODUCT(M8:O8,M$6:O$6)*P8</f>
        <v>0</v>
      </c>
      <c r="S8" s="148">
        <f>SUM(Q8:R8)</f>
        <v>0</v>
      </c>
      <c r="V8" s="3"/>
      <c r="X8" s="3"/>
    </row>
    <row r="9" spans="2:24" x14ac:dyDescent="0.25">
      <c r="B9" s="151" t="s">
        <v>191</v>
      </c>
      <c r="C9" s="151" t="s">
        <v>192</v>
      </c>
      <c r="D9" s="196"/>
      <c r="E9" s="167">
        <v>769</v>
      </c>
      <c r="F9" s="160">
        <f t="shared" si="0"/>
        <v>0</v>
      </c>
      <c r="H9" s="200" t="s">
        <v>167</v>
      </c>
      <c r="I9" s="239"/>
      <c r="J9" s="195"/>
      <c r="K9" s="195"/>
      <c r="L9" s="195"/>
      <c r="M9" s="195"/>
      <c r="N9" s="195"/>
      <c r="O9" s="195"/>
      <c r="P9" s="167">
        <v>540</v>
      </c>
      <c r="Q9" s="148">
        <f t="shared" ref="Q9:Q12" si="1">SUMPRODUCT(J9:L9,J$6:L$6)*P9</f>
        <v>0</v>
      </c>
      <c r="R9" s="148">
        <f t="shared" ref="R9:R12" si="2">SUMPRODUCT(M9:O9,M$6:O$6)*P9</f>
        <v>0</v>
      </c>
      <c r="S9" s="148">
        <f t="shared" ref="S9:S12" si="3">SUM(Q9:R9)</f>
        <v>0</v>
      </c>
      <c r="V9" s="3"/>
      <c r="X9" s="3"/>
    </row>
    <row r="10" spans="2:24" x14ac:dyDescent="0.25">
      <c r="B10" s="151" t="s">
        <v>193</v>
      </c>
      <c r="C10" s="151" t="s">
        <v>192</v>
      </c>
      <c r="D10" s="196"/>
      <c r="E10" s="167">
        <v>967</v>
      </c>
      <c r="F10" s="160">
        <f t="shared" si="0"/>
        <v>0</v>
      </c>
      <c r="H10" s="200" t="s">
        <v>168</v>
      </c>
      <c r="I10" s="239"/>
      <c r="J10" s="195"/>
      <c r="K10" s="195"/>
      <c r="L10" s="195"/>
      <c r="M10" s="195"/>
      <c r="N10" s="195"/>
      <c r="O10" s="195"/>
      <c r="P10" s="167">
        <v>626</v>
      </c>
      <c r="Q10" s="148">
        <f t="shared" si="1"/>
        <v>0</v>
      </c>
      <c r="R10" s="148">
        <f t="shared" si="2"/>
        <v>0</v>
      </c>
      <c r="S10" s="148">
        <f t="shared" si="3"/>
        <v>0</v>
      </c>
    </row>
    <row r="11" spans="2:24" ht="26.4" x14ac:dyDescent="0.25">
      <c r="B11" s="204" t="s">
        <v>194</v>
      </c>
      <c r="C11" s="204" t="s">
        <v>195</v>
      </c>
      <c r="D11" s="183">
        <f>SUM(S:S)</f>
        <v>0</v>
      </c>
      <c r="E11" s="205" t="s">
        <v>285</v>
      </c>
      <c r="F11" s="206">
        <f>IF(D11=0,0,MAX(D11*0.1,5000))</f>
        <v>0</v>
      </c>
      <c r="H11" s="200" t="s">
        <v>169</v>
      </c>
      <c r="I11" s="239"/>
      <c r="J11" s="195"/>
      <c r="K11" s="195"/>
      <c r="L11" s="195"/>
      <c r="M11" s="195"/>
      <c r="N11" s="195"/>
      <c r="O11" s="195"/>
      <c r="P11" s="167">
        <v>723</v>
      </c>
      <c r="Q11" s="148">
        <f t="shared" si="1"/>
        <v>0</v>
      </c>
      <c r="R11" s="148">
        <f t="shared" si="2"/>
        <v>0</v>
      </c>
      <c r="S11" s="148">
        <f t="shared" si="3"/>
        <v>0</v>
      </c>
    </row>
    <row r="12" spans="2:24" ht="39.6" x14ac:dyDescent="0.25">
      <c r="B12" s="151" t="s">
        <v>183</v>
      </c>
      <c r="C12" s="151" t="s">
        <v>184</v>
      </c>
      <c r="D12" s="196"/>
      <c r="E12" s="167">
        <v>2400</v>
      </c>
      <c r="F12" s="160">
        <f>D12*E12</f>
        <v>0</v>
      </c>
      <c r="H12" s="200" t="s">
        <v>170</v>
      </c>
      <c r="I12" s="239"/>
      <c r="J12" s="195"/>
      <c r="K12" s="195"/>
      <c r="L12" s="195"/>
      <c r="M12" s="195"/>
      <c r="N12" s="195"/>
      <c r="O12" s="195"/>
      <c r="P12" s="167">
        <v>968</v>
      </c>
      <c r="Q12" s="148">
        <f t="shared" si="1"/>
        <v>0</v>
      </c>
      <c r="R12" s="148">
        <f t="shared" si="2"/>
        <v>0</v>
      </c>
      <c r="S12" s="148">
        <f t="shared" si="3"/>
        <v>0</v>
      </c>
    </row>
    <row r="13" spans="2:24" ht="26.4" x14ac:dyDescent="0.25">
      <c r="B13" s="151" t="s">
        <v>185</v>
      </c>
      <c r="C13" s="151" t="s">
        <v>184</v>
      </c>
      <c r="D13" s="196"/>
      <c r="E13" s="167">
        <v>3000</v>
      </c>
      <c r="F13" s="160">
        <f>D13*E13</f>
        <v>0</v>
      </c>
      <c r="H13" s="240" t="s">
        <v>281</v>
      </c>
      <c r="I13" s="241"/>
      <c r="J13" s="241"/>
      <c r="K13" s="241"/>
      <c r="L13" s="241"/>
      <c r="M13" s="241"/>
      <c r="N13" s="241"/>
      <c r="O13" s="241"/>
      <c r="P13" s="241"/>
      <c r="Q13" s="241"/>
      <c r="R13" s="241"/>
      <c r="S13" s="242"/>
    </row>
    <row r="14" spans="2:24" ht="26.4" x14ac:dyDescent="0.25">
      <c r="B14" s="151" t="s">
        <v>186</v>
      </c>
      <c r="C14" s="151" t="s">
        <v>184</v>
      </c>
      <c r="D14" s="196"/>
      <c r="E14" s="167">
        <v>1600</v>
      </c>
      <c r="F14" s="160">
        <f>D14*E14</f>
        <v>0</v>
      </c>
      <c r="H14" s="200" t="s">
        <v>166</v>
      </c>
      <c r="I14" s="239" t="s">
        <v>22</v>
      </c>
      <c r="J14" s="195"/>
      <c r="K14" s="195"/>
      <c r="L14" s="195"/>
      <c r="M14" s="195"/>
      <c r="N14" s="195"/>
      <c r="O14" s="195"/>
      <c r="P14" s="167">
        <v>709</v>
      </c>
      <c r="Q14" s="148">
        <f>SUMPRODUCT(J14:L14,J$6:L$6)*P14</f>
        <v>0</v>
      </c>
      <c r="R14" s="148">
        <f>SUMPRODUCT(M14:O14,M$6:O$6)*P14</f>
        <v>0</v>
      </c>
      <c r="S14" s="148">
        <f>SUM(Q14:R14)</f>
        <v>0</v>
      </c>
    </row>
    <row r="15" spans="2:24" x14ac:dyDescent="0.25">
      <c r="H15" s="200" t="s">
        <v>167</v>
      </c>
      <c r="I15" s="239"/>
      <c r="J15" s="195"/>
      <c r="K15" s="195"/>
      <c r="L15" s="195"/>
      <c r="M15" s="195"/>
      <c r="N15" s="195"/>
      <c r="O15" s="195"/>
      <c r="P15" s="167">
        <v>725</v>
      </c>
      <c r="Q15" s="148">
        <f t="shared" ref="Q15:Q18" si="4">SUMPRODUCT(J15:L15,J$6:L$6)*P15</f>
        <v>0</v>
      </c>
      <c r="R15" s="148">
        <f t="shared" ref="R15:R18" si="5">SUMPRODUCT(M15:O15,M$6:O$6)*P15</f>
        <v>0</v>
      </c>
      <c r="S15" s="148">
        <f t="shared" ref="S15:S18" si="6">SUM(Q15:R15)</f>
        <v>0</v>
      </c>
    </row>
    <row r="16" spans="2:24" x14ac:dyDescent="0.25">
      <c r="B16" s="184"/>
      <c r="H16" s="200" t="s">
        <v>168</v>
      </c>
      <c r="I16" s="254"/>
      <c r="J16" s="216"/>
      <c r="K16" s="195"/>
      <c r="L16" s="195"/>
      <c r="M16" s="195"/>
      <c r="N16" s="195"/>
      <c r="O16" s="195"/>
      <c r="P16" s="167">
        <v>812</v>
      </c>
      <c r="Q16" s="148">
        <f t="shared" si="4"/>
        <v>0</v>
      </c>
      <c r="R16" s="148">
        <f t="shared" si="5"/>
        <v>0</v>
      </c>
      <c r="S16" s="148">
        <f t="shared" si="6"/>
        <v>0</v>
      </c>
    </row>
    <row r="17" spans="2:19" x14ac:dyDescent="0.25">
      <c r="B17" s="184"/>
      <c r="H17" s="200" t="s">
        <v>169</v>
      </c>
      <c r="I17" s="239"/>
      <c r="J17" s="195"/>
      <c r="K17" s="195"/>
      <c r="L17" s="195"/>
      <c r="M17" s="195"/>
      <c r="N17" s="195"/>
      <c r="O17" s="195"/>
      <c r="P17" s="167">
        <v>908</v>
      </c>
      <c r="Q17" s="148">
        <f t="shared" si="4"/>
        <v>0</v>
      </c>
      <c r="R17" s="148">
        <f t="shared" si="5"/>
        <v>0</v>
      </c>
      <c r="S17" s="148">
        <f t="shared" si="6"/>
        <v>0</v>
      </c>
    </row>
    <row r="18" spans="2:19" x14ac:dyDescent="0.25">
      <c r="B18" s="4"/>
      <c r="H18" s="200" t="s">
        <v>170</v>
      </c>
      <c r="I18" s="239"/>
      <c r="J18" s="195"/>
      <c r="K18" s="195"/>
      <c r="L18" s="195"/>
      <c r="M18" s="195"/>
      <c r="N18" s="195"/>
      <c r="O18" s="195"/>
      <c r="P18" s="167">
        <v>1154</v>
      </c>
      <c r="Q18" s="148">
        <f t="shared" si="4"/>
        <v>0</v>
      </c>
      <c r="R18" s="148">
        <f t="shared" si="5"/>
        <v>0</v>
      </c>
      <c r="S18" s="148">
        <f t="shared" si="6"/>
        <v>0</v>
      </c>
    </row>
    <row r="19" spans="2:19" x14ac:dyDescent="0.25">
      <c r="H19" s="240" t="s">
        <v>282</v>
      </c>
      <c r="I19" s="241"/>
      <c r="J19" s="241"/>
      <c r="K19" s="241"/>
      <c r="L19" s="241"/>
      <c r="M19" s="241"/>
      <c r="N19" s="241"/>
      <c r="O19" s="241"/>
      <c r="P19" s="241"/>
      <c r="Q19" s="241"/>
      <c r="R19" s="241"/>
      <c r="S19" s="242"/>
    </row>
    <row r="20" spans="2:19" x14ac:dyDescent="0.25">
      <c r="H20" s="200" t="s">
        <v>166</v>
      </c>
      <c r="I20" s="239" t="s">
        <v>22</v>
      </c>
      <c r="J20" s="195"/>
      <c r="K20" s="195"/>
      <c r="L20" s="195"/>
      <c r="M20" s="195"/>
      <c r="N20" s="195"/>
      <c r="O20" s="195"/>
      <c r="P20" s="167">
        <v>328</v>
      </c>
      <c r="Q20" s="148">
        <f>SUMPRODUCT(J20:L20,J$6:L$6)*P20</f>
        <v>0</v>
      </c>
      <c r="R20" s="148">
        <f>SUMPRODUCT(M20:O20,M$6:O$6)*P20</f>
        <v>0</v>
      </c>
      <c r="S20" s="148">
        <f>SUM(Q20:R20)</f>
        <v>0</v>
      </c>
    </row>
    <row r="21" spans="2:19" x14ac:dyDescent="0.25">
      <c r="H21" s="200" t="s">
        <v>167</v>
      </c>
      <c r="I21" s="239"/>
      <c r="J21" s="195"/>
      <c r="K21" s="195"/>
      <c r="L21" s="195"/>
      <c r="M21" s="195"/>
      <c r="N21" s="195"/>
      <c r="O21" s="195"/>
      <c r="P21" s="167">
        <v>345</v>
      </c>
      <c r="Q21" s="148">
        <f t="shared" ref="Q21:Q24" si="7">SUMPRODUCT(J21:L21,J$6:L$6)*P21</f>
        <v>0</v>
      </c>
      <c r="R21" s="148">
        <f t="shared" ref="R21:R24" si="8">SUMPRODUCT(M21:O21,M$6:O$6)*P21</f>
        <v>0</v>
      </c>
      <c r="S21" s="148">
        <f t="shared" ref="S21:S24" si="9">SUM(Q21:R21)</f>
        <v>0</v>
      </c>
    </row>
    <row r="22" spans="2:19" x14ac:dyDescent="0.25">
      <c r="H22" s="200" t="s">
        <v>168</v>
      </c>
      <c r="I22" s="239"/>
      <c r="J22" s="195"/>
      <c r="K22" s="195"/>
      <c r="L22" s="195"/>
      <c r="M22" s="195"/>
      <c r="N22" s="195"/>
      <c r="O22" s="195"/>
      <c r="P22" s="167">
        <v>431</v>
      </c>
      <c r="Q22" s="148">
        <f t="shared" si="7"/>
        <v>0</v>
      </c>
      <c r="R22" s="148">
        <f t="shared" si="8"/>
        <v>0</v>
      </c>
      <c r="S22" s="148">
        <f t="shared" si="9"/>
        <v>0</v>
      </c>
    </row>
    <row r="23" spans="2:19" x14ac:dyDescent="0.25">
      <c r="H23" s="200" t="s">
        <v>169</v>
      </c>
      <c r="I23" s="239"/>
      <c r="J23" s="195"/>
      <c r="K23" s="195"/>
      <c r="L23" s="195"/>
      <c r="M23" s="195"/>
      <c r="N23" s="195"/>
      <c r="O23" s="195"/>
      <c r="P23" s="167">
        <v>421</v>
      </c>
      <c r="Q23" s="148">
        <f t="shared" si="7"/>
        <v>0</v>
      </c>
      <c r="R23" s="148">
        <f t="shared" si="8"/>
        <v>0</v>
      </c>
      <c r="S23" s="148">
        <f t="shared" si="9"/>
        <v>0</v>
      </c>
    </row>
    <row r="24" spans="2:19" x14ac:dyDescent="0.25">
      <c r="H24" s="200" t="s">
        <v>170</v>
      </c>
      <c r="I24" s="239"/>
      <c r="J24" s="195"/>
      <c r="K24" s="195"/>
      <c r="L24" s="195"/>
      <c r="M24" s="195"/>
      <c r="N24" s="195"/>
      <c r="O24" s="195"/>
      <c r="P24" s="167">
        <v>495</v>
      </c>
      <c r="Q24" s="148">
        <f t="shared" si="7"/>
        <v>0</v>
      </c>
      <c r="R24" s="148">
        <f t="shared" si="8"/>
        <v>0</v>
      </c>
      <c r="S24" s="148">
        <f t="shared" si="9"/>
        <v>0</v>
      </c>
    </row>
    <row r="25" spans="2:19" x14ac:dyDescent="0.25">
      <c r="H25" s="141" t="s">
        <v>1</v>
      </c>
      <c r="I25" s="212" t="s">
        <v>2</v>
      </c>
      <c r="J25" s="243" t="s">
        <v>292</v>
      </c>
      <c r="K25" s="243"/>
      <c r="L25" s="244"/>
      <c r="M25" s="243" t="s">
        <v>293</v>
      </c>
      <c r="N25" s="243"/>
      <c r="O25" s="244"/>
      <c r="P25" s="141" t="s">
        <v>3</v>
      </c>
      <c r="Q25" s="142" t="s">
        <v>294</v>
      </c>
      <c r="R25" s="142" t="s">
        <v>295</v>
      </c>
      <c r="S25" s="142" t="s">
        <v>42</v>
      </c>
    </row>
    <row r="26" spans="2:19" ht="26.4" x14ac:dyDescent="0.25">
      <c r="H26" s="213" t="s">
        <v>172</v>
      </c>
      <c r="I26" s="214" t="s">
        <v>173</v>
      </c>
      <c r="J26" s="248"/>
      <c r="K26" s="249"/>
      <c r="L26" s="250"/>
      <c r="M26" s="248"/>
      <c r="N26" s="249"/>
      <c r="O26" s="250"/>
      <c r="P26" s="152" t="s">
        <v>179</v>
      </c>
      <c r="Q26" s="261"/>
      <c r="R26" s="262"/>
      <c r="S26" s="263"/>
    </row>
    <row r="27" spans="2:19" x14ac:dyDescent="0.25">
      <c r="H27" s="213" t="s">
        <v>125</v>
      </c>
      <c r="I27" s="214" t="s">
        <v>22</v>
      </c>
      <c r="J27" s="248"/>
      <c r="K27" s="249"/>
      <c r="L27" s="250"/>
      <c r="M27" s="248"/>
      <c r="N27" s="249"/>
      <c r="O27" s="250"/>
      <c r="P27" s="167">
        <v>8</v>
      </c>
      <c r="Q27" s="148">
        <f>J27*$P27</f>
        <v>0</v>
      </c>
      <c r="R27" s="148">
        <f>M27*$P27</f>
        <v>0</v>
      </c>
      <c r="S27" s="148">
        <f>SUM(Q27:R27)</f>
        <v>0</v>
      </c>
    </row>
    <row r="28" spans="2:19" x14ac:dyDescent="0.25">
      <c r="H28" s="213" t="s">
        <v>174</v>
      </c>
      <c r="I28" s="245" t="s">
        <v>175</v>
      </c>
      <c r="J28" s="248"/>
      <c r="K28" s="249"/>
      <c r="L28" s="250"/>
      <c r="M28" s="248"/>
      <c r="N28" s="249"/>
      <c r="O28" s="250"/>
      <c r="P28" s="167">
        <v>57600</v>
      </c>
      <c r="Q28" s="148">
        <f t="shared" ref="Q28:Q34" si="10">J28*$P28</f>
        <v>0</v>
      </c>
      <c r="R28" s="148">
        <f t="shared" ref="R28:R34" si="11">M28*$P28</f>
        <v>0</v>
      </c>
      <c r="S28" s="148">
        <f t="shared" ref="S28:S34" si="12">SUM(Q28:R28)</f>
        <v>0</v>
      </c>
    </row>
    <row r="29" spans="2:19" x14ac:dyDescent="0.25">
      <c r="H29" s="213" t="s">
        <v>176</v>
      </c>
      <c r="I29" s="246"/>
      <c r="J29" s="248"/>
      <c r="K29" s="249"/>
      <c r="L29" s="250"/>
      <c r="M29" s="248"/>
      <c r="N29" s="249"/>
      <c r="O29" s="250"/>
      <c r="P29" s="167">
        <v>85000</v>
      </c>
      <c r="Q29" s="148">
        <f t="shared" si="10"/>
        <v>0</v>
      </c>
      <c r="R29" s="148">
        <f t="shared" si="11"/>
        <v>0</v>
      </c>
      <c r="S29" s="148">
        <f t="shared" si="12"/>
        <v>0</v>
      </c>
    </row>
    <row r="30" spans="2:19" x14ac:dyDescent="0.25">
      <c r="H30" s="213" t="s">
        <v>177</v>
      </c>
      <c r="I30" s="247"/>
      <c r="J30" s="248"/>
      <c r="K30" s="249"/>
      <c r="L30" s="250"/>
      <c r="M30" s="248"/>
      <c r="N30" s="249"/>
      <c r="O30" s="250"/>
      <c r="P30" s="167">
        <v>186800</v>
      </c>
      <c r="Q30" s="148">
        <f t="shared" si="10"/>
        <v>0</v>
      </c>
      <c r="R30" s="148">
        <f t="shared" si="11"/>
        <v>0</v>
      </c>
      <c r="S30" s="148">
        <f t="shared" si="12"/>
        <v>0</v>
      </c>
    </row>
    <row r="31" spans="2:19" ht="26.4" x14ac:dyDescent="0.25">
      <c r="H31" s="213" t="s">
        <v>36</v>
      </c>
      <c r="I31" s="214" t="s">
        <v>37</v>
      </c>
      <c r="J31" s="248"/>
      <c r="K31" s="249"/>
      <c r="L31" s="250"/>
      <c r="M31" s="248"/>
      <c r="N31" s="249"/>
      <c r="O31" s="250"/>
      <c r="P31" s="167">
        <v>350</v>
      </c>
      <c r="Q31" s="148">
        <f t="shared" si="10"/>
        <v>0</v>
      </c>
      <c r="R31" s="148">
        <f t="shared" si="11"/>
        <v>0</v>
      </c>
      <c r="S31" s="148">
        <f t="shared" si="12"/>
        <v>0</v>
      </c>
    </row>
    <row r="32" spans="2:19" x14ac:dyDescent="0.25">
      <c r="H32" s="213" t="s">
        <v>38</v>
      </c>
      <c r="I32" s="214" t="s">
        <v>16</v>
      </c>
      <c r="J32" s="248"/>
      <c r="K32" s="249"/>
      <c r="L32" s="250"/>
      <c r="M32" s="248"/>
      <c r="N32" s="249"/>
      <c r="O32" s="250"/>
      <c r="P32" s="167">
        <v>75</v>
      </c>
      <c r="Q32" s="148">
        <f t="shared" si="10"/>
        <v>0</v>
      </c>
      <c r="R32" s="148">
        <f t="shared" si="11"/>
        <v>0</v>
      </c>
      <c r="S32" s="148">
        <f t="shared" si="12"/>
        <v>0</v>
      </c>
    </row>
    <row r="33" spans="8:19" x14ac:dyDescent="0.25">
      <c r="H33" s="213" t="s">
        <v>39</v>
      </c>
      <c r="I33" s="214" t="s">
        <v>40</v>
      </c>
      <c r="J33" s="248"/>
      <c r="K33" s="249"/>
      <c r="L33" s="250"/>
      <c r="M33" s="248"/>
      <c r="N33" s="249"/>
      <c r="O33" s="250"/>
      <c r="P33" s="167">
        <v>2340</v>
      </c>
      <c r="Q33" s="148">
        <f t="shared" si="10"/>
        <v>0</v>
      </c>
      <c r="R33" s="148">
        <f t="shared" si="11"/>
        <v>0</v>
      </c>
      <c r="S33" s="148">
        <f t="shared" si="12"/>
        <v>0</v>
      </c>
    </row>
    <row r="34" spans="8:19" ht="26.4" x14ac:dyDescent="0.25">
      <c r="H34" s="213" t="s">
        <v>178</v>
      </c>
      <c r="I34" s="214" t="s">
        <v>22</v>
      </c>
      <c r="J34" s="248"/>
      <c r="K34" s="249"/>
      <c r="L34" s="250"/>
      <c r="M34" s="248"/>
      <c r="N34" s="249"/>
      <c r="O34" s="250"/>
      <c r="P34" s="167">
        <v>27</v>
      </c>
      <c r="Q34" s="148">
        <f t="shared" si="10"/>
        <v>0</v>
      </c>
      <c r="R34" s="148">
        <f t="shared" si="11"/>
        <v>0</v>
      </c>
      <c r="S34" s="148">
        <f t="shared" si="12"/>
        <v>0</v>
      </c>
    </row>
    <row r="35" spans="8:19" x14ac:dyDescent="0.25">
      <c r="H35" s="207" t="s">
        <v>254</v>
      </c>
      <c r="I35" s="214" t="s">
        <v>116</v>
      </c>
      <c r="J35" s="251"/>
      <c r="K35" s="252"/>
      <c r="L35" s="253"/>
      <c r="M35" s="251"/>
      <c r="N35" s="252"/>
      <c r="O35" s="253"/>
      <c r="P35" s="182">
        <v>0.15</v>
      </c>
      <c r="Q35" s="261" t="s">
        <v>250</v>
      </c>
      <c r="R35" s="262"/>
      <c r="S35" s="263"/>
    </row>
    <row r="36" spans="8:19" x14ac:dyDescent="0.25">
      <c r="I36" s="3"/>
      <c r="J36" s="3"/>
      <c r="K36" s="3"/>
      <c r="L36" s="3"/>
      <c r="M36" s="3"/>
      <c r="N36" s="3"/>
      <c r="O36" s="3"/>
      <c r="Q36" s="3"/>
      <c r="R36" s="3"/>
      <c r="S36" s="3"/>
    </row>
    <row r="37" spans="8:19" x14ac:dyDescent="0.25">
      <c r="I37" s="3"/>
      <c r="J37" s="3"/>
      <c r="K37" s="3"/>
      <c r="L37" s="3"/>
      <c r="M37" s="3"/>
      <c r="N37" s="3"/>
      <c r="O37" s="3"/>
      <c r="Q37" s="3"/>
      <c r="R37" s="3"/>
      <c r="S37" s="3"/>
    </row>
    <row r="38" spans="8:19" x14ac:dyDescent="0.25">
      <c r="I38" s="3"/>
      <c r="J38" s="3"/>
      <c r="K38" s="3"/>
      <c r="L38" s="3"/>
      <c r="M38" s="3"/>
      <c r="N38" s="3"/>
      <c r="O38" s="3"/>
      <c r="Q38" s="3"/>
      <c r="R38" s="3"/>
      <c r="S38" s="3"/>
    </row>
  </sheetData>
  <sheetProtection algorithmName="SHA-512" hashValue="/tcHzAxLm4Af2YTpPyT7aFSjukVqjQRlK6BVZu7x/2ZeHa0G7iWhZtKL4pF3aV7+m3fY1WWkMPmSny/PgpR2Hg==" saltValue="HXYbEaMb9Nw12/oScv45ig==" spinCount="100000" sheet="1" formatColumns="0" formatRows="0"/>
  <mergeCells count="42">
    <mergeCell ref="Q35:S35"/>
    <mergeCell ref="Q26:S26"/>
    <mergeCell ref="Q6:S6"/>
    <mergeCell ref="M35:O35"/>
    <mergeCell ref="M26:O26"/>
    <mergeCell ref="M27:O27"/>
    <mergeCell ref="M28:O28"/>
    <mergeCell ref="M29:O29"/>
    <mergeCell ref="M30:O30"/>
    <mergeCell ref="M31:O31"/>
    <mergeCell ref="M32:O32"/>
    <mergeCell ref="M33:O33"/>
    <mergeCell ref="M34:O34"/>
    <mergeCell ref="M25:O25"/>
    <mergeCell ref="J34:L34"/>
    <mergeCell ref="J35:L35"/>
    <mergeCell ref="W1:X1"/>
    <mergeCell ref="W2:X2"/>
    <mergeCell ref="H7:S7"/>
    <mergeCell ref="I8:I12"/>
    <mergeCell ref="H13:S13"/>
    <mergeCell ref="I14:I18"/>
    <mergeCell ref="M4:O4"/>
    <mergeCell ref="Q4:S4"/>
    <mergeCell ref="P4:P5"/>
    <mergeCell ref="H4:H5"/>
    <mergeCell ref="I4:I5"/>
    <mergeCell ref="J4:L4"/>
    <mergeCell ref="J31:L31"/>
    <mergeCell ref="J32:L32"/>
    <mergeCell ref="E2:F2"/>
    <mergeCell ref="E1:F1"/>
    <mergeCell ref="H19:S19"/>
    <mergeCell ref="I20:I24"/>
    <mergeCell ref="J33:L33"/>
    <mergeCell ref="J25:L25"/>
    <mergeCell ref="J26:L26"/>
    <mergeCell ref="J27:L27"/>
    <mergeCell ref="I28:I30"/>
    <mergeCell ref="J28:L28"/>
    <mergeCell ref="J29:L29"/>
    <mergeCell ref="J30:L30"/>
  </mergeCells>
  <dataValidations count="2">
    <dataValidation type="whole" operator="greaterThanOrEqual" allowBlank="1" showInputMessage="1" showErrorMessage="1" sqref="D5:D6 D8:D10 D12:D14 J20:O24 J8:O12 J14:O18 L27:O34 K31:K34 K27" xr:uid="{628D2E79-02DD-4AF3-AE7F-0E2B7975265F}">
      <formula1>-1000000</formula1>
    </dataValidation>
    <dataValidation operator="greaterThanOrEqual" allowBlank="1" showInputMessage="1" showErrorMessage="1" sqref="D11 D7" xr:uid="{9F8F14F4-31D4-4657-B0F0-48D25F2CE817}"/>
  </dataValidations>
  <hyperlinks>
    <hyperlink ref="E2" location="Calculator!A1" display="Back to calculator" xr:uid="{EB47419D-A01F-4681-B245-0CFE4E375BF8}"/>
    <hyperlink ref="W2" location="Calculator!A1" display="Back to calculator" xr:uid="{AF8CA527-0B09-48DA-8DFB-F2F92D354C19}"/>
    <hyperlink ref="P2" location="Calculator!A1" display="Back to calculator" xr:uid="{ECC7A17B-ADE6-4B56-826C-1E7517905FA9}"/>
  </hyperlinks>
  <pageMargins left="0.7" right="0.7" top="0.75" bottom="0.75" header="0.3" footer="0.3"/>
  <pageSetup paperSize="9" orientation="portrait" r:id="rId1"/>
  <ignoredErrors>
    <ignoredError sqref="F1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15" ma:contentTypeDescription="" ma:contentTypeScope="" ma:versionID="2c672a886500c033b7c096e6b4b532f1">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targetNamespace="http://schemas.microsoft.com/office/2006/metadata/properties" ma:root="true" ma:fieldsID="d6a941d712c445399973a4c4e0c8d233" ns1:_="" ns2:_="" ns3:_="" ns4:_="">
    <xsd:import namespace="http://schemas.microsoft.com/sharepoint/v3"/>
    <xsd:import namespace="138e79af-97e9-467e-b691-fc96845a5065"/>
    <xsd:import namespace="9390b88a-687a-4926-b94c-e3ac1c4de516"/>
    <xsd:import namespace="d904aef1-6e8f-4269-837b-b3160206d03c"/>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2019-20</TermName>
          <TermId xmlns="http://schemas.microsoft.com/office/infopath/2007/PartnerControls">279e0b18-c7aa-404b-a386-5526b62583b5</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Charges schemes</Reference>
    <TaxCatchAll xmlns="138e79af-97e9-467e-b691-fc96845a5065">
      <Value>122</Value>
      <Value>900</Value>
    </TaxCatchAll>
    <IsSecure xmlns="138e79af-97e9-467e-b691-fc96845a5065">No</IsSecure>
    <_dlc_DocId xmlns="9390b88a-687a-4926-b94c-e3ac1c4de516">CORPGOV-694211001-11</_dlc_DocId>
    <_dlc_DocIdUrl xmlns="9390b88a-687a-4926-b94c-e3ac1c4de516">
      <Url>https://wessexwater.sharepoint.com/sites/SC0003/F013/_layouts/15/DocIdRedir.aspx?ID=CORPGOV-694211001-11</Url>
      <Description>CORPGOV-694211001-11</Description>
    </_dlc_DocIdUrl>
    <h6fd30890b6d4f3982eb23db950b758d xmlns="138e79af-97e9-467e-b691-fc96845a5065">
      <Terms xmlns="http://schemas.microsoft.com/office/infopath/2007/PartnerControls"/>
    </h6fd30890b6d4f3982eb23db950b758d>
    <KpiDescription xmlns="http://schemas.microsoft.com/sharepoint/v3" xsi:nil="true"/>
  </documentManagement>
</p:properties>
</file>

<file path=customXml/itemProps1.xml><?xml version="1.0" encoding="utf-8"?>
<ds:datastoreItem xmlns:ds="http://schemas.openxmlformats.org/officeDocument/2006/customXml" ds:itemID="{92490DB2-477F-4837-B016-553EC06D7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2A73AA-9EDE-4EAF-8604-7A714C449629}">
  <ds:schemaRefs>
    <ds:schemaRef ds:uri="http://schemas.microsoft.com/sharepoint/events"/>
  </ds:schemaRefs>
</ds:datastoreItem>
</file>

<file path=customXml/itemProps3.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4.xml><?xml version="1.0" encoding="utf-8"?>
<ds:datastoreItem xmlns:ds="http://schemas.openxmlformats.org/officeDocument/2006/customXml" ds:itemID="{96585F59-7F87-42AD-B876-18AB9241B866}">
  <ds:schemaRefs>
    <ds:schemaRef ds:uri="Microsoft.SharePoint.Taxonomy.ContentTypeSync"/>
  </ds:schemaRefs>
</ds:datastoreItem>
</file>

<file path=customXml/itemProps5.xml><?xml version="1.0" encoding="utf-8"?>
<ds:datastoreItem xmlns:ds="http://schemas.openxmlformats.org/officeDocument/2006/customXml" ds:itemID="{880AC15B-B7C2-4272-A261-1278B6EDF4C4}">
  <ds:schemaRefs>
    <ds:schemaRef ds:uri="9390b88a-687a-4926-b94c-e3ac1c4de516"/>
    <ds:schemaRef ds:uri="http://purl.org/dc/elements/1.1/"/>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Calculator</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Sean Rich</cp:lastModifiedBy>
  <cp:lastPrinted>2019-04-30T09:30:26Z</cp:lastPrinted>
  <dcterms:created xsi:type="dcterms:W3CDTF">2019-02-22T08:32:21Z</dcterms:created>
  <dcterms:modified xsi:type="dcterms:W3CDTF">2019-06-20T14:42:12Z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900;#2019-20|279e0b18-c7aa-404b-a386-5526b62583b5</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58c59db0-8575-4dee-9a2b-03b5f0884e8c</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