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5A18562F-2609-48E3-B038-245F4960DCBB}" xr6:coauthVersionLast="45" xr6:coauthVersionMax="45" xr10:uidLastSave="{00000000-0000-0000-0000-000000000000}"/>
  <workbookProtection workbookAlgorithmName="SHA-512" workbookHashValue="Dgvt2xhHI/9s5l+GZfYK/C567qAJ/FbbA1msOa9zhhQeegeUi3Bh8Pr0wtLkq9nyKWJDPfnh66esk656kIlBaQ==" workbookSaltValue="R1VNCtP6bPtXR9869OWtnQ==" workbookSpinCount="100000" lockStructure="1"/>
  <bookViews>
    <workbookView xWindow="0" yWindow="-18120" windowWidth="29040" windowHeight="17640" xr2:uid="{70C1AA1D-BA83-4990-86ED-1120C4C91D39}"/>
  </bookViews>
  <sheets>
    <sheet name="Example 2"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<sst xmlns="http://schemas.openxmlformats.org/spreadsheetml/2006/main" count="2661" uniqueCount="820">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</sst>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10</xdr:row>
      <xdr:rowOff>28575</xdr:rowOff>
    </xdr:from>
    <xdr:to>
      <xdr:col>12</xdr:col>
      <xdr:colOff>66675</xdr:colOff>
      <xdr:row>105</xdr:row>
      <xdr:rowOff>166370</xdr:rowOff>
    </xdr:to>
    <xdr:pic>
      <xdr:nvPicPr>
        <xdr:cNvPr id="5" name="Picture 4">
          <a:extLst>
            <a:ext uri="{FF2B5EF4-FFF2-40B4-BE49-F238E27FC236}">
              <a16:creationId xmlns:a16="http://schemas.microsoft.com/office/drawing/2014/main" id="{9506D0C2-88E0-4838-B7BB-B02F045EF56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876425"/>
          <a:ext cx="5619750" cy="32080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19" workbookViewId="0">
      <selection activeCell="A19" sqref="A19:C19"/>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2</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hidden="1" x14ac:dyDescent="0.3">
      <c r="A10" s="289" t="s">
        <v>782</v>
      </c>
      <c r="B10" s="290"/>
      <c r="C10" s="291"/>
    </row>
    <row r="11" spans="1:3" hidden="1" x14ac:dyDescent="0.3">
      <c r="A11" s="263"/>
      <c r="B11" s="264" t="s">
        <v>776</v>
      </c>
      <c r="C11" s="265"/>
    </row>
    <row r="12" spans="1:3" ht="28" hidden="1" x14ac:dyDescent="0.3">
      <c r="A12" s="263"/>
      <c r="B12" s="266"/>
      <c r="C12" s="265" t="s">
        <v>777</v>
      </c>
    </row>
    <row r="13" spans="1:3" ht="28" hidden="1" x14ac:dyDescent="0.3">
      <c r="A13" s="263"/>
      <c r="B13" s="266"/>
      <c r="C13" s="265" t="s">
        <v>778</v>
      </c>
    </row>
    <row r="14" spans="1:3" hidden="1" x14ac:dyDescent="0.3">
      <c r="A14" s="263"/>
      <c r="B14" s="266"/>
      <c r="C14" s="265" t="s">
        <v>779</v>
      </c>
    </row>
    <row r="15" spans="1:3" hidden="1" x14ac:dyDescent="0.3">
      <c r="A15" s="263"/>
      <c r="B15" s="264" t="s">
        <v>780</v>
      </c>
      <c r="C15" s="265"/>
    </row>
    <row r="16" spans="1:3" hidden="1" x14ac:dyDescent="0.3">
      <c r="A16" s="263"/>
      <c r="B16" s="264"/>
      <c r="C16" s="265" t="s">
        <v>781</v>
      </c>
    </row>
    <row r="17" spans="1:3" hidden="1" x14ac:dyDescent="0.3">
      <c r="A17" s="267"/>
      <c r="B17" s="268"/>
      <c r="C17" s="269"/>
    </row>
    <row r="18" spans="1:3" hidden="1" x14ac:dyDescent="0.3"/>
    <row r="19" spans="1:3" x14ac:dyDescent="0.3">
      <c r="A19" s="289" t="s">
        <v>783</v>
      </c>
      <c r="B19" s="290"/>
      <c r="C19" s="291"/>
    </row>
    <row r="20" spans="1:3" x14ac:dyDescent="0.3">
      <c r="A20" s="263"/>
      <c r="B20" s="264" t="s">
        <v>776</v>
      </c>
      <c r="C20" s="265"/>
    </row>
    <row r="21" spans="1:3" ht="28" x14ac:dyDescent="0.3">
      <c r="A21" s="263"/>
      <c r="B21" s="266"/>
      <c r="C21" s="265" t="s">
        <v>777</v>
      </c>
    </row>
    <row r="22" spans="1:3" ht="28" x14ac:dyDescent="0.3">
      <c r="A22" s="263"/>
      <c r="B22" s="266"/>
      <c r="C22" s="265" t="s">
        <v>784</v>
      </c>
    </row>
    <row r="23" spans="1:3" x14ac:dyDescent="0.3">
      <c r="A23" s="263"/>
      <c r="B23" s="266"/>
      <c r="C23" s="265" t="s">
        <v>779</v>
      </c>
    </row>
    <row r="24" spans="1:3" x14ac:dyDescent="0.3">
      <c r="A24" s="263"/>
      <c r="B24" s="264" t="s">
        <v>780</v>
      </c>
      <c r="C24" s="265"/>
    </row>
    <row r="25" spans="1:3" x14ac:dyDescent="0.3">
      <c r="A25" s="263"/>
      <c r="B25" s="264"/>
      <c r="C25" s="265" t="s">
        <v>781</v>
      </c>
    </row>
    <row r="26" spans="1:3" x14ac:dyDescent="0.3">
      <c r="A26" s="267"/>
      <c r="B26" s="268"/>
      <c r="C26" s="269"/>
    </row>
    <row r="27" spans="1:3" hidden="1" x14ac:dyDescent="0.3"/>
    <row r="28" spans="1:3" hidden="1" x14ac:dyDescent="0.3">
      <c r="A28" s="289" t="s">
        <v>788</v>
      </c>
      <c r="B28" s="290"/>
      <c r="C28" s="291"/>
    </row>
    <row r="29" spans="1:3" hidden="1" x14ac:dyDescent="0.3">
      <c r="A29" s="263"/>
      <c r="B29" s="264" t="s">
        <v>776</v>
      </c>
      <c r="C29" s="265"/>
    </row>
    <row r="30" spans="1:3" hidden="1" x14ac:dyDescent="0.3">
      <c r="A30" s="263"/>
      <c r="B30" s="266"/>
      <c r="C30" s="265" t="s">
        <v>789</v>
      </c>
    </row>
    <row r="31" spans="1:3" hidden="1" x14ac:dyDescent="0.3">
      <c r="A31" s="263"/>
      <c r="B31" s="266"/>
      <c r="C31" s="265" t="s">
        <v>790</v>
      </c>
    </row>
    <row r="32" spans="1:3" hidden="1" x14ac:dyDescent="0.3">
      <c r="A32" s="263"/>
      <c r="B32" s="266"/>
      <c r="C32" s="265" t="s">
        <v>791</v>
      </c>
    </row>
    <row r="33" spans="1:3" hidden="1" x14ac:dyDescent="0.3">
      <c r="A33" s="263"/>
      <c r="B33" s="264" t="s">
        <v>780</v>
      </c>
      <c r="C33" s="265"/>
    </row>
    <row r="34" spans="1:3" hidden="1" x14ac:dyDescent="0.3">
      <c r="A34" s="263"/>
      <c r="B34" s="264"/>
      <c r="C34" s="265" t="s">
        <v>781</v>
      </c>
    </row>
    <row r="35" spans="1:3" hidden="1" x14ac:dyDescent="0.3">
      <c r="A35" s="267"/>
      <c r="B35" s="268"/>
      <c r="C35" s="269"/>
    </row>
    <row r="36" spans="1:3" hidden="1" x14ac:dyDescent="0.3"/>
    <row r="37" spans="1:3" hidden="1" x14ac:dyDescent="0.3">
      <c r="A37" s="289" t="s">
        <v>792</v>
      </c>
      <c r="B37" s="290"/>
      <c r="C37" s="291"/>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hidden="1" x14ac:dyDescent="0.3">
      <c r="A46" s="289" t="s">
        <v>794</v>
      </c>
      <c r="B46" s="290"/>
      <c r="C46" s="291"/>
    </row>
    <row r="47" spans="1:3" hidden="1" x14ac:dyDescent="0.3">
      <c r="A47" s="263"/>
      <c r="B47" s="264" t="s">
        <v>776</v>
      </c>
      <c r="C47" s="265"/>
    </row>
    <row r="48" spans="1:3" hidden="1" x14ac:dyDescent="0.3">
      <c r="A48" s="263"/>
      <c r="B48" s="266"/>
      <c r="C48" s="265" t="s">
        <v>795</v>
      </c>
    </row>
    <row r="49" spans="1:3" hidden="1" x14ac:dyDescent="0.3">
      <c r="A49" s="263"/>
      <c r="B49" s="266"/>
      <c r="C49" s="265" t="s">
        <v>802</v>
      </c>
    </row>
    <row r="50" spans="1:3" hidden="1" x14ac:dyDescent="0.3">
      <c r="A50" s="263"/>
      <c r="B50" s="266"/>
      <c r="C50" s="265" t="s">
        <v>791</v>
      </c>
    </row>
    <row r="51" spans="1:3" hidden="1" x14ac:dyDescent="0.3">
      <c r="A51" s="263"/>
      <c r="B51" s="264" t="s">
        <v>780</v>
      </c>
      <c r="C51" s="265"/>
    </row>
    <row r="52" spans="1:3" hidden="1" x14ac:dyDescent="0.3">
      <c r="A52" s="263"/>
      <c r="B52" s="264"/>
      <c r="C52" s="265" t="s">
        <v>796</v>
      </c>
    </row>
    <row r="53" spans="1:3" hidden="1" x14ac:dyDescent="0.3">
      <c r="A53" s="267"/>
      <c r="B53" s="268"/>
      <c r="C53" s="269"/>
    </row>
    <row r="54" spans="1:3" hidden="1" x14ac:dyDescent="0.3"/>
    <row r="55" spans="1:3" hidden="1" x14ac:dyDescent="0.3">
      <c r="A55" s="289" t="s">
        <v>797</v>
      </c>
      <c r="B55" s="290"/>
      <c r="C55" s="291"/>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hidden="1" x14ac:dyDescent="0.3">
      <c r="A64" s="289" t="s">
        <v>799</v>
      </c>
      <c r="B64" s="290"/>
      <c r="C64" s="291"/>
    </row>
    <row r="65" spans="1:3" hidden="1" x14ac:dyDescent="0.3">
      <c r="A65" s="263"/>
      <c r="B65" s="264" t="s">
        <v>776</v>
      </c>
      <c r="C65" s="265"/>
    </row>
    <row r="66" spans="1:3" hidden="1" x14ac:dyDescent="0.3">
      <c r="A66" s="263"/>
      <c r="B66" s="266"/>
      <c r="C66" s="265" t="s">
        <v>801</v>
      </c>
    </row>
    <row r="67" spans="1:3" hidden="1" x14ac:dyDescent="0.3">
      <c r="A67" s="263"/>
      <c r="B67" s="266"/>
      <c r="C67" s="265" t="s">
        <v>803</v>
      </c>
    </row>
    <row r="68" spans="1:3" hidden="1" x14ac:dyDescent="0.3">
      <c r="A68" s="263"/>
      <c r="B68" s="266"/>
      <c r="C68" s="265" t="s">
        <v>791</v>
      </c>
    </row>
    <row r="69" spans="1:3" hidden="1" x14ac:dyDescent="0.3">
      <c r="A69" s="263"/>
      <c r="B69" s="264" t="s">
        <v>780</v>
      </c>
      <c r="C69" s="265"/>
    </row>
    <row r="70" spans="1:3" hidden="1" x14ac:dyDescent="0.3">
      <c r="A70" s="263"/>
      <c r="B70" s="264"/>
      <c r="C70" s="265" t="s">
        <v>796</v>
      </c>
    </row>
    <row r="71" spans="1:3" hidden="1" x14ac:dyDescent="0.3">
      <c r="A71" s="267"/>
      <c r="B71" s="268"/>
      <c r="C71" s="269"/>
    </row>
    <row r="72" spans="1:3" hidden="1" x14ac:dyDescent="0.3"/>
    <row r="73" spans="1:3" hidden="1" x14ac:dyDescent="0.3">
      <c r="A73" s="289" t="s">
        <v>800</v>
      </c>
      <c r="B73" s="290"/>
      <c r="C73" s="291"/>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hidden="1" x14ac:dyDescent="0.3">
      <c r="A82" s="289" t="s">
        <v>806</v>
      </c>
      <c r="B82" s="290"/>
      <c r="C82" s="291"/>
    </row>
    <row r="83" spans="1:3" hidden="1" x14ac:dyDescent="0.3">
      <c r="A83" s="263"/>
      <c r="B83" s="264" t="s">
        <v>776</v>
      </c>
      <c r="C83" s="265"/>
    </row>
    <row r="84" spans="1:3" hidden="1" x14ac:dyDescent="0.3">
      <c r="A84" s="263"/>
      <c r="B84" s="266"/>
      <c r="C84" s="265" t="s">
        <v>808</v>
      </c>
    </row>
    <row r="85" spans="1:3" hidden="1" x14ac:dyDescent="0.3">
      <c r="A85" s="263"/>
      <c r="B85" s="266"/>
      <c r="C85" s="265" t="s">
        <v>809</v>
      </c>
    </row>
    <row r="86" spans="1:3" hidden="1" x14ac:dyDescent="0.3">
      <c r="A86" s="263"/>
      <c r="B86" s="266"/>
      <c r="C86" s="265" t="s">
        <v>791</v>
      </c>
    </row>
    <row r="87" spans="1:3" hidden="1" x14ac:dyDescent="0.3">
      <c r="A87" s="263"/>
      <c r="B87" s="264" t="s">
        <v>780</v>
      </c>
      <c r="C87" s="265"/>
    </row>
    <row r="88" spans="1:3" hidden="1" x14ac:dyDescent="0.3">
      <c r="A88" s="263"/>
      <c r="B88" s="264"/>
      <c r="C88" s="265" t="s">
        <v>796</v>
      </c>
    </row>
    <row r="89" spans="1:3" hidden="1" x14ac:dyDescent="0.3">
      <c r="A89" s="267"/>
      <c r="B89" s="268"/>
      <c r="C89" s="269"/>
    </row>
    <row r="90" spans="1:3" hidden="1" x14ac:dyDescent="0.3"/>
    <row r="91" spans="1:3" hidden="1" x14ac:dyDescent="0.3">
      <c r="A91" s="289" t="s">
        <v>807</v>
      </c>
      <c r="B91" s="290"/>
      <c r="C91" s="291"/>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100" spans="1:3" x14ac:dyDescent="0.3">
      <c r="A100" s="288" t="s">
        <v>819</v>
      </c>
    </row>
  </sheetData>
  <sheetProtection algorithmName="SHA-512" hashValue="8u/wHx2hvVugMvEtpTQSkJnxD9lHz0SRopJreLJNWBMmIaOvu/P3z4ifGuSmGh4en+6Gfzcz583xon6uwk3zKA==" saltValue="tpB7JC9D1LGsEDUMBpP0HQ=="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8">
        <f>SUM(F:F)</f>
        <v>0</v>
      </c>
      <c r="F1" s="308"/>
    </row>
    <row r="2" spans="2:6" x14ac:dyDescent="0.3">
      <c r="D2" s="118"/>
      <c r="E2" s="309" t="s">
        <v>85</v>
      </c>
      <c r="F2" s="309"/>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6UrFZZrz0mbbA55b+f1Qjb3OMoPaBkfnFEHqTuOSFOjJ/jZLJgb/zdr3gBVq6Ab/bYQWXKiwP1Tn9MNmDSzIXQ==" saltValue="8V4FNCRdgAL+bHMLZHwMi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election activeCell="D18" sqref="D18"/>
    </sheetView>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242</v>
      </c>
      <c r="I1" s="117"/>
      <c r="J1" s="117"/>
      <c r="K1" s="308">
        <f>SUM(L:L)</f>
        <v>0</v>
      </c>
      <c r="L1" s="308"/>
    </row>
    <row r="2" spans="2:12" ht="30" customHeight="1" x14ac:dyDescent="0.3">
      <c r="D2" s="118"/>
      <c r="E2" s="309" t="s">
        <v>85</v>
      </c>
      <c r="F2" s="309"/>
      <c r="H2" s="322" t="s">
        <v>787</v>
      </c>
      <c r="I2" s="315"/>
      <c r="J2" s="315"/>
      <c r="K2" s="309" t="s">
        <v>85</v>
      </c>
      <c r="L2" s="309"/>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3" t="s">
        <v>247</v>
      </c>
      <c r="C26" s="324"/>
      <c r="D26" s="324"/>
      <c r="E26" s="324"/>
      <c r="F26" s="324"/>
    </row>
    <row r="27" spans="2:6" x14ac:dyDescent="0.3">
      <c r="B27" s="315"/>
      <c r="C27" s="315"/>
      <c r="D27" s="315"/>
      <c r="E27" s="315"/>
      <c r="F27" s="315"/>
    </row>
  </sheetData>
  <sheetProtection algorithmName="SHA-512" hashValue="QOukwaZA1FMDIA19uPSZf8oDaeauLDwAXgdzFXL4xdaiQYGxjojvFWHgQ3rw4Is4vsIhK2AWozMb+tNwp1Wh4g==" saltValue="PdkD8ZcLUoATK9DTpIMxe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election activeCell="D12" sqref="D12"/>
    </sheetView>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8">
        <f>SUM(F:F)</f>
        <v>0</v>
      </c>
      <c r="F1" s="308"/>
      <c r="H1" s="116" t="s">
        <v>68</v>
      </c>
      <c r="I1" s="116"/>
      <c r="J1" s="116"/>
      <c r="K1" s="308">
        <f>SUM(L:L)</f>
        <v>0</v>
      </c>
      <c r="L1" s="308"/>
      <c r="M1" s="3" t="s">
        <v>200</v>
      </c>
    </row>
    <row r="2" spans="2:13" ht="28.5" customHeight="1" x14ac:dyDescent="0.3">
      <c r="D2" s="118"/>
      <c r="E2" s="309" t="s">
        <v>85</v>
      </c>
      <c r="F2" s="309"/>
      <c r="H2" s="322" t="s">
        <v>284</v>
      </c>
      <c r="I2" s="315"/>
      <c r="J2" s="315"/>
      <c r="K2" s="309" t="s">
        <v>85</v>
      </c>
      <c r="L2" s="309"/>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6" t="s">
        <v>220</v>
      </c>
      <c r="I5" s="317"/>
      <c r="J5" s="317"/>
      <c r="K5" s="317"/>
      <c r="L5" s="318"/>
    </row>
    <row r="6" spans="2:13" ht="25" x14ac:dyDescent="0.3">
      <c r="B6" s="279" t="s">
        <v>262</v>
      </c>
      <c r="C6" s="171" t="s">
        <v>122</v>
      </c>
      <c r="D6" s="128"/>
      <c r="E6" s="133">
        <v>288</v>
      </c>
      <c r="F6" s="130">
        <f>D6*E6</f>
        <v>0</v>
      </c>
      <c r="H6" s="283" t="s">
        <v>137</v>
      </c>
      <c r="I6" s="319" t="s">
        <v>17</v>
      </c>
      <c r="J6" s="128"/>
      <c r="K6" s="145">
        <v>787</v>
      </c>
      <c r="L6" s="130">
        <f>J6*K6</f>
        <v>0</v>
      </c>
    </row>
    <row r="7" spans="2:13" ht="25" x14ac:dyDescent="0.3">
      <c r="B7" s="279" t="s">
        <v>152</v>
      </c>
      <c r="C7" s="171" t="s">
        <v>153</v>
      </c>
      <c r="D7" s="128"/>
      <c r="E7" s="133">
        <v>2000</v>
      </c>
      <c r="F7" s="130">
        <f>D7*E7</f>
        <v>0</v>
      </c>
      <c r="H7" s="283" t="s">
        <v>265</v>
      </c>
      <c r="I7" s="320"/>
      <c r="J7" s="128"/>
      <c r="K7" s="145">
        <v>1024</v>
      </c>
      <c r="L7" s="130">
        <f t="shared" ref="L7:L8" si="0">J7*K7</f>
        <v>0</v>
      </c>
    </row>
    <row r="8" spans="2:13" x14ac:dyDescent="0.3">
      <c r="B8" s="279" t="s">
        <v>263</v>
      </c>
      <c r="C8" s="171" t="s">
        <v>154</v>
      </c>
      <c r="D8" s="128"/>
      <c r="E8" s="133">
        <v>551</v>
      </c>
      <c r="F8" s="130">
        <f>D8*E8</f>
        <v>0</v>
      </c>
      <c r="H8" s="283" t="s">
        <v>266</v>
      </c>
      <c r="I8" s="321"/>
      <c r="J8" s="128"/>
      <c r="K8" s="145">
        <v>1407</v>
      </c>
      <c r="L8" s="130">
        <f t="shared" si="0"/>
        <v>0</v>
      </c>
    </row>
    <row r="9" spans="2:13" ht="25" x14ac:dyDescent="0.3">
      <c r="B9" s="279" t="s">
        <v>285</v>
      </c>
      <c r="C9" s="171" t="s">
        <v>271</v>
      </c>
      <c r="D9" s="128"/>
      <c r="E9" s="133">
        <v>1078</v>
      </c>
      <c r="F9" s="130">
        <f t="shared" ref="F9:F10" si="1">D9*E9</f>
        <v>0</v>
      </c>
      <c r="H9" s="316" t="s">
        <v>221</v>
      </c>
      <c r="I9" s="317"/>
      <c r="J9" s="317"/>
      <c r="K9" s="317"/>
      <c r="L9" s="318"/>
    </row>
    <row r="10" spans="2:13" x14ac:dyDescent="0.3">
      <c r="B10" s="279" t="s">
        <v>148</v>
      </c>
      <c r="C10" s="171" t="s">
        <v>147</v>
      </c>
      <c r="D10" s="128"/>
      <c r="E10" s="133">
        <v>909</v>
      </c>
      <c r="F10" s="130">
        <f t="shared" si="1"/>
        <v>0</v>
      </c>
      <c r="H10" s="283" t="s">
        <v>137</v>
      </c>
      <c r="I10" s="319" t="s">
        <v>17</v>
      </c>
      <c r="J10" s="128"/>
      <c r="K10" s="145">
        <v>835</v>
      </c>
      <c r="L10" s="130">
        <f>J10*K10</f>
        <v>0</v>
      </c>
    </row>
    <row r="11" spans="2:13" ht="26" customHeight="1" x14ac:dyDescent="0.3">
      <c r="B11" s="325" t="s">
        <v>155</v>
      </c>
      <c r="C11" s="325" t="s">
        <v>283</v>
      </c>
      <c r="D11" s="146">
        <f>K1</f>
        <v>0</v>
      </c>
      <c r="E11" s="327" t="s">
        <v>224</v>
      </c>
      <c r="F11" s="329">
        <f>IF(D11=0,0,MAX(D11*0.1,IF(OR(D12="Minor",D12="Please choose"),500,IF(D12="Major",5000,0))))</f>
        <v>0</v>
      </c>
      <c r="H11" s="283" t="s">
        <v>265</v>
      </c>
      <c r="I11" s="320"/>
      <c r="J11" s="128"/>
      <c r="K11" s="145">
        <v>1078</v>
      </c>
      <c r="L11" s="130">
        <f t="shared" ref="L11:L12" si="2">J11*K11</f>
        <v>0</v>
      </c>
    </row>
    <row r="12" spans="2:13" ht="35.5" customHeight="1" x14ac:dyDescent="0.3">
      <c r="B12" s="326"/>
      <c r="C12" s="326"/>
      <c r="D12" s="286" t="s">
        <v>200</v>
      </c>
      <c r="E12" s="328"/>
      <c r="F12" s="330"/>
      <c r="H12" s="283" t="s">
        <v>266</v>
      </c>
      <c r="I12" s="321"/>
      <c r="J12" s="128"/>
      <c r="K12" s="145">
        <v>1436</v>
      </c>
      <c r="L12" s="130">
        <f t="shared" si="2"/>
        <v>0</v>
      </c>
    </row>
    <row r="13" spans="2:13" ht="50" x14ac:dyDescent="0.3">
      <c r="B13" s="279" t="s">
        <v>286</v>
      </c>
      <c r="C13" s="171" t="s">
        <v>144</v>
      </c>
      <c r="D13" s="128"/>
      <c r="E13" s="133">
        <v>2210</v>
      </c>
      <c r="F13" s="130">
        <f>D13*E13</f>
        <v>0</v>
      </c>
      <c r="H13" s="316" t="s">
        <v>222</v>
      </c>
      <c r="I13" s="317"/>
      <c r="J13" s="317"/>
      <c r="K13" s="317"/>
      <c r="L13" s="318"/>
    </row>
    <row r="14" spans="2:13" ht="62.5" x14ac:dyDescent="0.3">
      <c r="B14" s="279" t="s">
        <v>287</v>
      </c>
      <c r="C14" s="171" t="s">
        <v>144</v>
      </c>
      <c r="D14" s="128"/>
      <c r="E14" s="133" t="s">
        <v>140</v>
      </c>
      <c r="F14" s="130"/>
      <c r="H14" s="283" t="s">
        <v>137</v>
      </c>
      <c r="I14" s="319" t="s">
        <v>17</v>
      </c>
      <c r="J14" s="128"/>
      <c r="K14" s="145">
        <v>552</v>
      </c>
      <c r="L14" s="130">
        <f>J14*K14</f>
        <v>0</v>
      </c>
    </row>
    <row r="15" spans="2:13" x14ac:dyDescent="0.3">
      <c r="H15" s="283" t="s">
        <v>265</v>
      </c>
      <c r="I15" s="320"/>
      <c r="J15" s="128"/>
      <c r="K15" s="145">
        <v>619</v>
      </c>
      <c r="L15" s="130">
        <f t="shared" ref="L15:L16" si="3">J15*K15</f>
        <v>0</v>
      </c>
    </row>
    <row r="16" spans="2:13" x14ac:dyDescent="0.3">
      <c r="B16" s="303" t="s">
        <v>817</v>
      </c>
      <c r="C16" s="311"/>
      <c r="D16" s="311"/>
      <c r="E16" s="311"/>
      <c r="F16" s="311"/>
      <c r="H16" s="283" t="s">
        <v>266</v>
      </c>
      <c r="I16" s="321"/>
      <c r="J16" s="128"/>
      <c r="K16" s="145">
        <v>1013</v>
      </c>
      <c r="L16" s="130">
        <f t="shared" si="3"/>
        <v>0</v>
      </c>
    </row>
    <row r="17" spans="2:12" ht="25" x14ac:dyDescent="0.3">
      <c r="B17" s="311"/>
      <c r="C17" s="311"/>
      <c r="D17" s="311"/>
      <c r="E17" s="311"/>
      <c r="F17" s="311"/>
      <c r="H17" s="276" t="s">
        <v>267</v>
      </c>
      <c r="I17" s="171" t="s">
        <v>138</v>
      </c>
      <c r="J17" s="284"/>
      <c r="K17" s="133" t="s">
        <v>140</v>
      </c>
      <c r="L17" s="130"/>
    </row>
    <row r="18" spans="2:12" x14ac:dyDescent="0.3">
      <c r="B18" s="311"/>
      <c r="C18" s="311"/>
      <c r="D18" s="311"/>
      <c r="E18" s="311"/>
      <c r="F18" s="311"/>
      <c r="I18" s="3"/>
      <c r="J18" s="3"/>
    </row>
    <row r="19" spans="2:12" x14ac:dyDescent="0.3">
      <c r="B19" s="311"/>
      <c r="C19" s="311"/>
      <c r="D19" s="311"/>
      <c r="E19" s="311"/>
      <c r="F19" s="311"/>
      <c r="H19" s="258" t="s">
        <v>785</v>
      </c>
      <c r="I19" s="167" t="s">
        <v>786</v>
      </c>
      <c r="J19" s="284"/>
      <c r="K19" s="285"/>
      <c r="L19" s="130">
        <f>J19*K19</f>
        <v>0</v>
      </c>
    </row>
    <row r="20" spans="2:12" x14ac:dyDescent="0.3">
      <c r="B20" s="311"/>
      <c r="C20" s="311"/>
      <c r="D20" s="311"/>
      <c r="E20" s="311"/>
      <c r="F20" s="311"/>
    </row>
    <row r="21" spans="2:12" x14ac:dyDescent="0.3">
      <c r="B21" s="311"/>
      <c r="C21" s="311"/>
      <c r="D21" s="311"/>
      <c r="E21" s="311"/>
      <c r="F21" s="311"/>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1"/>
      <c r="C42" s="311"/>
      <c r="D42" s="311"/>
      <c r="E42" s="311"/>
      <c r="F42" s="311"/>
    </row>
    <row r="43" spans="2:6" x14ac:dyDescent="0.3">
      <c r="B43" s="311"/>
      <c r="C43" s="311"/>
      <c r="D43" s="311"/>
      <c r="E43" s="311"/>
      <c r="F43" s="311"/>
    </row>
    <row r="44" spans="2:6" x14ac:dyDescent="0.3">
      <c r="B44" s="311"/>
      <c r="C44" s="311"/>
      <c r="D44" s="311"/>
      <c r="E44" s="311"/>
      <c r="F44" s="311"/>
    </row>
    <row r="45" spans="2:6" x14ac:dyDescent="0.3">
      <c r="B45" s="311"/>
      <c r="C45" s="311"/>
      <c r="D45" s="311"/>
      <c r="E45" s="311"/>
      <c r="F45" s="311"/>
    </row>
    <row r="46" spans="2:6" x14ac:dyDescent="0.3">
      <c r="B46" s="311"/>
      <c r="C46" s="311"/>
      <c r="D46" s="311"/>
      <c r="E46" s="311"/>
      <c r="F46" s="311"/>
    </row>
    <row r="47" spans="2:6" x14ac:dyDescent="0.3">
      <c r="B47" s="311"/>
      <c r="C47" s="311"/>
      <c r="D47" s="311"/>
      <c r="E47" s="311"/>
      <c r="F47" s="311"/>
    </row>
    <row r="48" spans="2:6" x14ac:dyDescent="0.3">
      <c r="B48" s="311"/>
      <c r="C48" s="311"/>
      <c r="D48" s="311"/>
      <c r="E48" s="311"/>
      <c r="F48" s="311"/>
    </row>
    <row r="49" spans="2:6" x14ac:dyDescent="0.3">
      <c r="B49" s="311"/>
      <c r="C49" s="311"/>
      <c r="D49" s="311"/>
      <c r="E49" s="311"/>
      <c r="F49" s="311"/>
    </row>
    <row r="50" spans="2:6" x14ac:dyDescent="0.3">
      <c r="B50" s="311"/>
      <c r="C50" s="311"/>
      <c r="D50" s="311"/>
      <c r="E50" s="311"/>
      <c r="F50" s="311"/>
    </row>
    <row r="51" spans="2:6" x14ac:dyDescent="0.3">
      <c r="B51" s="311"/>
      <c r="C51" s="311"/>
      <c r="D51" s="311"/>
      <c r="E51" s="311"/>
      <c r="F51" s="311"/>
    </row>
  </sheetData>
  <sheetProtection algorithmName="SHA-512" hashValue="ttxorgTAQXHU0a7mQI//Wie6oQrtb1j/qNi6zDP5mT594RAfovJOCtqJFqAnRr7ognmLZNZCITXK38xn1nhOEw==" saltValue="n6gkoW3q4r/lGGnQuDn/q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election activeCell="D14" sqref="D14"/>
    </sheetView>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8">
        <f>SUM(F:F)</f>
        <v>835</v>
      </c>
      <c r="F1" s="308"/>
      <c r="H1" s="116" t="s">
        <v>208</v>
      </c>
      <c r="I1" s="117"/>
      <c r="J1" s="117"/>
      <c r="K1" s="117"/>
      <c r="L1" s="117"/>
      <c r="M1" s="135"/>
      <c r="O1" s="116" t="s">
        <v>94</v>
      </c>
      <c r="P1" s="117"/>
      <c r="Q1" s="308">
        <f>SUM(R:R)</f>
        <v>-198.04000000000002</v>
      </c>
      <c r="R1" s="308"/>
    </row>
    <row r="2" spans="2:18" x14ac:dyDescent="0.3">
      <c r="D2" s="118"/>
      <c r="E2" s="309" t="s">
        <v>85</v>
      </c>
      <c r="F2" s="309"/>
      <c r="L2" s="309" t="s">
        <v>85</v>
      </c>
      <c r="M2" s="309"/>
      <c r="Q2" s="309" t="s">
        <v>85</v>
      </c>
      <c r="R2" s="309"/>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239</v>
      </c>
      <c r="Q5" s="156">
        <f>-E8</f>
        <v>-0.28000000000000003</v>
      </c>
      <c r="R5" s="130">
        <f>P5*Q5</f>
        <v>-66.92</v>
      </c>
    </row>
    <row r="6" spans="2:18" ht="27.65" customHeight="1" x14ac:dyDescent="0.3">
      <c r="B6" s="127" t="s">
        <v>235</v>
      </c>
      <c r="C6" s="127" t="s">
        <v>159</v>
      </c>
      <c r="D6" s="128">
        <f>IFERROR(INDEX('Summary Charges sheet'!$AB129:$AK129,MATCH('Summary Charges sheet'!$E$1,'Summary Charges sheet'!$AB$1:$AK$1,0)),0)</f>
        <v>1</v>
      </c>
      <c r="E6" s="134">
        <v>239</v>
      </c>
      <c r="F6" s="130">
        <f>D6*E6</f>
        <v>239</v>
      </c>
      <c r="H6" s="127" t="s">
        <v>172</v>
      </c>
      <c r="I6" s="128"/>
      <c r="J6" s="128"/>
      <c r="K6" s="128">
        <f t="shared" ref="K6:K19" si="0">J6-I6</f>
        <v>0</v>
      </c>
      <c r="L6" s="128">
        <v>3</v>
      </c>
      <c r="M6" s="128">
        <f t="shared" ref="M6:M19" si="1">K6*L6</f>
        <v>0</v>
      </c>
      <c r="O6" s="171" t="s">
        <v>241</v>
      </c>
      <c r="P6" s="146">
        <f>SUM(F12:F16)</f>
        <v>596</v>
      </c>
      <c r="Q6" s="156">
        <f>-E17</f>
        <v>-0.22</v>
      </c>
      <c r="R6" s="130">
        <f>P6*Q6</f>
        <v>-131.12</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1</v>
      </c>
      <c r="E13" s="134">
        <v>596</v>
      </c>
      <c r="F13" s="130">
        <f>D13*E13</f>
        <v>596</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0</v>
      </c>
      <c r="E14" s="134">
        <v>298</v>
      </c>
      <c r="F14" s="130">
        <f>D14*E14</f>
        <v>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1</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XCXKkCMxFb/g6Lc9+kDmgWKqkroDH2YK9bHszeq4M1ImLEa+aEOVI122P5ly4N4nwv4eDeiPBTGjRnN84IHXkg==" saltValue="07DeQeuywsiDea7jXW+Wog=="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8">
        <f>SUM(F:F)</f>
        <v>0</v>
      </c>
      <c r="F1" s="308"/>
    </row>
    <row r="2" spans="2:7" x14ac:dyDescent="0.3">
      <c r="D2" s="118"/>
      <c r="E2" s="309" t="s">
        <v>85</v>
      </c>
      <c r="F2" s="309"/>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1">
        <v>128</v>
      </c>
      <c r="F12" s="130">
        <f>D12*E12</f>
        <v>0</v>
      </c>
    </row>
    <row r="13" spans="2:7" x14ac:dyDescent="0.3">
      <c r="B13" s="127" t="s">
        <v>192</v>
      </c>
      <c r="C13" s="127" t="s">
        <v>193</v>
      </c>
      <c r="D13" s="128"/>
      <c r="E13" s="332">
        <v>140</v>
      </c>
      <c r="F13" s="130">
        <f>D13*E13</f>
        <v>0</v>
      </c>
    </row>
    <row r="14" spans="2:7" x14ac:dyDescent="0.3">
      <c r="B14" s="127" t="s">
        <v>194</v>
      </c>
      <c r="C14" s="127" t="s">
        <v>195</v>
      </c>
      <c r="D14" s="128"/>
      <c r="E14" s="332">
        <v>2127</v>
      </c>
      <c r="F14" s="130">
        <f>D14*E14</f>
        <v>0</v>
      </c>
    </row>
    <row r="15" spans="2:7" x14ac:dyDescent="0.3">
      <c r="B15" s="127" t="s">
        <v>196</v>
      </c>
      <c r="C15" s="127" t="s">
        <v>197</v>
      </c>
      <c r="D15" s="128"/>
      <c r="E15" s="333">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ZwhK9Ovwhkhbdmiujb+T1Sl/liv4dEnJMgW8Whebbyo676hgCuix3atCWDUnRQu17rAzT5qzBE7TDq3GgrvDjg==" saltValue="9i+gzANk9ALQxK7Ld0p/nA=="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3" sqref="D33"/>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2" t="s">
        <v>245</v>
      </c>
      <c r="C3" s="293"/>
      <c r="D3" s="293"/>
      <c r="E3" s="293"/>
      <c r="F3" s="293"/>
      <c r="H3" s="6" t="s">
        <v>31</v>
      </c>
      <c r="I3" s="7"/>
      <c r="J3" s="18" t="s">
        <v>67</v>
      </c>
      <c r="K3" s="19" t="s">
        <v>68</v>
      </c>
      <c r="L3" s="19" t="s">
        <v>198</v>
      </c>
      <c r="M3" s="26" t="s">
        <v>28</v>
      </c>
    </row>
    <row r="4" spans="2:16" ht="14.4" customHeight="1" x14ac:dyDescent="0.3">
      <c r="B4" s="293"/>
      <c r="C4" s="293"/>
      <c r="D4" s="293"/>
      <c r="E4" s="293"/>
      <c r="F4" s="293"/>
      <c r="H4" s="8" t="s">
        <v>34</v>
      </c>
      <c r="I4" s="5" t="s">
        <v>47</v>
      </c>
      <c r="J4" s="23">
        <f>'s45'!E1</f>
        <v>91</v>
      </c>
      <c r="K4" s="24">
        <f>'s45'!K1</f>
        <v>4940</v>
      </c>
      <c r="L4" s="70" t="s">
        <v>69</v>
      </c>
      <c r="M4" s="28">
        <f t="shared" ref="M4:M9" si="0">SUM(J4:L4)</f>
        <v>5031</v>
      </c>
      <c r="O4" s="65" t="s">
        <v>86</v>
      </c>
      <c r="P4" s="66"/>
    </row>
    <row r="5" spans="2:16" ht="14.4" customHeight="1" x14ac:dyDescent="0.3">
      <c r="H5" s="8" t="s">
        <v>35</v>
      </c>
      <c r="I5" s="5" t="s">
        <v>48</v>
      </c>
      <c r="J5" s="25">
        <f>'s41'!E1</f>
        <v>0</v>
      </c>
      <c r="K5" s="22">
        <f>'s41'!K1</f>
        <v>0</v>
      </c>
      <c r="L5" s="71" t="s">
        <v>69</v>
      </c>
      <c r="M5" s="29">
        <f t="shared" si="0"/>
        <v>0</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5"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6"/>
      <c r="C8" s="92" t="s">
        <v>35</v>
      </c>
      <c r="D8" s="93" t="s">
        <v>48</v>
      </c>
      <c r="E8" s="92">
        <v>5.3</v>
      </c>
      <c r="F8" s="94" t="s">
        <v>60</v>
      </c>
      <c r="H8" s="53" t="s">
        <v>41</v>
      </c>
      <c r="I8" s="54" t="s">
        <v>56</v>
      </c>
      <c r="J8" s="55">
        <f>SUM('s146'!F5:F7)</f>
        <v>239</v>
      </c>
      <c r="K8" s="72" t="s">
        <v>69</v>
      </c>
      <c r="L8" s="170">
        <f>'s146'!R5</f>
        <v>-66.92</v>
      </c>
      <c r="M8" s="56">
        <f t="shared" si="0"/>
        <v>172.07999999999998</v>
      </c>
    </row>
    <row r="9" spans="2:16" ht="14.4" customHeight="1" thickBot="1" x14ac:dyDescent="0.35">
      <c r="B9" s="296"/>
      <c r="C9" s="92" t="s">
        <v>36</v>
      </c>
      <c r="D9" s="93" t="s">
        <v>49</v>
      </c>
      <c r="E9" s="92">
        <v>5.6</v>
      </c>
      <c r="F9" s="95" t="s">
        <v>79</v>
      </c>
      <c r="H9" s="16"/>
      <c r="I9" s="17" t="s">
        <v>70</v>
      </c>
      <c r="J9" s="20">
        <f>SUM(J4:J8)</f>
        <v>330</v>
      </c>
      <c r="K9" s="21">
        <f>SUM(K4:K8)</f>
        <v>4940</v>
      </c>
      <c r="L9" s="79">
        <f>SUM(L4:L8)</f>
        <v>-66.92</v>
      </c>
      <c r="M9" s="27">
        <f t="shared" si="0"/>
        <v>5203.08</v>
      </c>
    </row>
    <row r="10" spans="2:16" ht="14.4" customHeight="1" thickBot="1" x14ac:dyDescent="0.35">
      <c r="B10" s="297"/>
      <c r="C10" s="97" t="s">
        <v>37</v>
      </c>
      <c r="D10" s="98" t="s">
        <v>50</v>
      </c>
      <c r="E10" s="97">
        <v>5.8</v>
      </c>
      <c r="F10" s="99" t="s">
        <v>293</v>
      </c>
      <c r="J10" s="2"/>
      <c r="K10" s="2"/>
      <c r="L10" s="2"/>
    </row>
    <row r="11" spans="2:16" ht="14.4" customHeight="1" thickBot="1" x14ac:dyDescent="0.35">
      <c r="B11" s="298"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9"/>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9"/>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9"/>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300"/>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1"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2"/>
      <c r="C17" s="113" t="s">
        <v>57</v>
      </c>
      <c r="D17" s="114" t="s">
        <v>42</v>
      </c>
      <c r="E17" s="113">
        <v>3</v>
      </c>
      <c r="F17" s="115" t="s">
        <v>58</v>
      </c>
      <c r="H17" s="53" t="s">
        <v>41</v>
      </c>
      <c r="I17" s="54" t="s">
        <v>56</v>
      </c>
      <c r="J17" s="55">
        <f>SUM('s146'!F12:F16)</f>
        <v>596</v>
      </c>
      <c r="K17" s="72" t="s">
        <v>69</v>
      </c>
      <c r="L17" s="170">
        <f>'s146'!R6</f>
        <v>-131.12</v>
      </c>
      <c r="M17" s="57">
        <f t="shared" si="1"/>
        <v>464.88</v>
      </c>
    </row>
    <row r="18" spans="2:13" ht="14.4" customHeight="1" thickBot="1" x14ac:dyDescent="0.35">
      <c r="H18" s="16"/>
      <c r="I18" s="17" t="s">
        <v>70</v>
      </c>
      <c r="J18" s="35">
        <f>SUM(J12:J17)</f>
        <v>596</v>
      </c>
      <c r="K18" s="36">
        <f>SUM(K12:K17)</f>
        <v>0</v>
      </c>
      <c r="L18" s="76">
        <f>SUM(L12:L17)</f>
        <v>-131.12</v>
      </c>
      <c r="M18" s="37">
        <f t="shared" si="1"/>
        <v>464.88</v>
      </c>
    </row>
    <row r="19" spans="2:13" ht="14.4" customHeight="1" thickBot="1" x14ac:dyDescent="0.35">
      <c r="B19" s="160" t="s">
        <v>811</v>
      </c>
      <c r="C19" s="1"/>
      <c r="E19" s="1"/>
      <c r="H19" s="3"/>
      <c r="I19" s="3"/>
      <c r="J19" s="4"/>
      <c r="K19" s="4"/>
      <c r="L19" s="4"/>
      <c r="M19" s="3"/>
    </row>
    <row r="20" spans="2:13" ht="14.4" customHeight="1" thickBot="1" x14ac:dyDescent="0.35">
      <c r="B20" s="303" t="s">
        <v>812</v>
      </c>
      <c r="C20" s="304"/>
      <c r="D20" s="304"/>
      <c r="E20" s="304"/>
      <c r="F20" s="304"/>
      <c r="H20" s="12" t="s">
        <v>42</v>
      </c>
      <c r="I20" s="13"/>
      <c r="J20" s="45" t="s">
        <v>67</v>
      </c>
      <c r="K20" s="46" t="s">
        <v>68</v>
      </c>
      <c r="L20" s="46" t="s">
        <v>198</v>
      </c>
      <c r="M20" s="49" t="s">
        <v>28</v>
      </c>
    </row>
    <row r="21" spans="2:13" ht="14.4" customHeight="1" x14ac:dyDescent="0.3">
      <c r="B21" s="304"/>
      <c r="C21" s="304"/>
      <c r="D21" s="304"/>
      <c r="E21" s="304"/>
      <c r="F21" s="304"/>
      <c r="H21" s="14"/>
      <c r="I21" s="44" t="s">
        <v>83</v>
      </c>
      <c r="J21" s="52">
        <f>Other!F5</f>
        <v>0</v>
      </c>
      <c r="K21" s="74" t="s">
        <v>69</v>
      </c>
      <c r="L21" s="74" t="s">
        <v>69</v>
      </c>
      <c r="M21" s="51">
        <f>SUM(J21:L21)</f>
        <v>0</v>
      </c>
    </row>
    <row r="22" spans="2:13" ht="14.4" customHeight="1" x14ac:dyDescent="0.3">
      <c r="B22" s="304"/>
      <c r="C22" s="304"/>
      <c r="D22" s="304"/>
      <c r="E22" s="304"/>
      <c r="F22" s="304"/>
      <c r="H22" s="59"/>
      <c r="I22" s="179" t="s">
        <v>203</v>
      </c>
      <c r="J22" s="178">
        <f>SUM(Other!F11:F15)</f>
        <v>0</v>
      </c>
      <c r="K22" s="75" t="s">
        <v>69</v>
      </c>
      <c r="L22" s="75" t="s">
        <v>69</v>
      </c>
      <c r="M22" s="180">
        <f>SUM(J22:L22)</f>
        <v>0</v>
      </c>
    </row>
    <row r="23" spans="2:13" ht="14.4" customHeight="1" thickBot="1" x14ac:dyDescent="0.35">
      <c r="B23" s="303" t="s">
        <v>813</v>
      </c>
      <c r="C23" s="304"/>
      <c r="D23" s="304"/>
      <c r="E23" s="304"/>
      <c r="F23" s="304"/>
      <c r="H23" s="58"/>
      <c r="I23" s="17" t="s">
        <v>70</v>
      </c>
      <c r="J23" s="47">
        <f>SUM(J21:J22)</f>
        <v>0</v>
      </c>
      <c r="K23" s="48">
        <f>SUM(K21:K22)</f>
        <v>0</v>
      </c>
      <c r="L23" s="77">
        <f>SUM(L21:L22)</f>
        <v>0</v>
      </c>
      <c r="M23" s="50">
        <f>SUM(J23:L23)</f>
        <v>0</v>
      </c>
    </row>
    <row r="24" spans="2:13" ht="14.4" customHeight="1" thickBot="1" x14ac:dyDescent="0.35">
      <c r="B24" s="304"/>
      <c r="C24" s="304"/>
      <c r="D24" s="304"/>
      <c r="E24" s="304"/>
      <c r="F24" s="304"/>
      <c r="H24" s="3"/>
      <c r="I24" s="3"/>
      <c r="J24" s="4"/>
      <c r="K24" s="4"/>
      <c r="L24" s="4"/>
      <c r="M24" s="3"/>
    </row>
    <row r="25" spans="2:13" ht="14.4" customHeight="1" thickBot="1" x14ac:dyDescent="0.4">
      <c r="B25" s="303" t="s">
        <v>814</v>
      </c>
      <c r="C25" s="304"/>
      <c r="D25" s="304"/>
      <c r="E25" s="304"/>
      <c r="F25" s="304"/>
      <c r="H25" s="15"/>
      <c r="I25" s="60" t="s">
        <v>71</v>
      </c>
      <c r="J25" s="61">
        <f>J23+J18+J9</f>
        <v>926</v>
      </c>
      <c r="K25" s="62">
        <f>K23+K18+K9</f>
        <v>4940</v>
      </c>
      <c r="L25" s="78">
        <f>L23+L18+L9</f>
        <v>-198.04000000000002</v>
      </c>
      <c r="M25" s="69">
        <f>M23+M18+M9</f>
        <v>5667.96</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4" t="s">
        <v>73</v>
      </c>
      <c r="I29" s="294"/>
      <c r="J29" s="294"/>
      <c r="K29" s="294"/>
      <c r="L29" s="294"/>
      <c r="M29" s="294"/>
    </row>
    <row r="30" spans="2:13" ht="29" customHeight="1" x14ac:dyDescent="0.3">
      <c r="B30" s="274"/>
      <c r="C30" s="274"/>
      <c r="D30" s="274"/>
      <c r="E30" s="274"/>
      <c r="F30" s="274"/>
      <c r="H30" s="294" t="s">
        <v>74</v>
      </c>
      <c r="I30" s="294"/>
      <c r="J30" s="294"/>
      <c r="K30" s="294"/>
      <c r="L30" s="294"/>
      <c r="M30" s="294"/>
    </row>
    <row r="31" spans="2:13" ht="29" customHeight="1" x14ac:dyDescent="0.3">
      <c r="B31" s="274"/>
      <c r="C31" s="274"/>
      <c r="D31" s="274"/>
      <c r="E31" s="274"/>
      <c r="F31" s="274"/>
      <c r="H31" s="294" t="s">
        <v>75</v>
      </c>
      <c r="I31" s="294"/>
      <c r="J31" s="294"/>
      <c r="K31" s="294"/>
      <c r="L31" s="294"/>
      <c r="M31" s="294"/>
    </row>
    <row r="32" spans="2:13" ht="29" customHeight="1" x14ac:dyDescent="0.3">
      <c r="B32" s="274"/>
      <c r="C32" s="274"/>
      <c r="D32" s="274"/>
      <c r="E32" s="274"/>
      <c r="F32" s="274"/>
      <c r="H32" s="294" t="s">
        <v>76</v>
      </c>
      <c r="I32" s="294"/>
      <c r="J32" s="294"/>
      <c r="K32" s="294"/>
      <c r="L32" s="294"/>
      <c r="M32" s="294"/>
    </row>
    <row r="33" spans="2:13" ht="29" customHeight="1" x14ac:dyDescent="0.3">
      <c r="B33" s="274"/>
      <c r="C33" s="274"/>
      <c r="D33" s="274"/>
      <c r="E33" s="274"/>
      <c r="F33" s="274"/>
      <c r="H33" s="294" t="s">
        <v>77</v>
      </c>
      <c r="I33" s="294"/>
      <c r="J33" s="294"/>
      <c r="K33" s="294"/>
      <c r="L33" s="294"/>
      <c r="M33" s="294"/>
    </row>
    <row r="34" spans="2:13" ht="21" customHeight="1" x14ac:dyDescent="0.3">
      <c r="B34" s="274"/>
      <c r="C34" s="274"/>
      <c r="D34" s="274"/>
      <c r="E34" s="274"/>
      <c r="F34" s="274"/>
      <c r="H34" s="294" t="s">
        <v>78</v>
      </c>
      <c r="I34" s="294"/>
      <c r="J34" s="294"/>
      <c r="K34" s="294"/>
      <c r="L34" s="294"/>
      <c r="M34" s="294"/>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iUCBz9dxenq9BlbvHNg2bbHaC8wQWIiaVGPMnSG1a44d+OWikyMOdeLg/7wITnZkTzR0kAsyoaH15JIJ4oRn1g==" saltValue="jpkKUCNVxPCaOaLC9o1+qw=="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2'!B4</f>
        <v>2</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42"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5"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6"/>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6"/>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7"/>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election activeCell="D9" sqref="D9"/>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8">
        <f>SUM(F:F)</f>
        <v>91</v>
      </c>
      <c r="F1" s="308"/>
      <c r="H1" s="116" t="s">
        <v>68</v>
      </c>
      <c r="I1" s="117"/>
      <c r="J1" s="117"/>
      <c r="K1" s="308">
        <f>SUM(L:L)</f>
        <v>4940</v>
      </c>
      <c r="L1" s="308"/>
    </row>
    <row r="2" spans="2:13" x14ac:dyDescent="0.3">
      <c r="D2" s="118"/>
      <c r="E2" s="309" t="s">
        <v>85</v>
      </c>
      <c r="F2" s="309"/>
      <c r="J2" s="118"/>
      <c r="K2" s="309" t="s">
        <v>85</v>
      </c>
      <c r="L2" s="309"/>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0</v>
      </c>
      <c r="E6" s="134">
        <v>29</v>
      </c>
      <c r="F6" s="138">
        <f>D6*E6</f>
        <v>0</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1</v>
      </c>
      <c r="K7" s="134">
        <v>723</v>
      </c>
      <c r="L7" s="138">
        <f t="shared" ref="L7:L24" si="0">J7*K7</f>
        <v>723</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0</v>
      </c>
      <c r="K8" s="134">
        <v>169</v>
      </c>
      <c r="L8" s="138">
        <f t="shared" si="0"/>
        <v>0</v>
      </c>
      <c r="M8" s="176"/>
    </row>
    <row r="9" spans="2:13" ht="25" x14ac:dyDescent="0.3">
      <c r="B9" s="127" t="s">
        <v>9</v>
      </c>
      <c r="C9" s="127" t="s">
        <v>10</v>
      </c>
      <c r="D9" s="128">
        <f>IFERROR(INDEX('Summary Charges sheet'!$AB15:$AH15,MATCH('Summary Charges sheet'!$E$1,'Summary Charges sheet'!$AB$1:$AH$1,0)),0)</f>
        <v>1</v>
      </c>
      <c r="E9" s="134">
        <v>19</v>
      </c>
      <c r="F9" s="138">
        <f>D9*E9</f>
        <v>19</v>
      </c>
      <c r="H9" s="276" t="s">
        <v>252</v>
      </c>
      <c r="I9" s="126" t="s">
        <v>5</v>
      </c>
      <c r="J9" s="128">
        <f>IFERROR(INDEX('Summary Charges sheet'!$AB20:$AH20,MATCH('Summary Charges sheet'!$E$1,'Summary Charges sheet'!$AB$1:$AH$1,0)),0)</f>
        <v>0</v>
      </c>
      <c r="K9" s="134">
        <v>1173</v>
      </c>
      <c r="L9" s="138">
        <f t="shared" si="0"/>
        <v>0</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0</v>
      </c>
      <c r="K11" s="134">
        <v>215</v>
      </c>
      <c r="L11" s="138">
        <f t="shared" si="0"/>
        <v>0</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H13" s="278" t="s">
        <v>226</v>
      </c>
      <c r="I13" s="127" t="s">
        <v>17</v>
      </c>
      <c r="J13" s="128">
        <f>IFERROR(INDEX('Summary Charges sheet'!$AB24:$AH24,MATCH('Summary Charges sheet'!$E$1,'Summary Charges sheet'!$AB$1:$AH$1,0)),0)</f>
        <v>3</v>
      </c>
      <c r="K13" s="134">
        <v>199</v>
      </c>
      <c r="L13" s="138">
        <f t="shared" si="0"/>
        <v>597</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3</v>
      </c>
      <c r="K15" s="134">
        <v>411</v>
      </c>
      <c r="L15" s="138">
        <f t="shared" si="0"/>
        <v>1233</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0</v>
      </c>
      <c r="K20" s="134">
        <v>66</v>
      </c>
      <c r="L20" s="138">
        <f t="shared" si="0"/>
        <v>0</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0</v>
      </c>
      <c r="K23" s="134">
        <v>145</v>
      </c>
      <c r="L23" s="138">
        <f t="shared" si="0"/>
        <v>0</v>
      </c>
      <c r="M23" s="176"/>
    </row>
    <row r="24" spans="8:13" x14ac:dyDescent="0.3">
      <c r="H24" s="276" t="s">
        <v>231</v>
      </c>
      <c r="I24" s="171" t="s">
        <v>26</v>
      </c>
      <c r="J24" s="128">
        <f>IFERROR(INDEX('Summary Charges sheet'!$AB35:$AH35,MATCH('Summary Charges sheet'!$E$1,'Summary Charges sheet'!$AB$1:$AH$1,0)),0)</f>
        <v>1</v>
      </c>
      <c r="K24" s="134">
        <v>2387</v>
      </c>
      <c r="L24" s="138">
        <f t="shared" si="0"/>
        <v>2387</v>
      </c>
      <c r="M24" s="176"/>
    </row>
  </sheetData>
  <sheetProtection algorithmName="SHA-512" hashValue="DZuGKZCCU03WVQoU/HOr170u4LPQH6t12fhBs0+bTdaGkBvks+vba2m4WZZGllQuLt2x3ElKJ+vuklPKZ463ng==" saltValue="Der3E8Cefw93a4NqB/32ig=="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0</v>
      </c>
      <c r="E5" s="134">
        <v>69</v>
      </c>
      <c r="F5" s="130">
        <f t="shared" ref="F5:F8" si="0">D5*E5</f>
        <v>0</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0</v>
      </c>
      <c r="E6" s="145">
        <v>226</v>
      </c>
      <c r="F6" s="130">
        <f t="shared" si="0"/>
        <v>0</v>
      </c>
      <c r="H6" s="171" t="s">
        <v>233</v>
      </c>
      <c r="I6" s="171" t="s">
        <v>92</v>
      </c>
      <c r="J6" s="128">
        <f>IFERROR(INDEX('Summary Charges sheet'!$AB43:$AH43,MATCH('Summary Charges sheet'!$E$1,'Summary Charges sheet'!$AB$1:$AH$1,0)),0)</f>
        <v>0</v>
      </c>
      <c r="K6" s="145">
        <v>407</v>
      </c>
      <c r="L6" s="130">
        <f t="shared" ref="L6:L19" si="1">J6*K6</f>
        <v>0</v>
      </c>
    </row>
    <row r="7" spans="2:12" ht="37.5" x14ac:dyDescent="0.3">
      <c r="B7" s="126" t="s">
        <v>93</v>
      </c>
      <c r="C7" s="127" t="s">
        <v>5</v>
      </c>
      <c r="D7" s="128">
        <f>IFERROR(INDEX('Summary Charges sheet'!$AB39:$AH39,MATCH('Summary Charges sheet'!$E$1,'Summary Charges sheet'!$AB$1:$AH$1,0)),0)</f>
        <v>0</v>
      </c>
      <c r="E7" s="134">
        <v>3206</v>
      </c>
      <c r="F7" s="130">
        <f t="shared" si="0"/>
        <v>0</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0</v>
      </c>
      <c r="E8" s="134">
        <v>5720</v>
      </c>
      <c r="F8" s="130">
        <f t="shared" si="0"/>
        <v>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0</v>
      </c>
      <c r="K9" s="145">
        <v>119</v>
      </c>
      <c r="L9" s="130">
        <f t="shared" si="1"/>
        <v>0</v>
      </c>
    </row>
    <row r="10" spans="2:12" ht="25" customHeight="1" x14ac:dyDescent="0.3">
      <c r="B10" s="303" t="s">
        <v>815</v>
      </c>
      <c r="C10" s="310"/>
      <c r="D10" s="310"/>
      <c r="E10" s="310"/>
      <c r="F10" s="310"/>
      <c r="H10" s="279" t="s">
        <v>18</v>
      </c>
      <c r="I10" s="171" t="s">
        <v>17</v>
      </c>
      <c r="J10" s="128">
        <f>IFERROR(INDEX('Summary Charges sheet'!$AB47:$AH47,MATCH('Summary Charges sheet'!$E$1,'Summary Charges sheet'!$AB$1:$AH$1,0)),0)</f>
        <v>0</v>
      </c>
      <c r="K10" s="145">
        <v>152</v>
      </c>
      <c r="L10" s="130">
        <f t="shared" si="1"/>
        <v>0</v>
      </c>
    </row>
    <row r="11" spans="2:12" ht="25" x14ac:dyDescent="0.3">
      <c r="B11" s="310"/>
      <c r="C11" s="310"/>
      <c r="D11" s="310"/>
      <c r="E11" s="310"/>
      <c r="F11" s="310"/>
      <c r="H11" s="279" t="s">
        <v>100</v>
      </c>
      <c r="I11" s="171" t="s">
        <v>17</v>
      </c>
      <c r="J11" s="128">
        <f>IFERROR(INDEX('Summary Charges sheet'!$AB48:$AH48,MATCH('Summary Charges sheet'!$E$1,'Summary Charges sheet'!$AB$1:$AH$1,0)),0)</f>
        <v>0</v>
      </c>
      <c r="K11" s="145">
        <v>223</v>
      </c>
      <c r="L11" s="130">
        <f t="shared" si="1"/>
        <v>0</v>
      </c>
    </row>
    <row r="12" spans="2:12" ht="25" x14ac:dyDescent="0.3">
      <c r="B12" s="310"/>
      <c r="C12" s="310"/>
      <c r="D12" s="310"/>
      <c r="E12" s="310"/>
      <c r="F12" s="310"/>
      <c r="H12" s="279" t="s">
        <v>101</v>
      </c>
      <c r="I12" s="171" t="s">
        <v>17</v>
      </c>
      <c r="J12" s="128">
        <f>IFERROR(INDEX('Summary Charges sheet'!$AB49:$AH49,MATCH('Summary Charges sheet'!$E$1,'Summary Charges sheet'!$AB$1:$AH$1,0)),0)</f>
        <v>0</v>
      </c>
      <c r="K12" s="145">
        <v>23</v>
      </c>
      <c r="L12" s="130">
        <f t="shared" si="1"/>
        <v>0</v>
      </c>
    </row>
    <row r="13" spans="2:12" ht="25" x14ac:dyDescent="0.3">
      <c r="B13" s="310"/>
      <c r="C13" s="310"/>
      <c r="D13" s="310"/>
      <c r="E13" s="310"/>
      <c r="F13" s="310"/>
      <c r="H13" s="171" t="s">
        <v>102</v>
      </c>
      <c r="I13" s="171" t="s">
        <v>103</v>
      </c>
      <c r="J13" s="128">
        <f>IFERROR(INDEX('Summary Charges sheet'!$AB50:$AH50,MATCH('Summary Charges sheet'!$E$1,'Summary Charges sheet'!$AB$1:$AH$1,0)),0)</f>
        <v>0</v>
      </c>
      <c r="K13" s="145">
        <v>145080</v>
      </c>
      <c r="L13" s="130">
        <f>J13*K13</f>
        <v>0</v>
      </c>
    </row>
    <row r="14" spans="2:12" ht="25" x14ac:dyDescent="0.3">
      <c r="B14" s="310"/>
      <c r="C14" s="310"/>
      <c r="D14" s="310"/>
      <c r="E14" s="310"/>
      <c r="F14" s="310"/>
      <c r="H14" s="171" t="s">
        <v>104</v>
      </c>
      <c r="I14" s="171" t="s">
        <v>5</v>
      </c>
      <c r="J14" s="128">
        <f>IFERROR(INDEX('Summary Charges sheet'!$AB51:$AH51,MATCH('Summary Charges sheet'!$E$1,'Summary Charges sheet'!$AB$1:$AH$1,0)),0)</f>
        <v>0</v>
      </c>
      <c r="K14" s="145">
        <v>552</v>
      </c>
      <c r="L14" s="130">
        <f t="shared" si="1"/>
        <v>0</v>
      </c>
    </row>
    <row r="15" spans="2:12" x14ac:dyDescent="0.3">
      <c r="B15" s="310"/>
      <c r="C15" s="310"/>
      <c r="D15" s="310"/>
      <c r="E15" s="310"/>
      <c r="F15" s="310"/>
      <c r="H15" s="171" t="s">
        <v>105</v>
      </c>
      <c r="I15" s="171" t="s">
        <v>106</v>
      </c>
      <c r="J15" s="128">
        <f>IFERROR(INDEX('Summary Charges sheet'!$AB52:$AH52,MATCH('Summary Charges sheet'!$E$1,'Summary Charges sheet'!$AB$1:$AH$1,0)),0)</f>
        <v>0</v>
      </c>
      <c r="K15" s="145">
        <v>436</v>
      </c>
      <c r="L15" s="130">
        <f t="shared" si="1"/>
        <v>0</v>
      </c>
    </row>
    <row r="16" spans="2:12" x14ac:dyDescent="0.3">
      <c r="B16" s="310"/>
      <c r="C16" s="310"/>
      <c r="D16" s="310"/>
      <c r="E16" s="310"/>
      <c r="F16" s="310"/>
      <c r="H16" s="171" t="s">
        <v>107</v>
      </c>
      <c r="I16" s="171" t="s">
        <v>108</v>
      </c>
      <c r="J16" s="128">
        <f>IFERROR(INDEX('Summary Charges sheet'!$AB53:$AH53,MATCH('Summary Charges sheet'!$E$1,'Summary Charges sheet'!$AB$1:$AH$1,0)),0)</f>
        <v>0</v>
      </c>
      <c r="K16" s="145">
        <v>311</v>
      </c>
      <c r="L16" s="130">
        <f t="shared" si="1"/>
        <v>0</v>
      </c>
    </row>
    <row r="17" spans="2:12" x14ac:dyDescent="0.3">
      <c r="B17" s="310"/>
      <c r="C17" s="310"/>
      <c r="D17" s="310"/>
      <c r="E17" s="310"/>
      <c r="F17" s="310"/>
      <c r="H17" s="171" t="s">
        <v>109</v>
      </c>
      <c r="I17" s="171" t="s">
        <v>110</v>
      </c>
      <c r="J17" s="128">
        <f>IFERROR(INDEX('Summary Charges sheet'!$AB54:$AH54,MATCH('Summary Charges sheet'!$E$1,'Summary Charges sheet'!$AB$1:$AH$1,0)),0)</f>
        <v>0</v>
      </c>
      <c r="K17" s="145">
        <v>157</v>
      </c>
      <c r="L17" s="130">
        <f t="shared" si="1"/>
        <v>0</v>
      </c>
    </row>
    <row r="18" spans="2:12" ht="25" x14ac:dyDescent="0.3">
      <c r="B18" s="310"/>
      <c r="C18" s="310"/>
      <c r="D18" s="310"/>
      <c r="E18" s="310"/>
      <c r="F18" s="310"/>
      <c r="H18" s="171" t="s">
        <v>230</v>
      </c>
      <c r="I18" s="171" t="s">
        <v>25</v>
      </c>
      <c r="J18" s="128">
        <f>IFERROR(INDEX('Summary Charges sheet'!$AB55:$AH55,MATCH('Summary Charges sheet'!$E$1,'Summary Charges sheet'!$AB$1:$AH$1,0)),0)</f>
        <v>0</v>
      </c>
      <c r="K18" s="145">
        <v>145</v>
      </c>
      <c r="L18" s="130">
        <f t="shared" si="1"/>
        <v>0</v>
      </c>
    </row>
    <row r="19" spans="2:12" x14ac:dyDescent="0.3">
      <c r="B19" s="310"/>
      <c r="C19" s="310"/>
      <c r="D19" s="310"/>
      <c r="E19" s="310"/>
      <c r="F19" s="310"/>
      <c r="H19" s="171" t="s">
        <v>231</v>
      </c>
      <c r="I19" s="171" t="s">
        <v>26</v>
      </c>
      <c r="J19" s="128">
        <f>IFERROR(INDEX('Summary Charges sheet'!$AB56:$AH56,MATCH('Summary Charges sheet'!$E$1,'Summary Charges sheet'!$AB$1:$AH$1,0)),0)</f>
        <v>0</v>
      </c>
      <c r="K19" s="145">
        <v>2387</v>
      </c>
      <c r="L19" s="130">
        <f t="shared" si="1"/>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sheetData>
  <sheetProtection algorithmName="SHA-512" hashValue="pMfiaYMkYUHeQdkO3D8g0Q/VynpVHw3lL7EIHbUW7XAIqFjbhwQtzbjIj0kVe9rICwI7idUAsGfoWECWcbnK3A==" saltValue="3mEmtcwsfQ5utNjG4C6wDA=="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kMUN6R+yR++MvWBT3yMdXdY+6lx4YwjjhEAE2KxveyyHec7lFTn0kwXhacYANGDQTQfYKfrvA6yMCEXDff0Vaw==" saltValue="d+zblbPH57dTcaFZTZtMyw=="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3" t="s">
        <v>815</v>
      </c>
      <c r="C20" s="310"/>
      <c r="D20" s="310"/>
      <c r="E20" s="310"/>
      <c r="F20" s="310"/>
      <c r="H20" s="181"/>
      <c r="I20" s="181"/>
      <c r="J20" s="282"/>
      <c r="K20" s="182"/>
      <c r="L20" s="183"/>
    </row>
    <row r="21" spans="2:12" x14ac:dyDescent="0.3">
      <c r="B21" s="310"/>
      <c r="C21" s="310"/>
      <c r="D21" s="310"/>
      <c r="E21" s="310"/>
      <c r="F21" s="310"/>
      <c r="H21" s="172" t="s">
        <v>294</v>
      </c>
    </row>
    <row r="22" spans="2:12" x14ac:dyDescent="0.3">
      <c r="B22" s="310"/>
      <c r="C22" s="310"/>
      <c r="D22" s="310"/>
      <c r="E22" s="310"/>
      <c r="F22" s="310"/>
      <c r="H22" s="123" t="s">
        <v>1</v>
      </c>
      <c r="I22" s="123" t="s">
        <v>2</v>
      </c>
      <c r="J22" s="123" t="s">
        <v>27</v>
      </c>
      <c r="K22" s="123" t="s">
        <v>3</v>
      </c>
      <c r="L22" s="124" t="s">
        <v>28</v>
      </c>
    </row>
    <row r="23" spans="2:12" x14ac:dyDescent="0.3">
      <c r="B23" s="310"/>
      <c r="C23" s="310"/>
      <c r="D23" s="310"/>
      <c r="E23" s="310"/>
      <c r="F23" s="310"/>
      <c r="H23" s="312" t="s">
        <v>292</v>
      </c>
      <c r="I23" s="313"/>
      <c r="J23" s="313"/>
      <c r="K23" s="313"/>
      <c r="L23" s="314">
        <f>J23*59</f>
        <v>0</v>
      </c>
    </row>
    <row r="24" spans="2:12" x14ac:dyDescent="0.3">
      <c r="B24" s="310"/>
      <c r="C24" s="310"/>
      <c r="D24" s="310"/>
      <c r="E24" s="310"/>
      <c r="F24" s="310"/>
      <c r="H24" s="171" t="s">
        <v>288</v>
      </c>
      <c r="I24" s="171" t="s">
        <v>289</v>
      </c>
      <c r="J24" s="128"/>
      <c r="K24" s="145">
        <v>928</v>
      </c>
      <c r="L24" s="130">
        <f>J24*K24</f>
        <v>0</v>
      </c>
    </row>
    <row r="25" spans="2:12" x14ac:dyDescent="0.3">
      <c r="B25" s="310"/>
      <c r="C25" s="310"/>
      <c r="D25" s="310"/>
      <c r="E25" s="310"/>
      <c r="F25" s="310"/>
      <c r="H25" s="171" t="s">
        <v>290</v>
      </c>
      <c r="I25" s="171" t="s">
        <v>289</v>
      </c>
      <c r="J25" s="128"/>
      <c r="K25" s="145">
        <v>956</v>
      </c>
      <c r="L25" s="130">
        <f>J25*K25</f>
        <v>0</v>
      </c>
    </row>
    <row r="26" spans="2:12" x14ac:dyDescent="0.3">
      <c r="B26" s="310"/>
      <c r="C26" s="310"/>
      <c r="D26" s="310"/>
      <c r="E26" s="310"/>
      <c r="F26" s="310"/>
      <c r="H26" s="171" t="s">
        <v>291</v>
      </c>
      <c r="I26" s="171" t="s">
        <v>289</v>
      </c>
      <c r="J26" s="128"/>
      <c r="K26" s="145">
        <v>1085</v>
      </c>
      <c r="L26" s="130">
        <f>J26*K26</f>
        <v>0</v>
      </c>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5"/>
      <c r="C42" s="315"/>
      <c r="D42" s="315"/>
      <c r="E42" s="315"/>
      <c r="F42" s="315"/>
    </row>
    <row r="43" spans="2:6" x14ac:dyDescent="0.3">
      <c r="B43" s="315"/>
      <c r="C43" s="315"/>
      <c r="D43" s="315"/>
      <c r="E43" s="315"/>
      <c r="F43" s="315"/>
    </row>
    <row r="44" spans="2:6" x14ac:dyDescent="0.3">
      <c r="B44" s="315"/>
      <c r="C44" s="315"/>
      <c r="D44" s="315"/>
      <c r="E44" s="315"/>
      <c r="F44" s="315"/>
    </row>
    <row r="45" spans="2:6" x14ac:dyDescent="0.3">
      <c r="B45" s="315"/>
      <c r="C45" s="315"/>
      <c r="D45" s="315"/>
      <c r="E45" s="315"/>
      <c r="F45" s="315"/>
    </row>
    <row r="46" spans="2:6" x14ac:dyDescent="0.3">
      <c r="B46" s="315"/>
      <c r="C46" s="315"/>
      <c r="D46" s="315"/>
      <c r="E46" s="315"/>
      <c r="F46" s="315"/>
    </row>
  </sheetData>
  <sheetProtection algorithmName="SHA-512" hashValue="fD9+aDKjKmet7XyKyebshhKHXQnJftzR8d+fTadPKxNF6V//z7Hdn2pmkW85Gta/ZGOxO6s9a6nyIWcYwP7yaQ==" saltValue="BuCkazLmFmH9Hi3NhDVRPA=="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8">
        <f>SUM(F:F)</f>
        <v>0</v>
      </c>
      <c r="F1" s="308"/>
    </row>
    <row r="2" spans="2:9" x14ac:dyDescent="0.3">
      <c r="D2" s="118"/>
      <c r="E2" s="309" t="s">
        <v>85</v>
      </c>
      <c r="F2" s="309"/>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BdGk7rx2m8fsTyr3bFIdtlLDsavDo5Asky5WBC39CF20LBaSRNsvYHEPt9fB0UdK9ZTl3Pza4vVvjeazcU5ooA==" saltValue="hN2lMZCmqNG1M4kyGSpc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8">
        <f>SUM(F:F)</f>
        <v>0</v>
      </c>
      <c r="F1" s="308"/>
      <c r="H1" s="116" t="s">
        <v>68</v>
      </c>
      <c r="I1" s="117"/>
      <c r="J1" s="117"/>
      <c r="K1" s="308">
        <f>SUM(L:L)</f>
        <v>0</v>
      </c>
      <c r="L1" s="308"/>
      <c r="M1" s="3" t="s">
        <v>200</v>
      </c>
    </row>
    <row r="2" spans="2:14" ht="29" customHeight="1" x14ac:dyDescent="0.3">
      <c r="D2" s="118"/>
      <c r="E2" s="309" t="s">
        <v>85</v>
      </c>
      <c r="F2" s="309"/>
      <c r="H2" s="322" t="s">
        <v>284</v>
      </c>
      <c r="I2" s="315"/>
      <c r="J2" s="315"/>
      <c r="K2" s="309" t="s">
        <v>85</v>
      </c>
      <c r="L2" s="309"/>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6" t="s">
        <v>264</v>
      </c>
      <c r="I5" s="317"/>
      <c r="J5" s="317"/>
      <c r="K5" s="317"/>
      <c r="L5" s="318"/>
    </row>
    <row r="6" spans="2:14" ht="25" x14ac:dyDescent="0.3">
      <c r="B6" s="171" t="s">
        <v>12</v>
      </c>
      <c r="C6" s="171" t="s">
        <v>135</v>
      </c>
      <c r="D6" s="128"/>
      <c r="E6" s="158" t="s">
        <v>14</v>
      </c>
      <c r="F6" s="130"/>
      <c r="H6" s="283" t="s">
        <v>137</v>
      </c>
      <c r="I6" s="319" t="s">
        <v>17</v>
      </c>
      <c r="J6" s="128"/>
      <c r="K6" s="145">
        <v>787</v>
      </c>
      <c r="L6" s="130">
        <f>J6*K6</f>
        <v>0</v>
      </c>
      <c r="N6" s="176"/>
    </row>
    <row r="7" spans="2:14" x14ac:dyDescent="0.3">
      <c r="H7" s="283" t="s">
        <v>265</v>
      </c>
      <c r="I7" s="320"/>
      <c r="J7" s="128"/>
      <c r="K7" s="145">
        <v>1024</v>
      </c>
      <c r="L7" s="130">
        <f t="shared" ref="L7:L8" si="0">J7*K7</f>
        <v>0</v>
      </c>
      <c r="N7" s="176"/>
    </row>
    <row r="8" spans="2:14" x14ac:dyDescent="0.3">
      <c r="B8" s="303" t="s">
        <v>816</v>
      </c>
      <c r="C8" s="310"/>
      <c r="D8" s="310"/>
      <c r="E8" s="310"/>
      <c r="F8" s="310"/>
      <c r="H8" s="283" t="s">
        <v>266</v>
      </c>
      <c r="I8" s="321"/>
      <c r="J8" s="128"/>
      <c r="K8" s="145">
        <v>1407</v>
      </c>
      <c r="L8" s="130">
        <f t="shared" si="0"/>
        <v>0</v>
      </c>
      <c r="N8" s="176"/>
    </row>
    <row r="9" spans="2:14" x14ac:dyDescent="0.3">
      <c r="B9" s="310"/>
      <c r="C9" s="310"/>
      <c r="D9" s="310"/>
      <c r="E9" s="310"/>
      <c r="F9" s="310"/>
      <c r="H9" s="316" t="s">
        <v>221</v>
      </c>
      <c r="I9" s="317"/>
      <c r="J9" s="317"/>
      <c r="K9" s="317"/>
      <c r="L9" s="318"/>
      <c r="N9" s="176"/>
    </row>
    <row r="10" spans="2:14" x14ac:dyDescent="0.3">
      <c r="B10" s="310"/>
      <c r="C10" s="310"/>
      <c r="D10" s="310"/>
      <c r="E10" s="310"/>
      <c r="F10" s="310"/>
      <c r="H10" s="283" t="s">
        <v>137</v>
      </c>
      <c r="I10" s="319" t="s">
        <v>17</v>
      </c>
      <c r="J10" s="128"/>
      <c r="K10" s="145">
        <v>835</v>
      </c>
      <c r="L10" s="130">
        <f>J10*K10</f>
        <v>0</v>
      </c>
      <c r="N10" s="176"/>
    </row>
    <row r="11" spans="2:14" x14ac:dyDescent="0.3">
      <c r="B11" s="310"/>
      <c r="C11" s="310"/>
      <c r="D11" s="310"/>
      <c r="E11" s="310"/>
      <c r="F11" s="310"/>
      <c r="H11" s="283" t="s">
        <v>265</v>
      </c>
      <c r="I11" s="320"/>
      <c r="J11" s="128"/>
      <c r="K11" s="145">
        <v>1078</v>
      </c>
      <c r="L11" s="130">
        <f>J11*K11</f>
        <v>0</v>
      </c>
      <c r="N11" s="176"/>
    </row>
    <row r="12" spans="2:14" x14ac:dyDescent="0.3">
      <c r="B12" s="310"/>
      <c r="C12" s="310"/>
      <c r="D12" s="310"/>
      <c r="E12" s="310"/>
      <c r="F12" s="310"/>
      <c r="H12" s="283" t="s">
        <v>266</v>
      </c>
      <c r="I12" s="321"/>
      <c r="J12" s="128"/>
      <c r="K12" s="145">
        <v>1436</v>
      </c>
      <c r="L12" s="130">
        <f t="shared" ref="L12" si="1">J12*K12</f>
        <v>0</v>
      </c>
      <c r="N12" s="176"/>
    </row>
    <row r="13" spans="2:14" x14ac:dyDescent="0.3">
      <c r="B13" s="310"/>
      <c r="C13" s="310"/>
      <c r="D13" s="310"/>
      <c r="E13" s="310"/>
      <c r="F13" s="310"/>
      <c r="H13" s="316" t="s">
        <v>222</v>
      </c>
      <c r="I13" s="317"/>
      <c r="J13" s="317"/>
      <c r="K13" s="317"/>
      <c r="L13" s="318"/>
      <c r="N13" s="176"/>
    </row>
    <row r="14" spans="2:14" x14ac:dyDescent="0.3">
      <c r="B14" s="310"/>
      <c r="C14" s="310"/>
      <c r="D14" s="310"/>
      <c r="E14" s="310"/>
      <c r="F14" s="310"/>
      <c r="H14" s="283" t="s">
        <v>137</v>
      </c>
      <c r="I14" s="319" t="s">
        <v>17</v>
      </c>
      <c r="J14" s="128"/>
      <c r="K14" s="145">
        <v>552</v>
      </c>
      <c r="L14" s="130">
        <f>J14*K14</f>
        <v>0</v>
      </c>
      <c r="N14" s="176"/>
    </row>
    <row r="15" spans="2:14" x14ac:dyDescent="0.3">
      <c r="B15" s="310"/>
      <c r="C15" s="310"/>
      <c r="D15" s="310"/>
      <c r="E15" s="310"/>
      <c r="F15" s="310"/>
      <c r="H15" s="283" t="s">
        <v>265</v>
      </c>
      <c r="I15" s="320"/>
      <c r="J15" s="128"/>
      <c r="K15" s="145">
        <v>619</v>
      </c>
      <c r="L15" s="130">
        <f t="shared" ref="L15:L16" si="2">J15*K15</f>
        <v>0</v>
      </c>
      <c r="N15" s="176"/>
    </row>
    <row r="16" spans="2:14" x14ac:dyDescent="0.3">
      <c r="B16" s="310"/>
      <c r="C16" s="310"/>
      <c r="D16" s="310"/>
      <c r="E16" s="310"/>
      <c r="F16" s="310"/>
      <c r="H16" s="283" t="s">
        <v>266</v>
      </c>
      <c r="I16" s="321"/>
      <c r="J16" s="128"/>
      <c r="K16" s="145">
        <v>1013</v>
      </c>
      <c r="L16" s="130">
        <f t="shared" si="2"/>
        <v>0</v>
      </c>
      <c r="N16" s="176"/>
    </row>
    <row r="17" spans="2:12" ht="25" x14ac:dyDescent="0.3">
      <c r="B17" s="310"/>
      <c r="C17" s="310"/>
      <c r="D17" s="310"/>
      <c r="E17" s="310"/>
      <c r="F17" s="310"/>
      <c r="H17" s="276" t="s">
        <v>267</v>
      </c>
      <c r="I17" s="167" t="s">
        <v>138</v>
      </c>
      <c r="J17" s="284"/>
      <c r="K17" s="133" t="s">
        <v>140</v>
      </c>
      <c r="L17" s="130"/>
    </row>
    <row r="18" spans="2:12" ht="25" x14ac:dyDescent="0.3">
      <c r="B18" s="310"/>
      <c r="C18" s="310"/>
      <c r="D18" s="310"/>
      <c r="E18" s="310"/>
      <c r="F18" s="310"/>
      <c r="H18" s="276" t="s">
        <v>101</v>
      </c>
      <c r="I18" s="167" t="s">
        <v>17</v>
      </c>
      <c r="J18" s="284"/>
      <c r="K18" s="145">
        <v>23</v>
      </c>
      <c r="L18" s="130">
        <f>J18*K18</f>
        <v>0</v>
      </c>
    </row>
    <row r="19" spans="2:12" ht="25" x14ac:dyDescent="0.3">
      <c r="B19" s="310"/>
      <c r="C19" s="310"/>
      <c r="D19" s="310"/>
      <c r="E19" s="310"/>
      <c r="F19" s="310"/>
      <c r="H19" s="276" t="s">
        <v>230</v>
      </c>
      <c r="I19" s="167" t="s">
        <v>25</v>
      </c>
      <c r="J19" s="284"/>
      <c r="K19" s="145">
        <v>145</v>
      </c>
      <c r="L19" s="130">
        <f>J19*K19</f>
        <v>0</v>
      </c>
    </row>
    <row r="20" spans="2:12" x14ac:dyDescent="0.3">
      <c r="B20" s="310"/>
      <c r="C20" s="310"/>
      <c r="D20" s="310"/>
      <c r="E20" s="310"/>
      <c r="F20" s="310"/>
      <c r="H20" s="276" t="s">
        <v>231</v>
      </c>
      <c r="I20" s="167" t="s">
        <v>26</v>
      </c>
      <c r="J20" s="284"/>
      <c r="K20" s="145">
        <v>2387</v>
      </c>
      <c r="L20" s="130">
        <f>J20*K20</f>
        <v>0</v>
      </c>
    </row>
    <row r="21" spans="2:12" ht="25" x14ac:dyDescent="0.3">
      <c r="B21" s="310"/>
      <c r="C21" s="310"/>
      <c r="D21" s="310"/>
      <c r="E21" s="310"/>
      <c r="F21" s="310"/>
      <c r="H21" s="276" t="s">
        <v>139</v>
      </c>
      <c r="I21" s="167" t="s">
        <v>17</v>
      </c>
      <c r="J21" s="284"/>
      <c r="K21" s="145">
        <v>27</v>
      </c>
      <c r="L21" s="130">
        <f>J21*K21</f>
        <v>0</v>
      </c>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ht="21" customHeight="1" x14ac:dyDescent="0.3">
      <c r="B40" s="311"/>
      <c r="C40" s="311"/>
      <c r="D40" s="311"/>
      <c r="E40" s="311"/>
      <c r="F40" s="311"/>
    </row>
  </sheetData>
  <sheetProtection algorithmName="SHA-512" hashValue="93gBBG44XQQDIp5Xlc9mo8NDQ8DfEyvuin8MvAt6DdLH3g2eWyHi/0/8CKriUW9/X35iCNgPkE+DHNhcyGK6JQ==" saltValue="giHsl+XiXnXb1+TnNg5BrQ=="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893317c-9bf8-4bcb-b153-30688475ad4b" ContentTypeId="0x010100DEF460391E80A2479A3051B62F5365DD" PreviousValue="false"/>
</file>

<file path=customXml/item2.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CORPGOV-694211001-46</_dlc_DocId>
    <_dlc_DocIdUrl xmlns="9390b88a-687a-4926-b94c-e3ac1c4de516">
      <Url>https://wessexwater.sharepoint.com/sites/SC0003/F013/_layouts/15/DocIdRedir.aspx?ID=CORPGOV-694211001-46</Url>
      <Description>CORPGOV-694211001-46</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Props1.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2.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4.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5.xml><?xml version="1.0" encoding="utf-8"?>
<ds:datastoreItem xmlns:ds="http://schemas.openxmlformats.org/officeDocument/2006/customXml" ds:itemID="{880AC15B-B7C2-4272-A261-1278B6EDF4C4}">
  <ds:schemaRefs>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b5a98da-cae3-496a-ade7-6a2c7b00b148"/>
    <ds:schemaRef ds:uri="9390b88a-687a-4926-b94c-e3ac1c4de516"/>
    <ds:schemaRef ds:uri="http://purl.org/dc/elements/1.1/"/>
    <ds:schemaRef ds:uri="138e79af-97e9-467e-b691-fc96845a50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2</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fd2ae331-51bb-43db-9bab-b8fc70cf39c3</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