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mc:AlternateContent xmlns:mc="http://schemas.openxmlformats.org/markup-compatibility/2006">
    <mc:Choice Requires="x15">
      <x15ac:absPath xmlns:x15ac="http://schemas.microsoft.com/office/spreadsheetml/2010/11/ac" url="https://wessexwater.sharepoint.com/teams/wx-bp/AS016/"/>
    </mc:Choice>
  </mc:AlternateContent>
  <xr:revisionPtr revIDLastSave="0" documentId="10_ncr:100000_{BE6B8A0C-F987-4EF1-99E9-0229A0F8E082}" xr6:coauthVersionLast="31" xr6:coauthVersionMax="31" xr10:uidLastSave="{00000000-0000-0000-0000-000000000000}"/>
  <bookViews>
    <workbookView xWindow="0" yWindow="0" windowWidth="20250" windowHeight="7320" tabRatio="700" xr2:uid="{00000000-000D-0000-FFFF-FFFF00000000}"/>
  </bookViews>
  <sheets>
    <sheet name="Cover" sheetId="23" r:id="rId1"/>
    <sheet name="1.RCV" sheetId="14" r:id="rId2"/>
    <sheet name="2.MEAV" sheetId="9" r:id="rId3"/>
    <sheet name="3. site data thick" sheetId="16" r:id="rId4"/>
    <sheet name=" 4. site data STC" sheetId="13" r:id="rId5"/>
    <sheet name="5. site data rec" sheetId="15" r:id="rId6"/>
    <sheet name="6. Site Inputs" sheetId="20" r:id="rId7"/>
    <sheet name="7. Site Calculations" sheetId="21" r:id="rId8"/>
    <sheet name="Illustration of PV Calc" sheetId="22" r:id="rId9"/>
  </sheets>
  <externalReferences>
    <externalReference r:id="rId10"/>
  </externalReferences>
  <definedNames>
    <definedName name="Confidence_Grade">'[1]Drop down menu'!$C$3:$C$31</definedName>
    <definedName name="_xlnm.Print_Area" localSheetId="1">'1.RCV'!$A$1:$K$46</definedName>
    <definedName name="_xlnm.Print_Area" localSheetId="2">'2.MEAV'!$A$1:$L$76</definedName>
  </definedNames>
  <calcPr calcId="17901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4" l="1"/>
  <c r="H8" i="14"/>
  <c r="P18" i="13" l="1"/>
  <c r="Q7" i="13" l="1"/>
  <c r="I7" i="21" l="1"/>
  <c r="Q10" i="13" l="1"/>
  <c r="Q8" i="13"/>
  <c r="Q9" i="13"/>
  <c r="Q11" i="13"/>
  <c r="Q12" i="13"/>
  <c r="Q13" i="13"/>
  <c r="G10" i="22" l="1"/>
  <c r="H28" i="9" l="1"/>
  <c r="J8" i="14"/>
  <c r="G9" i="22" l="1"/>
  <c r="I25" i="9" l="1"/>
  <c r="H25" i="9"/>
  <c r="H14" i="9" s="1"/>
  <c r="H7" i="9" s="1"/>
  <c r="H34" i="9"/>
  <c r="H31" i="9"/>
  <c r="AM18" i="16"/>
  <c r="AL18" i="16"/>
  <c r="AK18" i="16"/>
  <c r="AJ18" i="16"/>
  <c r="AI18" i="16"/>
  <c r="AH18" i="16"/>
  <c r="S10" i="15" s="1"/>
  <c r="AG18" i="16"/>
  <c r="AF18" i="16"/>
  <c r="AE18" i="16"/>
  <c r="P10" i="15" s="1"/>
  <c r="AD18" i="16"/>
  <c r="O10" i="15" s="1"/>
  <c r="AC18" i="16"/>
  <c r="N10" i="15" s="1"/>
  <c r="AB18" i="16"/>
  <c r="AA18" i="16"/>
  <c r="Z18" i="16"/>
  <c r="Y18" i="16"/>
  <c r="X18" i="16"/>
  <c r="W18" i="16"/>
  <c r="M10" i="15" s="1"/>
  <c r="V18" i="16"/>
  <c r="L10" i="15" s="1"/>
  <c r="U18" i="16"/>
  <c r="K10" i="15" s="1"/>
  <c r="T18" i="16"/>
  <c r="J10" i="15" s="1"/>
  <c r="S18" i="16"/>
  <c r="I10" i="15" s="1"/>
  <c r="R18" i="16"/>
  <c r="H10" i="15" s="1"/>
  <c r="Q18" i="16"/>
  <c r="P18" i="16"/>
  <c r="O18" i="16"/>
  <c r="O18" i="13"/>
  <c r="AM18" i="13"/>
  <c r="AL18" i="13"/>
  <c r="AK18" i="13"/>
  <c r="AJ18" i="13"/>
  <c r="AI18" i="13"/>
  <c r="AH18" i="13"/>
  <c r="S7" i="15" s="1"/>
  <c r="AG18" i="13"/>
  <c r="R7" i="15" s="1"/>
  <c r="AF18" i="13"/>
  <c r="Q7" i="15" s="1"/>
  <c r="AE18" i="13"/>
  <c r="P7" i="15" s="1"/>
  <c r="AD18" i="13"/>
  <c r="O7" i="15" s="1"/>
  <c r="AC18" i="13"/>
  <c r="N7" i="15" s="1"/>
  <c r="AB18" i="13"/>
  <c r="AA18" i="13"/>
  <c r="Z18" i="13"/>
  <c r="Y18" i="13"/>
  <c r="X18" i="13"/>
  <c r="W18" i="13"/>
  <c r="M7" i="15" s="1"/>
  <c r="V18" i="13"/>
  <c r="L7" i="15" s="1"/>
  <c r="U18" i="13"/>
  <c r="K7" i="15" s="1"/>
  <c r="T18" i="13"/>
  <c r="J7" i="15" s="1"/>
  <c r="S18" i="13"/>
  <c r="I7" i="15" s="1"/>
  <c r="R18" i="13"/>
  <c r="H7" i="15" s="1"/>
  <c r="R51" i="21"/>
  <c r="Q51" i="21"/>
  <c r="P51" i="21"/>
  <c r="O51" i="21"/>
  <c r="N51" i="21"/>
  <c r="M51" i="21"/>
  <c r="L51" i="21"/>
  <c r="K51" i="21"/>
  <c r="J51" i="21"/>
  <c r="I51" i="21"/>
  <c r="H14" i="15" l="1"/>
  <c r="H33" i="9"/>
  <c r="I14" i="15"/>
  <c r="M14" i="15"/>
  <c r="P14" i="15"/>
  <c r="J14" i="15"/>
  <c r="L14" i="15"/>
  <c r="K14" i="15"/>
  <c r="N14" i="15"/>
  <c r="O14" i="15"/>
  <c r="S14" i="15"/>
  <c r="Q10" i="15"/>
  <c r="R10" i="15"/>
  <c r="I14" i="9"/>
  <c r="I7" i="9" s="1"/>
  <c r="I7" i="14"/>
  <c r="H57" i="21"/>
  <c r="R56" i="21"/>
  <c r="Q56" i="21"/>
  <c r="P56" i="21"/>
  <c r="O56" i="21"/>
  <c r="N56" i="21"/>
  <c r="M56" i="21"/>
  <c r="L56" i="21"/>
  <c r="K56" i="21"/>
  <c r="J56" i="21"/>
  <c r="I56" i="21"/>
  <c r="H56" i="21"/>
  <c r="R55" i="21"/>
  <c r="Q55" i="21"/>
  <c r="P55" i="21"/>
  <c r="O55" i="21"/>
  <c r="N55" i="21"/>
  <c r="M55" i="21"/>
  <c r="L55" i="21"/>
  <c r="K55" i="21"/>
  <c r="J55" i="21"/>
  <c r="I55" i="21"/>
  <c r="H55" i="21"/>
  <c r="R54" i="21"/>
  <c r="Q54" i="21"/>
  <c r="P54" i="21"/>
  <c r="O54" i="21"/>
  <c r="N54" i="21"/>
  <c r="M54" i="21"/>
  <c r="L54" i="21"/>
  <c r="K54" i="21"/>
  <c r="J54" i="21"/>
  <c r="I54" i="21"/>
  <c r="H54" i="21"/>
  <c r="R53" i="21"/>
  <c r="Q53" i="21"/>
  <c r="P53" i="21"/>
  <c r="O53" i="21"/>
  <c r="N53" i="21"/>
  <c r="M53" i="21"/>
  <c r="L53" i="21"/>
  <c r="K53" i="21"/>
  <c r="J53" i="21"/>
  <c r="I53" i="21"/>
  <c r="H53" i="21"/>
  <c r="R52" i="21"/>
  <c r="Q52" i="21"/>
  <c r="P52" i="21"/>
  <c r="N52" i="21"/>
  <c r="L52" i="21"/>
  <c r="I52" i="21"/>
  <c r="H52" i="21"/>
  <c r="H51" i="21"/>
  <c r="R50" i="21"/>
  <c r="Q50" i="21"/>
  <c r="P50" i="21"/>
  <c r="O50" i="21"/>
  <c r="N50" i="21"/>
  <c r="M50" i="21"/>
  <c r="L50" i="21"/>
  <c r="K50" i="21"/>
  <c r="J50" i="21"/>
  <c r="I50" i="21"/>
  <c r="H50" i="21"/>
  <c r="R48" i="21"/>
  <c r="Q48" i="21"/>
  <c r="P48" i="21"/>
  <c r="O48" i="21"/>
  <c r="M48" i="21"/>
  <c r="H48" i="21"/>
  <c r="R47" i="21"/>
  <c r="Q47" i="21"/>
  <c r="P47" i="21"/>
  <c r="H47" i="21"/>
  <c r="R21" i="21"/>
  <c r="R39" i="21" s="1"/>
  <c r="Q21" i="21"/>
  <c r="Q39" i="21" s="1"/>
  <c r="P21" i="21"/>
  <c r="P39" i="21" s="1"/>
  <c r="N21" i="21"/>
  <c r="N39" i="21" s="1"/>
  <c r="M21" i="21"/>
  <c r="L21" i="21"/>
  <c r="L39" i="21" s="1"/>
  <c r="K21" i="21"/>
  <c r="K39" i="21" s="1"/>
  <c r="I21" i="21"/>
  <c r="I39" i="21" s="1"/>
  <c r="H21" i="21"/>
  <c r="H39" i="21" s="1"/>
  <c r="H20" i="21"/>
  <c r="H19" i="21"/>
  <c r="H18" i="21"/>
  <c r="R17" i="21"/>
  <c r="R35" i="21" s="1"/>
  <c r="Q17" i="21"/>
  <c r="Q35" i="21" s="1"/>
  <c r="P17" i="21"/>
  <c r="P35" i="21" s="1"/>
  <c r="O17" i="21"/>
  <c r="O35" i="21" s="1"/>
  <c r="M17" i="21"/>
  <c r="I17" i="21"/>
  <c r="R16" i="21"/>
  <c r="R34" i="21" s="1"/>
  <c r="Q16" i="21"/>
  <c r="Q34" i="21" s="1"/>
  <c r="P16" i="21"/>
  <c r="P34" i="21" s="1"/>
  <c r="O16" i="21"/>
  <c r="O34" i="21" s="1"/>
  <c r="N16" i="21"/>
  <c r="M16" i="21"/>
  <c r="L16" i="21"/>
  <c r="K16" i="21"/>
  <c r="J16" i="21"/>
  <c r="I16" i="21"/>
  <c r="R15" i="21"/>
  <c r="R33" i="21" s="1"/>
  <c r="Q15" i="21"/>
  <c r="Q33" i="21" s="1"/>
  <c r="P15" i="21"/>
  <c r="P33" i="21" s="1"/>
  <c r="O15" i="21"/>
  <c r="O33" i="21" s="1"/>
  <c r="N15" i="21"/>
  <c r="M15" i="21"/>
  <c r="L15" i="21"/>
  <c r="K15" i="21"/>
  <c r="J15" i="21"/>
  <c r="I15" i="21"/>
  <c r="R14" i="21"/>
  <c r="R32" i="21" s="1"/>
  <c r="Q14" i="21"/>
  <c r="Q32" i="21" s="1"/>
  <c r="P14" i="21"/>
  <c r="P32" i="21" s="1"/>
  <c r="R13" i="21"/>
  <c r="R31" i="21" s="1"/>
  <c r="Q13" i="21"/>
  <c r="Q31" i="21" s="1"/>
  <c r="P13" i="21"/>
  <c r="P31" i="21" s="1"/>
  <c r="O13" i="21"/>
  <c r="O31" i="21" s="1"/>
  <c r="N13" i="21"/>
  <c r="M13" i="21"/>
  <c r="K13" i="21"/>
  <c r="J13" i="21"/>
  <c r="I13" i="21"/>
  <c r="R12" i="21"/>
  <c r="R30" i="21" s="1"/>
  <c r="Q12" i="21"/>
  <c r="Q30" i="21" s="1"/>
  <c r="P12" i="21"/>
  <c r="P30" i="21" s="1"/>
  <c r="R11" i="21"/>
  <c r="R29" i="21" s="1"/>
  <c r="Q11" i="21"/>
  <c r="Q29" i="21" s="1"/>
  <c r="P11" i="21"/>
  <c r="P29" i="21" s="1"/>
  <c r="R10" i="21"/>
  <c r="R28" i="21" s="1"/>
  <c r="Q10" i="21"/>
  <c r="Q28" i="21" s="1"/>
  <c r="P10" i="21"/>
  <c r="P28" i="21" s="1"/>
  <c r="L10" i="21"/>
  <c r="R9" i="21"/>
  <c r="R27" i="21" s="1"/>
  <c r="Q9" i="21"/>
  <c r="Q27" i="21" s="1"/>
  <c r="P9" i="21"/>
  <c r="P27" i="21" s="1"/>
  <c r="O9" i="21"/>
  <c r="O27" i="21" s="1"/>
  <c r="N9" i="21"/>
  <c r="N27" i="21" s="1"/>
  <c r="M9" i="21"/>
  <c r="M27" i="21" s="1"/>
  <c r="L9" i="21"/>
  <c r="L27" i="21" s="1"/>
  <c r="K9" i="21"/>
  <c r="K27" i="21" s="1"/>
  <c r="J9" i="21"/>
  <c r="J27" i="21" s="1"/>
  <c r="I9" i="21"/>
  <c r="R8" i="21"/>
  <c r="R26" i="21" s="1"/>
  <c r="Q8" i="21"/>
  <c r="Q26" i="21" s="1"/>
  <c r="P8" i="21"/>
  <c r="P26" i="21" s="1"/>
  <c r="O8" i="21"/>
  <c r="O26" i="21" s="1"/>
  <c r="N8" i="21"/>
  <c r="N26" i="21" s="1"/>
  <c r="M8" i="21"/>
  <c r="M26" i="21" s="1"/>
  <c r="K8" i="21"/>
  <c r="K26" i="21" s="1"/>
  <c r="J8" i="21"/>
  <c r="J26" i="21" s="1"/>
  <c r="R7" i="21"/>
  <c r="R25" i="21" s="1"/>
  <c r="Q7" i="21"/>
  <c r="Q25" i="21" s="1"/>
  <c r="P7" i="21"/>
  <c r="P25" i="21" s="1"/>
  <c r="N7" i="21"/>
  <c r="N25" i="21" s="1"/>
  <c r="M7" i="21"/>
  <c r="M25" i="21" s="1"/>
  <c r="L7" i="21"/>
  <c r="L25" i="21" s="1"/>
  <c r="K7" i="21"/>
  <c r="J7" i="21"/>
  <c r="J25" i="21" s="1"/>
  <c r="R6" i="21"/>
  <c r="Q6" i="21"/>
  <c r="P6" i="21"/>
  <c r="R42" i="21" l="1"/>
  <c r="R14" i="15"/>
  <c r="Q18" i="13"/>
  <c r="Q14" i="15"/>
  <c r="P42" i="21"/>
  <c r="Q24" i="21"/>
  <c r="Q43" i="21" s="1"/>
  <c r="Q42" i="21"/>
  <c r="H37" i="21"/>
  <c r="I31" i="9" s="1"/>
  <c r="I33" i="9"/>
  <c r="H36" i="21"/>
  <c r="H38" i="21"/>
  <c r="I34" i="9" s="1"/>
  <c r="R24" i="21"/>
  <c r="R43" i="21" s="1"/>
  <c r="P24" i="21"/>
  <c r="P43" i="21" s="1"/>
  <c r="P44" i="21" s="1"/>
  <c r="R44" i="21" l="1"/>
  <c r="Q44" i="21"/>
  <c r="I28" i="9"/>
  <c r="H43" i="21"/>
  <c r="H44" i="21" s="1"/>
  <c r="Q49" i="21"/>
  <c r="Q58" i="21" s="1"/>
  <c r="P49" i="21"/>
  <c r="P58" i="21" s="1"/>
  <c r="R49" i="21"/>
  <c r="R58" i="21" s="1"/>
  <c r="H49" i="21" l="1"/>
  <c r="H58" i="21" s="1"/>
  <c r="K25" i="21" l="1"/>
  <c r="J33" i="21"/>
  <c r="K33" i="21"/>
  <c r="N33" i="21"/>
  <c r="M33" i="21"/>
  <c r="J34" i="21"/>
  <c r="K34" i="21"/>
  <c r="L34" i="21"/>
  <c r="N34" i="21"/>
  <c r="M34" i="21"/>
  <c r="L33" i="21" l="1"/>
  <c r="I34" i="21" l="1"/>
  <c r="I27" i="21"/>
  <c r="I33" i="21"/>
  <c r="I8" i="21"/>
  <c r="I26" i="21" l="1"/>
  <c r="M35" i="21"/>
  <c r="L13" i="21"/>
  <c r="N31" i="21"/>
  <c r="M31" i="21"/>
  <c r="K31" i="21"/>
  <c r="L31" i="21" l="1"/>
  <c r="L48" i="21"/>
  <c r="K48" i="21"/>
  <c r="K12" i="21" l="1"/>
  <c r="L12" i="21"/>
  <c r="L30" i="21" l="1"/>
  <c r="J31" i="21"/>
  <c r="I35" i="21" l="1"/>
  <c r="I48" i="21"/>
  <c r="J48" i="21" l="1"/>
  <c r="I12" i="21"/>
  <c r="J12" i="21" l="1"/>
  <c r="N17" i="21"/>
  <c r="L17" i="21"/>
  <c r="J17" i="21"/>
  <c r="K17" i="21" l="1"/>
  <c r="L35" i="21"/>
  <c r="O6" i="21" l="1"/>
  <c r="O24" i="21" l="1"/>
  <c r="N12" i="21" l="1"/>
  <c r="N48" i="21"/>
  <c r="I31" i="21" l="1"/>
  <c r="J10" i="21" l="1"/>
  <c r="L28" i="21"/>
  <c r="K10" i="21"/>
  <c r="L11" i="21"/>
  <c r="N10" i="21"/>
  <c r="I10" i="21"/>
  <c r="L29" i="21" l="1"/>
  <c r="L6" i="21" l="1"/>
  <c r="I11" i="21" l="1"/>
  <c r="K11" i="21"/>
  <c r="N11" i="21"/>
  <c r="J11" i="21"/>
  <c r="N14" i="21" l="1"/>
  <c r="J14" i="21"/>
  <c r="I14" i="21" l="1"/>
  <c r="K14" i="21"/>
  <c r="N32" i="21"/>
  <c r="L14" i="21" l="1"/>
  <c r="L32" i="21" l="1"/>
  <c r="L24" i="21" l="1"/>
  <c r="I25" i="21" l="1"/>
  <c r="I18" i="16" l="1"/>
  <c r="H30" i="9" s="1"/>
  <c r="N30" i="21" l="1"/>
  <c r="J30" i="21" l="1"/>
  <c r="M39" i="21" l="1"/>
  <c r="J35" i="21" l="1"/>
  <c r="N35" i="21"/>
  <c r="K35" i="21" l="1"/>
  <c r="M6" i="21" l="1"/>
  <c r="L8" i="21" l="1"/>
  <c r="I10" i="13" s="1"/>
  <c r="L47" i="21"/>
  <c r="J28" i="21"/>
  <c r="N28" i="21"/>
  <c r="I28" i="21"/>
  <c r="L42" i="21" l="1"/>
  <c r="K29" i="21" l="1"/>
  <c r="K6" i="21" l="1"/>
  <c r="I9" i="13" s="1"/>
  <c r="K47" i="21"/>
  <c r="N29" i="21"/>
  <c r="J29" i="21"/>
  <c r="K42" i="21" l="1"/>
  <c r="I6" i="21" l="1"/>
  <c r="I7" i="13" s="1"/>
  <c r="I47" i="21"/>
  <c r="N47" i="21" l="1"/>
  <c r="N6" i="21"/>
  <c r="I12" i="13" s="1"/>
  <c r="I42" i="21"/>
  <c r="J6" i="21" l="1"/>
  <c r="N42" i="21"/>
  <c r="M10" i="21" l="1"/>
  <c r="M28" i="21" s="1"/>
  <c r="M14" i="21" l="1"/>
  <c r="M11" i="21"/>
  <c r="M32" i="21" l="1"/>
  <c r="M29" i="21"/>
  <c r="M12" i="21" l="1"/>
  <c r="M47" i="21"/>
  <c r="M42" i="21" l="1"/>
  <c r="I11" i="13"/>
  <c r="O14" i="21" l="1"/>
  <c r="O32" i="21" l="1"/>
  <c r="O12" i="21" l="1"/>
  <c r="O10" i="21"/>
  <c r="O30" i="21" l="1"/>
  <c r="O11" i="21" l="1"/>
  <c r="O28" i="21" l="1"/>
  <c r="O29" i="21" l="1"/>
  <c r="O7" i="21" l="1"/>
  <c r="J52" i="21" l="1"/>
  <c r="M52" i="21" l="1"/>
  <c r="O52" i="21"/>
  <c r="K28" i="21" l="1"/>
  <c r="I29" i="21"/>
  <c r="J32" i="21" l="1"/>
  <c r="I24" i="21"/>
  <c r="J21" i="21"/>
  <c r="J47" i="21"/>
  <c r="N24" i="21"/>
  <c r="N43" i="21" s="1"/>
  <c r="I32" i="21"/>
  <c r="K24" i="21"/>
  <c r="J24" i="21"/>
  <c r="K52" i="21"/>
  <c r="N10" i="13"/>
  <c r="K30" i="21"/>
  <c r="K32" i="21" l="1"/>
  <c r="K43" i="21" s="1"/>
  <c r="N44" i="21"/>
  <c r="N49" i="21"/>
  <c r="N58" i="21" s="1"/>
  <c r="L12" i="13" s="1"/>
  <c r="O21" i="21"/>
  <c r="O47" i="21"/>
  <c r="J39" i="21"/>
  <c r="J43" i="21" s="1"/>
  <c r="I8" i="13"/>
  <c r="J42" i="21"/>
  <c r="I30" i="21"/>
  <c r="I43" i="21" s="1"/>
  <c r="N9" i="13"/>
  <c r="N8" i="13"/>
  <c r="J49" i="21" l="1"/>
  <c r="J58" i="21" s="1"/>
  <c r="L8" i="13" s="1"/>
  <c r="O39" i="21"/>
  <c r="K44" i="21"/>
  <c r="K49" i="21"/>
  <c r="K58" i="21" s="1"/>
  <c r="L9" i="13" s="1"/>
  <c r="J44" i="21"/>
  <c r="I49" i="21"/>
  <c r="I58" i="21" s="1"/>
  <c r="I44" i="21"/>
  <c r="I13" i="13"/>
  <c r="I18" i="13" s="1"/>
  <c r="H32" i="9" s="1"/>
  <c r="H36" i="9" s="1"/>
  <c r="O42" i="21"/>
  <c r="L26" i="21"/>
  <c r="L43" i="21" s="1"/>
  <c r="L18" i="16"/>
  <c r="I30" i="9" s="1"/>
  <c r="N7" i="13"/>
  <c r="L49" i="21" l="1"/>
  <c r="L58" i="21" s="1"/>
  <c r="L10" i="13" s="1"/>
  <c r="L44" i="21"/>
  <c r="L7" i="13"/>
  <c r="N12" i="13"/>
  <c r="M24" i="21"/>
  <c r="O25" i="21"/>
  <c r="O43" i="21" s="1"/>
  <c r="O44" i="21" s="1"/>
  <c r="O49" i="21" l="1"/>
  <c r="O58" i="21" s="1"/>
  <c r="L13" i="13" s="1"/>
  <c r="N13" i="13"/>
  <c r="M30" i="21" l="1"/>
  <c r="M43" i="21" s="1"/>
  <c r="M44" i="21" l="1"/>
  <c r="M49" i="21"/>
  <c r="M58" i="21" s="1"/>
  <c r="N11" i="13"/>
  <c r="L11" i="13" l="1"/>
  <c r="L18" i="13" s="1"/>
  <c r="I32" i="9" s="1"/>
  <c r="H59" i="21"/>
  <c r="I36" i="9" l="1"/>
  <c r="I20" i="14" s="1"/>
  <c r="I21" i="14" s="1"/>
  <c r="I40" i="9" l="1"/>
  <c r="H21" i="14"/>
  <c r="J21" i="14" l="1"/>
  <c r="I22" i="14" s="1"/>
  <c r="H22" i="14" l="1"/>
  <c r="J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Cox</author>
  </authors>
  <commentList>
    <comment ref="K3" authorId="0" shapeId="0" xr:uid="{00000000-0006-0000-0300-000001000000}">
      <text>
        <r>
          <rPr>
            <b/>
            <sz val="9"/>
            <color indexed="81"/>
            <rFont val="Tahoma"/>
            <family val="2"/>
          </rPr>
          <t>Karen Cox:</t>
        </r>
        <r>
          <rPr>
            <sz val="9"/>
            <color indexed="81"/>
            <rFont val="Tahoma"/>
            <family val="2"/>
          </rPr>
          <t xml:space="preserve">
Hypothetical design mapped to existing</t>
        </r>
      </text>
    </comment>
  </commentList>
</comments>
</file>

<file path=xl/sharedStrings.xml><?xml version="1.0" encoding="utf-8"?>
<sst xmlns="http://schemas.openxmlformats.org/spreadsheetml/2006/main" count="1063" uniqueCount="341">
  <si>
    <t>Line description</t>
  </si>
  <si>
    <t>Item reference</t>
  </si>
  <si>
    <t>Units</t>
  </si>
  <si>
    <t>DPs</t>
  </si>
  <si>
    <t>Sludge treatment management and general</t>
  </si>
  <si>
    <t>Sludge disposal management and general</t>
  </si>
  <si>
    <t>Total</t>
  </si>
  <si>
    <t>A</t>
  </si>
  <si>
    <t>Sludge transport plant</t>
  </si>
  <si>
    <t>B</t>
  </si>
  <si>
    <t>Intermediate sludge thickening plant</t>
  </si>
  <si>
    <t>£m</t>
  </si>
  <si>
    <t>Thickened sludge transport plant</t>
  </si>
  <si>
    <t>Sludge disposal plant</t>
  </si>
  <si>
    <t>Disposals</t>
  </si>
  <si>
    <t>Inflation</t>
  </si>
  <si>
    <t>Additions</t>
  </si>
  <si>
    <t>Other adjustments</t>
  </si>
  <si>
    <t>Reclassification</t>
  </si>
  <si>
    <t>Sludge treatment plant</t>
  </si>
  <si>
    <t>Sludge transport management and general</t>
  </si>
  <si>
    <t>Intermediate sludge thickening</t>
  </si>
  <si>
    <t>Other</t>
  </si>
  <si>
    <t>Sites</t>
  </si>
  <si>
    <t>xx</t>
  </si>
  <si>
    <t>Size band</t>
  </si>
  <si>
    <t>Net MEAV - M&amp;G</t>
  </si>
  <si>
    <t>Gross MEAV - M&amp;G</t>
  </si>
  <si>
    <t>RCV</t>
  </si>
  <si>
    <t>Power costs</t>
  </si>
  <si>
    <t>Income treated as negative opex</t>
  </si>
  <si>
    <t>Volume produced</t>
  </si>
  <si>
    <t>ttds</t>
  </si>
  <si>
    <t>2016-17</t>
  </si>
  <si>
    <t>2015-16</t>
  </si>
  <si>
    <t>Site 1</t>
  </si>
  <si>
    <t>Site 2</t>
  </si>
  <si>
    <t>Site 3</t>
  </si>
  <si>
    <t>Capital exp - Maintining the long term capability of the assets - non-infra</t>
  </si>
  <si>
    <t>Summary - RCV</t>
  </si>
  <si>
    <t>Summary - MEAV</t>
  </si>
  <si>
    <t>Other sludge treatment functions</t>
  </si>
  <si>
    <t>Site data - sludge and thickened sludge treatment</t>
  </si>
  <si>
    <t>C</t>
  </si>
  <si>
    <t>Total per APR table 4E</t>
  </si>
  <si>
    <t>Operating expenditure: Third Party services</t>
  </si>
  <si>
    <t>Capital exp - Maintining the long term capability of the assets - infra</t>
  </si>
  <si>
    <t>Gross MEAV (excl M&amp;G and land)</t>
  </si>
  <si>
    <t>Net MEAV (excl M&amp;G and land)</t>
  </si>
  <si>
    <t>Other operating expenditure excluding third party services</t>
  </si>
  <si>
    <t>MEAV - land (Gross and net)</t>
  </si>
  <si>
    <t>Site detailed data - Sludge thickening plants</t>
  </si>
  <si>
    <t>Site detailed data - Sludge treatment centres</t>
  </si>
  <si>
    <t>Colocated with a sewage treatment works?</t>
  </si>
  <si>
    <t>Other operating expenditure: excluding third party services</t>
  </si>
  <si>
    <t>All prices as at 31 March 2017; ie March 2017 RPI</t>
  </si>
  <si>
    <t>Net MEAV</t>
  </si>
  <si>
    <t>Additions 2017-18</t>
  </si>
  <si>
    <t>Depreciation 2017-18</t>
  </si>
  <si>
    <t>Additions 2018-19</t>
  </si>
  <si>
    <t>Depreciation 2018-19</t>
  </si>
  <si>
    <t>Additions 2019-20</t>
  </si>
  <si>
    <t>Depreciation 2019-20</t>
  </si>
  <si>
    <t>Thickened sludge transport</t>
  </si>
  <si>
    <t>Non-site assets</t>
  </si>
  <si>
    <t>Site 4</t>
  </si>
  <si>
    <t>Site 5</t>
  </si>
  <si>
    <t>Site 6</t>
  </si>
  <si>
    <t>Site 7</t>
  </si>
  <si>
    <t>Site 8</t>
  </si>
  <si>
    <t>Site 9</t>
  </si>
  <si>
    <t>-</t>
  </si>
  <si>
    <t>years</t>
  </si>
  <si>
    <t>NPV of estimated differences in future O&amp;M costs (excluding energy generation costs)</t>
  </si>
  <si>
    <t>NPV of estimated differences in future revenues (excluding energy generation) (e.g. from by-product)</t>
  </si>
  <si>
    <t>Calculation: economic value build-up</t>
  </si>
  <si>
    <t>Adjustment for differences in future revenues and costs between actual and hypothetical assets</t>
  </si>
  <si>
    <t>Sub-total</t>
  </si>
  <si>
    <t>Annual operating and maintenance cost assumed for hypothetical asset (average over life) - gross of income</t>
  </si>
  <si>
    <t>Annual revenue received from power generation from hypothetical asset</t>
  </si>
  <si>
    <t>Annual revenue received from third party treatment from hypothetical asset</t>
  </si>
  <si>
    <t>Annual revenue received from biosolids sales from hypothetical asset</t>
  </si>
  <si>
    <t>Actual asset age</t>
  </si>
  <si>
    <t>Actual asset remaining life</t>
  </si>
  <si>
    <t>Years</t>
  </si>
  <si>
    <t>hectares</t>
  </si>
  <si>
    <t>GMEAV</t>
  </si>
  <si>
    <t>NMEAV</t>
  </si>
  <si>
    <t>Proposed remaining life</t>
  </si>
  <si>
    <t>Dominant process</t>
  </si>
  <si>
    <t>Total Volume received</t>
  </si>
  <si>
    <t>Net energy consumption</t>
  </si>
  <si>
    <t>%</t>
  </si>
  <si>
    <t>Third party Volume received</t>
  </si>
  <si>
    <t>RCV ( % of total wastewater wholesale)</t>
  </si>
  <si>
    <t>Depreciation</t>
  </si>
  <si>
    <t>000s</t>
  </si>
  <si>
    <t>Population equivalent served</t>
  </si>
  <si>
    <t>Annual operating and maintenance cost assumed for actual asset (average over life) - gross of income</t>
  </si>
  <si>
    <t>Annual revenue received from power generation from actual asset</t>
  </si>
  <si>
    <t>Annual revenue received from third party treatment from actual asset</t>
  </si>
  <si>
    <t>Annual revenue received from biosolids sales from actual asset</t>
  </si>
  <si>
    <t>Current processes at site</t>
  </si>
  <si>
    <t>TDS/annum</t>
  </si>
  <si>
    <t>Cubic metres</t>
  </si>
  <si>
    <t>Adjustment for remaining economic life of assets on site (for sites for which adj. not done at process level)</t>
  </si>
  <si>
    <t>NPV of estimated differences in future revenues/costs from energy generation</t>
  </si>
  <si>
    <t>Cost of land to be treated as part of sludge business for purposes of valuation</t>
  </si>
  <si>
    <t>Assumed acquisition price of such land on efficient new-build basis (cross check)</t>
  </si>
  <si>
    <t>£m / hectare</t>
  </si>
  <si>
    <t>Amount of land to be treated as part of sludge business for purposes of valuation</t>
  </si>
  <si>
    <t>Amount of land currently attributed to sludge activities (used as cross-check only)</t>
  </si>
  <si>
    <t>Estimated value of current land attributed to sludge activities (used as cross-check only)</t>
  </si>
  <si>
    <t>Allocation of net book value of shared/corporate assets to sludge business (insofar as not captured eleswhere)</t>
  </si>
  <si>
    <t>Grants and contributions expected to offset costs on hypothetical competitive new-build basis</t>
  </si>
  <si>
    <t>Scrap, resale or option value of actual capacity in excess of capacity assumed on new-build basis</t>
  </si>
  <si>
    <t>Cost to re-instate mothballed capacity treated as part of asssumed new-build capacity</t>
  </si>
  <si>
    <t>Cost to resolve bottlenecks that restrict capacity of existing processes &lt; assumed new-build capacity</t>
  </si>
  <si>
    <t>Company-level adjustment for identified inefficiency in existing site configuration not otherwise captured</t>
  </si>
  <si>
    <t>Allocation of net book value (for statutory accounting purposes) of appointee sludge assets</t>
  </si>
  <si>
    <t>Intermediate calculation: gross new-build costs for hypothetical processes that are attributed to appointee's existing capacity</t>
  </si>
  <si>
    <t>Intermediate calculation: adjustment for remaining economic life at process level</t>
  </si>
  <si>
    <t>Intermediate calculation: adjustment for remaining economic life at site level</t>
  </si>
  <si>
    <t>Implied adjustment for remaining economic life at the site</t>
  </si>
  <si>
    <t>Implied adjustment for remaining economic life at the process level</t>
  </si>
  <si>
    <t>Internal consistency check that remaining economic life adjustment done at process OR site level, not both</t>
  </si>
  <si>
    <t xml:space="preserve">Cost of capacity required on hypothetical new-build basis (excluding land and shared/corporate assets) </t>
  </si>
  <si>
    <t>Deduction for new-build costs not attributable to capacity of appointee's existing assets</t>
  </si>
  <si>
    <t>Adjustment for remaining economic life of existing assets</t>
  </si>
  <si>
    <t>Cost of land to be treated as part of sludge business</t>
  </si>
  <si>
    <t>Adjustment for grants and contributions expected on hypothetical competitive new-build basis</t>
  </si>
  <si>
    <t>Adjustments for cost to reinstate mothballed capacity</t>
  </si>
  <si>
    <t>Adjustments for cost to resolve bottlenecks in existing capacity vs assumed new-build capacity</t>
  </si>
  <si>
    <t>Company-level adjustment  for identified inefficiency in existing site configuration not otherwise captured</t>
  </si>
  <si>
    <t>Estimate of economic value of existing sludge assets</t>
  </si>
  <si>
    <t>Site n</t>
  </si>
  <si>
    <t>Site xx</t>
  </si>
  <si>
    <t>Discount rate</t>
  </si>
  <si>
    <t>Hypothetical book life</t>
  </si>
  <si>
    <t>Life adjustment to gross value based on Present Values</t>
  </si>
  <si>
    <t>Life adjustment to gross value based on straight line</t>
  </si>
  <si>
    <t>Site summary</t>
  </si>
  <si>
    <t>Name and location of site</t>
  </si>
  <si>
    <t>Capacity of existing assets (cross check only)</t>
  </si>
  <si>
    <t>Thickening</t>
  </si>
  <si>
    <t>Raw / thickened sludge de-watering</t>
  </si>
  <si>
    <t>Raw / thickened sludge de-watering with liming</t>
  </si>
  <si>
    <t>Raw sludge incineration</t>
  </si>
  <si>
    <t>Sludge pre-treatment</t>
  </si>
  <si>
    <t>Primary anaerobic digestion</t>
  </si>
  <si>
    <t>Energy generation</t>
  </si>
  <si>
    <t>Secondary digestion</t>
  </si>
  <si>
    <t>Digestate de-watering / drying</t>
  </si>
  <si>
    <t>Digestate conditioning</t>
  </si>
  <si>
    <t>Transport (tankering)</t>
  </si>
  <si>
    <t>Transport (raw cake)</t>
  </si>
  <si>
    <t>Transport (digestate cake)</t>
  </si>
  <si>
    <t>Digestate incineration</t>
  </si>
  <si>
    <t>Liquor treatment (as part of sludge assets)</t>
  </si>
  <si>
    <t>Capacity assumed for hypothetical new-build basis (before any re-organisation of capacity across existing sites)</t>
  </si>
  <si>
    <t>D</t>
  </si>
  <si>
    <t>Forecast average throughput / volumes used (cross check)</t>
  </si>
  <si>
    <t>E</t>
  </si>
  <si>
    <t>Gross cost on hypothetical new-build basis (excluding land)</t>
  </si>
  <si>
    <t>F</t>
  </si>
  <si>
    <t>Gross cost on hypothetical new-build basis (excluding land) that is not attributable to capacity of appointee's existing assets</t>
  </si>
  <si>
    <t>G</t>
  </si>
  <si>
    <t>Assumed asset life of hypothetical new-build process (cross check only)</t>
  </si>
  <si>
    <t>H</t>
  </si>
  <si>
    <t>Remaining economic life of appointee's existing processes (cross-check only)</t>
  </si>
  <si>
    <t>I</t>
  </si>
  <si>
    <t>Adjustment for remaining economic life of existing processes (as % of new-build costs of appointee's capacity): (1) process-level adjustment where applicable</t>
  </si>
  <si>
    <t>J</t>
  </si>
  <si>
    <t>Adjustment for remaining economic life of existing processes (as % of new-build costs of appointee's capacity): (2) site-level adjustment where applicable</t>
  </si>
  <si>
    <t>K</t>
  </si>
  <si>
    <t>Further adjustments for differences between hypothetical and existing processes / assets</t>
  </si>
  <si>
    <t>L</t>
  </si>
  <si>
    <t>Valuation of land</t>
  </si>
  <si>
    <t>M</t>
  </si>
  <si>
    <t>Other information and adjustments used in calculation of economic value</t>
  </si>
  <si>
    <t>N</t>
  </si>
  <si>
    <t>Other information and adjustments reported for cross checks</t>
  </si>
  <si>
    <t>Site detailed data (inputs)</t>
  </si>
  <si>
    <t>Site detailed data (calculations)</t>
  </si>
  <si>
    <t>Illustration of the PV calculation</t>
  </si>
  <si>
    <t>PV calculation</t>
  </si>
  <si>
    <t xml:space="preserve">Allocation of gross book value (for statutory accounting purposes) of appointee sludge assets </t>
  </si>
  <si>
    <t xml:space="preserve">Key to cells: </t>
  </si>
  <si>
    <t>Input cell</t>
  </si>
  <si>
    <t>Calculation cell</t>
  </si>
  <si>
    <t>Copied cell</t>
  </si>
  <si>
    <t>Line</t>
  </si>
  <si>
    <t>Definition</t>
  </si>
  <si>
    <t>Bioresources</t>
  </si>
  <si>
    <t>Wastewater Regulatory Capital Value as determined at FD14. We expect the Bioresources total will match line 1.</t>
  </si>
  <si>
    <t>3-8</t>
  </si>
  <si>
    <t>Forecast additions and depreciation (capital maintenance charges) expected in company calculation of current cost accounts.</t>
  </si>
  <si>
    <t>Summary - RCV - line definitions</t>
  </si>
  <si>
    <t>VALIDATION CHECK</t>
  </si>
  <si>
    <t>All prices as at 31 March 2017; ie March 2017 RPI, except Block A line 1 which is March 2015 RPI.</t>
  </si>
  <si>
    <t>Sludge asset disposals between 2015 and 2017</t>
  </si>
  <si>
    <t>Reclassifaction of sludge assets between 2015 and 2017. Adjustments for RAG 4.06 should be included in this line</t>
  </si>
  <si>
    <t>Inflation between March 2015 RPI and March 2017 on line 1 should be included here.</t>
  </si>
  <si>
    <t>Sludge asset additions between 2015 and 2017</t>
  </si>
  <si>
    <t>Sludge asset depreciation between 2015 and 2017</t>
  </si>
  <si>
    <t>Other sludge asset adjustments between 2015 and 2017</t>
  </si>
  <si>
    <t>Copied from line 17</t>
  </si>
  <si>
    <t>Net MEAV for bioresources assets as reported in 2015 Regulatory accounts. Calculated from line 8 less adjustments in line 2-7</t>
  </si>
  <si>
    <t>Company calculation of Net MEAV in 31 March 2020 for bioresources assets. Copied from Table 2 line 25.</t>
  </si>
  <si>
    <t>Block B</t>
  </si>
  <si>
    <t>Adjustment line for any valuation expenditure not included in inputs sheet. For NMEAV will show error on validation check which will require explanation</t>
  </si>
  <si>
    <t xml:space="preserve">Company valuation of intermediate thickening sludge plant from 3. site data thickening sheet. </t>
  </si>
  <si>
    <t>Company valuation of thickened sludge transport plant from 6. Inputs and 7. Calculations sheet</t>
  </si>
  <si>
    <t>Sum of lines 18 to 26</t>
  </si>
  <si>
    <t>Company valuation of sludge treatment centre management and general from 4. site data STC sheet and 7. Calculations sheet. Includes intemediate thickening M&amp;G</t>
  </si>
  <si>
    <t>Company valuation of sludge treatment centre plant from 4. site data STC sheet and 7. Calculations sheet.</t>
  </si>
  <si>
    <t>All prices as at 31 March 2017; ie March 2017 RPI. Actual data for 2015/16 and 2016/17 should be in nominal prices as reported.</t>
  </si>
  <si>
    <t>Companies should insert lines for each sludge treatment centre and include a reference name. STC 1 should match the first STC column on the 6. Inputs and 7. Calculations sheet. Example links to these sheets are shown in the template but can be overwritten by companies to reflect their proposed approach</t>
  </si>
  <si>
    <t>Colocated STW: Edit to read Yes or No</t>
  </si>
  <si>
    <t xml:space="preserve">Dominant process should be selected from the drop down box: 
• Raw sludge liming• Conventional Anaerobic Digestion
• Advanced Anaerobic Digestion
• Incineration of raw sludge
• Incineration of digested sludge
• Phyto conditioning / composting
• Other.
</t>
  </si>
  <si>
    <t xml:space="preserve">Size bands should  be a number that reflects:
Band 1: &lt; 5 ttds
Band 2: 5 to &lt;10 ttds
Band 3: 10 to &lt; 20 ttds
Band 4: 20 to &lt; 30 ttds
Band 5: 30 ttds and above 
</t>
  </si>
  <si>
    <t>2. MEAV - Line definitions</t>
  </si>
  <si>
    <t>3. Thickening site data - Line definitions</t>
  </si>
  <si>
    <t>4. Sludge Treatment Centres - Line definitions</t>
  </si>
  <si>
    <t xml:space="preserve"> Actual data for 2015/16 and 2016/17 should be in nominal prices as reported.</t>
  </si>
  <si>
    <t>Copied from sheet 4. STC data. Additional lines can be used for any data not allocated to site level</t>
  </si>
  <si>
    <t>Input for thickened sludge transport data.</t>
  </si>
  <si>
    <t>Calculated as sum of lines 1 to 3.</t>
  </si>
  <si>
    <t>1. Thickening</t>
  </si>
  <si>
    <t>2. Raw / thickened sludge de-watering</t>
  </si>
  <si>
    <t>3. Raw / thickened sludge de-watering with liming</t>
  </si>
  <si>
    <t>4. Raw sludge incineration</t>
  </si>
  <si>
    <t>5. Sludge pre-treatment</t>
  </si>
  <si>
    <t>6. Primary anaerobic digestion</t>
  </si>
  <si>
    <t>7. Energy generation</t>
  </si>
  <si>
    <t>8. Secondary digestion</t>
  </si>
  <si>
    <t>9. Digestate de-watering / drying</t>
  </si>
  <si>
    <t>10. Digestate conditioning</t>
  </si>
  <si>
    <t>11. Digestate incineration</t>
  </si>
  <si>
    <t>12. Liquor treatment (as part of sludge assets)</t>
  </si>
  <si>
    <t>13. Transport (tankering)</t>
  </si>
  <si>
    <t>14. Transport (raw cake)</t>
  </si>
  <si>
    <t>15. Transport (digestate cake)</t>
  </si>
  <si>
    <t>16. Other</t>
  </si>
  <si>
    <t>Processes assumed for hypothetical new-build costing (process references 1to 16 in Block B)</t>
  </si>
  <si>
    <t>5. Site data reconciliation - Line definitions</t>
  </si>
  <si>
    <t>6. Inputs - Line definitions</t>
  </si>
  <si>
    <t>All prices as at 31 March 2017; ie March 2017 RPI. Columns for the inputs and calculations sheet should be expanded and match the number of STCs on table 4 rows.</t>
  </si>
  <si>
    <t>Name and location of each site</t>
  </si>
  <si>
    <t>Current processes at each site. The 1-16 references shown in Block B should be used, separated by commas as shown in the example, e.g. 1,3,5,6,8</t>
  </si>
  <si>
    <t>7. Calculations - Line definitions</t>
  </si>
  <si>
    <t>4-19</t>
  </si>
  <si>
    <t>Data for the hypothetical asset processes for each identified as referenced in line 2. Line 4 includes thickening assets at Sludge treatment centres.  As defined in RAG 4.06, thickening of sludges from a number of sites or for thickening beyond 10% of dry solids for it to be a sludge asset. Further guidance on the processes is included in Reckon's report. Line 19 contains data for other processes and assets in Sludge treatment not listed elsewhere, which could include net allocation to/from other business units.</t>
  </si>
  <si>
    <t>Block B contains the capacity of the existing asset processes. The units represent the output of that process. The actual asset is the current asset except where there are specific approved plans where this will be different by 31 March 2020.</t>
  </si>
  <si>
    <t>Block C contains the assumed capacity for the hypothetical new build asset. This will normally be the same as Block B, except whether bottlenecks or the nature of the asset requires a different hypothetical capacity.</t>
  </si>
  <si>
    <t>Block D contains the forecast average throughput / volumes, as a comparison to the total capacity in Blocks B and C.</t>
  </si>
  <si>
    <t>Block F contains the cost to be deducted from the hypothetical asset for assets that do not currently form part of the appointed business i.e. non-appointed assets.</t>
  </si>
  <si>
    <t>Block G contains the new built asset life for the hypothetical asset. Where this is weighted between different asset lives, companies should set out the weighting factor used and explain this, particularly where this is not based on the Gross cost.</t>
  </si>
  <si>
    <t xml:space="preserve">Block H contains the remaining economic life of the actual processes. This input as a cross check should reflect the actual assumed remaining life, or a calculation from asset records. Where this is weighted between different asset lives, companies should set out the weighting factor used and explain this, particularly where this is not based on the Gross cost. </t>
  </si>
  <si>
    <t>Block A calculates the gross hypothetical costs net of actual asset adjusments to non-appointed activities.</t>
  </si>
  <si>
    <t>Block B shows the proposed adjustment to the hypothetical gross cost for the remaining life of the actual asset that the company is proposing.</t>
  </si>
  <si>
    <t>Block C applies either the sum of Block B or the adjustment at site level for the remaining life of the actual asset</t>
  </si>
  <si>
    <t>Age of appointee's existing processes (cross-check only)</t>
  </si>
  <si>
    <t>O</t>
  </si>
  <si>
    <t>Block I contains the age of the appointee assets existing processes. Where this is weighted between different asset lives, companies should set out the weighting factor used and explain this, particularly where this differs from the approach used for block G and H.particularly where this is not based on the Gross cost.</t>
  </si>
  <si>
    <t>Block M contains land valuation proposals and adjustments between hypothetical and actual assets.  The proposed valuation by site should be included in line 152, with the other lines including area and price information as a cross check to this valuation.</t>
  </si>
  <si>
    <t>Line 157 contains the net allocation of shared assets to/from the bioresource business units to network plus. Where this is a site allocation (principally to sewage treatment, but could include corporate assets such as IT) this could be input at site level, with other allocations included within the non-site column.</t>
  </si>
  <si>
    <t>169-172</t>
  </si>
  <si>
    <t>Lines 169 - 172 are the costs and revenues for the actual asset used in the NPV calculations for adjustments between the hypothetical and the actual assets. These are the actual asset equivalent to the hypothetical asset values shown in lines 165-168.</t>
  </si>
  <si>
    <t>Line 158 contains the actual value of past grants and contributions to be deducted from the net bioresources economic value. A positive input is deducted from the valuation.</t>
  </si>
  <si>
    <t>Line 159 contains the scrap or sales value for capacity in excess of the actual assets. This can be calculated from the use (if not included in current revenue streams assumed to continue) or through valuation. A positive input is added to the valuation, reflecting that this is the value of capacity not included in the hypothetical asset cost.</t>
  </si>
  <si>
    <t>Line 160 contains the cost to re-instate mothballed capacity treated as part of asssumed new-build capacity. A positive input is deducted from the net asset value.</t>
  </si>
  <si>
    <t>Line 161 contains the cost to resolve bottlenecks that restrict capacity of existing processes &lt; assumed new-build capacity. A positive input is deducted from the net asset value.</t>
  </si>
  <si>
    <t>Line 162 contains a company-level adjustment for identified inefficiency in existing site configuration not otherwise captured. A positive (or negative value) is added (deducted) from the net economic value for the company.</t>
  </si>
  <si>
    <t>Line 163 contains the actual statutory accounts Gross Book value for bioresources assets as at 31 March 2017. Companies should explain the source of the site and company level information.</t>
  </si>
  <si>
    <t>Line 164 contains the actual statutory accounts Net Book value for bioresources assets as at 31 March 2017. Companies should explain the source of the site and company level information.</t>
  </si>
  <si>
    <t>Line 165 contains the Annual operating and maintenance cost assumed for hypothetical asset (average over life) - gross of income. This should reflect the assumptions used in the NPV calculations for adjustments between the hypothetical and the actual assets. Costs should be gross of the market prices assumed for the amount of energy generated and revenues from biosolids. Where power is used on site, the gross cost should reflect the market price of the energy. Revenues should include energy generation incentives. By exception, adjustments to the cost of liquor treatment between network plus and sludge assets only need to be included where the asset boundary changes due to differences between the hypothetical and actual asset.</t>
  </si>
  <si>
    <t>Line 166 contains the Annual revenue received from power generation from hypothetical asset. This should reflect the assumptions used in the NPV calculations for adjustments between the hypothetical and the actual assets. Revenues should reflect the market price for the energy including renewable energy incentives, including for energy used on site. By exception, adjustments to the cost of liquor treatment between network plus and sludge assets only need to be included where the asset boundary changes due to differences between the hypothetical and actual asset.</t>
  </si>
  <si>
    <t xml:space="preserve">Line 167 contains the Annual revenue received from third party treatment from hypothetical asset. This should reflect the assumptions used in the NPV calculations for adjustments between the hypothetical and the actual assets. </t>
  </si>
  <si>
    <t xml:space="preserve">Line 168 contains the Annual revenue received from biosolids sales from hypothetical asset. This should reflect the assumptions used in the NPV calculations for adjustments between the hypothetical and the actual assets. </t>
  </si>
  <si>
    <t>Wastewater network plus</t>
  </si>
  <si>
    <t>Wastewater RCV split 31 March 2017</t>
  </si>
  <si>
    <t>Wastewater RCV split 31 March 2020</t>
  </si>
  <si>
    <t>Site detailed data - reconciliation to Annual Performance Report table 4E 'Sludge treatment'</t>
  </si>
  <si>
    <t>Block E contains the gross cost (excluding land) for the hypothetical new asset. Companies should explain the basis for the choice of asset. Companies should include the full cost (including on-costs) at process level. Where companies have not costed at a process level and have allocation to processes from cost data sources has been necessary (e.g. from total site level cost models), this should be fully explained.</t>
  </si>
  <si>
    <t>Block D applies all of the economic value calculations based on the company inputs on the 6. Inputs sheet. The total does not include the intermediate site thickening assets shown on sheet 3. and any adjustments included on sheet 2. We have not forced the calculations through to sheet 4. to allow companies to propose alternative valuations approaches, whilst still providing this information on a consistent basis. This allows companies to consider alternative approaches in arriving at their proposed RCV allocation informed by the economic value of their bioresource business unit.</t>
  </si>
  <si>
    <t>number</t>
  </si>
  <si>
    <t>Other forecast movements 2017-20</t>
  </si>
  <si>
    <t>9</t>
  </si>
  <si>
    <t>Forecast other movements (e.g. disposals) between 2017 and 2020.</t>
  </si>
  <si>
    <t>Calculation of line 11 out of line 11 total.</t>
  </si>
  <si>
    <t>Total Wastewater Regulatory Capital Value should be as determined at FD14. We expect the Bioresources total will match line 10.</t>
  </si>
  <si>
    <t>Sludge Treatment and Disposal net MEAV per regulatory accounts 31 March 2015</t>
  </si>
  <si>
    <t>Sludge Treatment and Disposal / Bioresources MEAV</t>
  </si>
  <si>
    <t>Bioresources MEAV at 31 March 2017</t>
  </si>
  <si>
    <t>Bioresources MEAV at 31 March 2020</t>
  </si>
  <si>
    <t>Bioresouces assets split by upstream service - 2017</t>
  </si>
  <si>
    <t>Bioresources assets split by upstream service - 2020</t>
  </si>
  <si>
    <t>Companies should insert lines for each Intermediate sludge thickening plant that are bioresources assets under RAG 4.06 and include a reference name. Data not available at site level can be aggregated if necessary, but full explanation of number of sites will be required.</t>
  </si>
  <si>
    <t>MWh</t>
  </si>
  <si>
    <t>MWh (input)</t>
  </si>
  <si>
    <t>Copied from 3. thickening site data. Additional lines can be used on this sheet for any data not allocated at site level. Only bioresources assets as per RAG 4.06 should be included</t>
  </si>
  <si>
    <t>Number of processes at site, based on the categories shown in Block B.</t>
  </si>
  <si>
    <t>J and K</t>
  </si>
  <si>
    <t xml:space="preserve">Block J shows the NPV adjustments to the economic value of the actual sludge assets for age and remaining life. This should be calculated from the proportion of the asset life for the actual assets compared to the life of the hypothetical asset. Where the actual asset life is different from the hypothetical asset life, this should be based on the proportion of discount factors rather than on a straight line depreciation basis. The calculation of these adjustments should be set out in a commentary and supporting spreadsheet calculations could also be provided. Adjustments can either be applied at a process level in Block J or in total in Block K, not both. For each site therefore either Block J or Block K will be input as zeros. The input should normally be a negative percentage for shorter lives i.e. -50% would be a deduction of half the gross value for the relevant process line in Block E ( a positive percentage would be an actual asset with a longer remaining life than a book hypothetical asset life, which could potentially apply in some circumstances). </t>
  </si>
  <si>
    <t>Block L shows the NPV adjustments to the economic value of the actual sludge assets for factors other than actual asset age and remaining life. This could be calculated as the discounted difference over the remaining life of the actual asset between the costs and revenue differences between the hypothetical and the actual assets. The calculation of these adjustments should be set out in a commentary and supporting spreadsheet calculations could also be provided. Three lines are shown. Line 149 should include revenues from energy generation, including energy generation incentives such as ROCs. The calculation should consider the market price of energy. Line 150 shows the differences in operational and maintenance expenditure (for instance a new asset that had higher maintenance costs would result in an increase (positive) adjustment to the net value of the actual asset. Line 151 shows biosolids and other third party income. All adjustments can be an increase (where the actual asset has higher revenues and lower costs) or a decrease (actual asset has lower revenues or higher costs) to the net economic value of the assets in addition to the adjustment in Block J/K for age and remaining life.</t>
  </si>
  <si>
    <t>Company allocation of bioresource MEAV by sludge upstream asset categories. Management and general will be net of corporate services and assets allocated to/from non-bioresources business units where this is not at site level. This allocation should only include Bioresources assets. For sub-categories of this table highlighted for the purposes of economic value calculation and not identified separately in RAG 4.06, companies do not need to included values where data cannot be identified from their accounting records.</t>
  </si>
  <si>
    <t>Forecast movements in Net MEAV</t>
  </si>
  <si>
    <t>Net MEAV for bioresources assets. Copied from Table 2 line 17.</t>
  </si>
  <si>
    <t>Company valuation of sludge transport plant copied from 6. Inputs and 7. Calculations sheet</t>
  </si>
  <si>
    <t>Company valuation of sludge disposal plant copied from 6. Inputs and 7. Calculations sheet</t>
  </si>
  <si>
    <t>All prices as at 31 March 2017; ie March 2017 RPI. Columns for the inputs and calculations sheet should be expanded and match the number of STCs on table 4 rows. All data on assets are assumed to be as at 31 March 2020 unless companies state otherwise. Volume and capacity data are annual numbers.</t>
  </si>
  <si>
    <t>Yes</t>
  </si>
  <si>
    <t>Avonmouth</t>
  </si>
  <si>
    <t>1,5,6,7,9</t>
  </si>
  <si>
    <t>Berry Hill</t>
  </si>
  <si>
    <t>1,3,5,6,7,9</t>
  </si>
  <si>
    <t>1,6,7,8,9</t>
  </si>
  <si>
    <t>Poole</t>
  </si>
  <si>
    <t>Ratfyn</t>
  </si>
  <si>
    <t>Taunton</t>
  </si>
  <si>
    <t>1,6,7,8,9,12</t>
  </si>
  <si>
    <t>Trowbridge</t>
  </si>
  <si>
    <t>Yeovil Vale Road</t>
  </si>
  <si>
    <t>1,5,6,7,9,12</t>
  </si>
  <si>
    <t>Malmesbury</t>
  </si>
  <si>
    <t xml:space="preserve">Avonmouth </t>
  </si>
  <si>
    <t>Wincanton</t>
  </si>
  <si>
    <t>Regional</t>
  </si>
  <si>
    <t>West Huntspill</t>
  </si>
  <si>
    <t>Minehead</t>
  </si>
  <si>
    <t>No</t>
  </si>
  <si>
    <t>1,5,6,7,9, 12</t>
  </si>
  <si>
    <t>Allocation of net book value of shared/corporate assets to sludge business (insofar as not captured elsewhere)</t>
  </si>
  <si>
    <t>Advanced Anaerobic Digestion</t>
  </si>
  <si>
    <t>Conventional Anaerobic Digestion</t>
  </si>
  <si>
    <t>Raw Sludge Liming</t>
  </si>
  <si>
    <t>1,6,7,8,9,12,16</t>
  </si>
  <si>
    <t>1,5,6,7,9,12,16</t>
  </si>
  <si>
    <t/>
  </si>
  <si>
    <t>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</si>
</sst>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00"/>
    <numFmt numFmtId="166" formatCode="0.0%"/>
    <numFmt numFmtId="167" formatCode="#,##0.000"/>
    <numFmt numFmtId="168" formatCode="0.0000"/>
    <numFmt numFmtId="169" formatCode="_-* #,##0.000_-;\-* #,##0.000_-;_-* &quot;-&quot;??_-;_-@_-"/>
  </numFmts>
  <fonts count="43">
    <font>
      <sz val="11"/>
      <color theme="1"/>
      <name val="Arial"/>
      <family val="2"/>
    </font>
    <font>
      <sz val="11"/>
      <color theme="1"/>
      <name val="Calibri"/>
      <family val="2"/>
      <scheme val="minor"/>
    </font>
    <font>
      <sz val="11"/>
      <color theme="1"/>
      <name val="Arial"/>
      <family val="2"/>
    </font>
    <font>
      <sz val="11"/>
      <color theme="1"/>
      <name val="Verdana"/>
      <family val="2"/>
    </font>
    <font>
      <sz val="10"/>
      <name val="Arial"/>
      <family val="2"/>
    </font>
    <font>
      <b/>
      <sz val="10"/>
      <name val="Arial"/>
      <family val="2"/>
    </font>
    <font>
      <b/>
      <sz val="10"/>
      <color indexed="18"/>
      <name val="Arial"/>
      <family val="2"/>
    </font>
    <font>
      <b/>
      <sz val="20"/>
      <name val="Arial"/>
      <family val="2"/>
    </font>
    <font>
      <b/>
      <sz val="16"/>
      <color indexed="9"/>
      <name val="Arial"/>
      <family val="2"/>
    </font>
    <font>
      <sz val="11"/>
      <color indexed="18"/>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theme="0"/>
      <name val="Arial"/>
      <family val="2"/>
    </font>
    <font>
      <sz val="10"/>
      <color rgb="FF000000"/>
      <name val="Arial"/>
      <family val="2"/>
    </font>
    <font>
      <sz val="11"/>
      <color rgb="FF000000"/>
      <name val="Calibri"/>
      <family val="2"/>
    </font>
    <font>
      <sz val="16"/>
      <color theme="4" tint="-0.249977111117893"/>
      <name val="Franklin Gothic Demi"/>
      <family val="2"/>
    </font>
    <font>
      <sz val="11"/>
      <color rgb="FFFF0000"/>
      <name val="Arial"/>
      <family val="2"/>
    </font>
    <font>
      <b/>
      <sz val="8"/>
      <color theme="0"/>
      <name val="Arial"/>
      <family val="2"/>
    </font>
    <font>
      <sz val="11"/>
      <color rgb="FF1F497D"/>
      <name val="Calibri"/>
      <family val="2"/>
    </font>
    <font>
      <b/>
      <sz val="11"/>
      <color rgb="FFFF0000"/>
      <name val="Arial"/>
      <family val="2"/>
    </font>
    <font>
      <sz val="11"/>
      <color theme="0"/>
      <name val="Arial"/>
      <family val="2"/>
    </font>
    <font>
      <sz val="11"/>
      <color theme="1"/>
      <name val="Calibri"/>
      <family val="2"/>
      <scheme val="minor"/>
    </font>
    <font>
      <sz val="10"/>
      <color rgb="FFFF0000"/>
      <name val="Arial"/>
      <family val="2"/>
    </font>
    <font>
      <b/>
      <sz val="10"/>
      <color theme="1"/>
      <name val="Arial"/>
      <family val="2"/>
    </font>
    <font>
      <sz val="10"/>
      <color theme="1"/>
      <name val="Arial"/>
      <family val="2"/>
    </font>
    <font>
      <i/>
      <sz val="10"/>
      <name val="Arial"/>
      <family val="2"/>
    </font>
    <font>
      <sz val="9"/>
      <color theme="1"/>
      <name val="Arial"/>
      <family val="2"/>
    </font>
    <font>
      <sz val="9"/>
      <name val="Arial"/>
      <family val="2"/>
    </font>
    <font>
      <sz val="10"/>
      <name val="Franklin Gothic Demi"/>
      <family val="2"/>
    </font>
    <font>
      <sz val="10"/>
      <color theme="1"/>
      <name val="Gill Sans MT"/>
      <family val="2"/>
    </font>
    <font>
      <sz val="11"/>
      <color rgb="FF0078C9"/>
      <name val="Franklin Gothic Demi"/>
      <family val="2"/>
    </font>
    <font>
      <sz val="10"/>
      <color rgb="FF0078C9"/>
      <name val="Arial"/>
      <family val="2"/>
    </font>
    <font>
      <b/>
      <sz val="9"/>
      <name val="Arial"/>
      <family val="2"/>
    </font>
    <font>
      <sz val="9"/>
      <color indexed="81"/>
      <name val="Tahoma"/>
      <family val="2"/>
    </font>
    <font>
      <b/>
      <sz val="9"/>
      <color indexed="81"/>
      <name val="Tahoma"/>
      <family val="2"/>
    </font>
    <font>
      <b/>
      <i/>
      <sz val="11"/>
      <color theme="1"/>
      <name val="Arial"/>
      <family val="2"/>
    </font>
    <font>
      <b/>
      <sz val="11"/>
      <color theme="1"/>
      <name val="Arial"/>
      <family val="2"/>
    </font>
    <font>
      <i/>
      <sz val="11"/>
      <color rgb="FFFF0000"/>
      <name val="Arial"/>
      <family val="2"/>
    </font>
    <font>
      <i/>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theme="4" tint="0.39997558519241921"/>
        <bgColor indexed="64"/>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s>
  <borders count="7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auto="1"/>
      </right>
      <top style="thin">
        <color indexed="64"/>
      </top>
      <bottom/>
      <diagonal/>
    </border>
    <border>
      <left/>
      <right/>
      <top style="medium">
        <color indexed="64"/>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theme="2" tint="-0.499984740745262"/>
      </left>
      <right style="thin">
        <color theme="2" tint="-0.499984740745262"/>
      </right>
      <top style="medium">
        <color theme="2" tint="-0.499984740745262"/>
      </top>
      <bottom/>
      <diagonal/>
    </border>
    <border>
      <left style="thin">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top style="medium">
        <color theme="2" tint="-0.499984740745262"/>
      </top>
      <bottom style="thin">
        <color theme="2" tint="-0.499984740745262"/>
      </bottom>
      <diagonal/>
    </border>
    <border>
      <left/>
      <right/>
      <top style="medium">
        <color theme="2" tint="-0.499984740745262"/>
      </top>
      <bottom style="thin">
        <color theme="2" tint="-0.499984740745262"/>
      </bottom>
      <diagonal/>
    </border>
    <border>
      <left/>
      <right style="medium">
        <color theme="2" tint="-0.499984740745262"/>
      </right>
      <top style="medium">
        <color theme="2" tint="-0.499984740745262"/>
      </top>
      <bottom style="thin">
        <color theme="2" tint="-0.499984740745262"/>
      </bottom>
      <diagonal/>
    </border>
    <border>
      <left style="thin">
        <color rgb="FF857362"/>
      </left>
      <right style="thin">
        <color rgb="FF857362"/>
      </right>
      <top style="medium">
        <color indexed="64"/>
      </top>
      <bottom style="thin">
        <color rgb="FF857362"/>
      </bottom>
      <diagonal/>
    </border>
    <border>
      <left style="medium">
        <color indexed="64"/>
      </left>
      <right/>
      <top/>
      <bottom/>
      <diagonal/>
    </border>
    <border>
      <left style="medium">
        <color rgb="FF857362"/>
      </left>
      <right style="thin">
        <color rgb="FF857362"/>
      </right>
      <top style="thin">
        <color rgb="FF857362"/>
      </top>
      <bottom style="medium">
        <color indexed="64"/>
      </bottom>
      <diagonal/>
    </border>
    <border>
      <left style="medium">
        <color rgb="FF857362"/>
      </left>
      <right style="medium">
        <color indexed="64"/>
      </right>
      <top style="thin">
        <color rgb="FF857362"/>
      </top>
      <bottom style="medium">
        <color indexed="64"/>
      </bottom>
      <diagonal/>
    </border>
    <border>
      <left style="medium">
        <color rgb="FF857362"/>
      </left>
      <right style="thin">
        <color rgb="FF857362"/>
      </right>
      <top style="medium">
        <color indexed="64"/>
      </top>
      <bottom style="thin">
        <color rgb="FF857362"/>
      </bottom>
      <diagonal/>
    </border>
    <border>
      <left style="medium">
        <color indexed="64"/>
      </left>
      <right style="thin">
        <color rgb="FF857362"/>
      </right>
      <top style="medium">
        <color rgb="FF857362"/>
      </top>
      <bottom style="medium">
        <color indexed="64"/>
      </bottom>
      <diagonal/>
    </border>
    <border>
      <left style="thin">
        <color rgb="FF857362"/>
      </left>
      <right style="thin">
        <color rgb="FF857362"/>
      </right>
      <top style="medium">
        <color rgb="FF857362"/>
      </top>
      <bottom style="medium">
        <color indexed="64"/>
      </bottom>
      <diagonal/>
    </border>
    <border>
      <left style="medium">
        <color rgb="FF857362"/>
      </left>
      <right style="thin">
        <color rgb="FF857362"/>
      </right>
      <top style="medium">
        <color rgb="FF857362"/>
      </top>
      <bottom style="medium">
        <color indexed="64"/>
      </bottom>
      <diagonal/>
    </border>
    <border>
      <left style="medium">
        <color indexed="64"/>
      </left>
      <right style="thin">
        <color indexed="64"/>
      </right>
      <top style="thin">
        <color indexed="64"/>
      </top>
      <bottom/>
      <diagonal/>
    </border>
    <border>
      <left style="medium">
        <color indexed="64"/>
      </left>
      <right style="thin">
        <color rgb="FF857362"/>
      </right>
      <top style="medium">
        <color rgb="FF857362"/>
      </top>
      <bottom style="thin">
        <color rgb="FF857362"/>
      </bottom>
      <diagonal/>
    </border>
    <border>
      <left style="thin">
        <color rgb="FF857362"/>
      </left>
      <right style="medium">
        <color indexed="64"/>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medium">
        <color indexed="64"/>
      </right>
      <top style="medium">
        <color indexed="64"/>
      </top>
      <bottom style="thin">
        <color rgb="FF857362"/>
      </bottom>
      <diagonal/>
    </border>
    <border>
      <left style="medium">
        <color indexed="64"/>
      </left>
      <right style="medium">
        <color indexed="64"/>
      </right>
      <top style="thin">
        <color rgb="FF857362"/>
      </top>
      <bottom style="thin">
        <color rgb="FF857362"/>
      </bottom>
      <diagonal/>
    </border>
    <border>
      <left style="medium">
        <color indexed="64"/>
      </left>
      <right style="medium">
        <color indexed="64"/>
      </right>
      <top style="thin">
        <color rgb="FF857362"/>
      </top>
      <bottom/>
      <diagonal/>
    </border>
    <border>
      <left style="medium">
        <color indexed="64"/>
      </left>
      <right style="medium">
        <color indexed="64"/>
      </right>
      <top style="thin">
        <color rgb="FF857362"/>
      </top>
      <bottom style="medium">
        <color indexed="64"/>
      </bottom>
      <diagonal/>
    </border>
    <border>
      <left style="thin">
        <color rgb="FF857362"/>
      </left>
      <right style="medium">
        <color indexed="64"/>
      </right>
      <top style="thin">
        <color rgb="FF857362"/>
      </top>
      <bottom style="medium">
        <color indexed="64"/>
      </bottom>
      <diagonal/>
    </border>
    <border>
      <left style="medium">
        <color indexed="64"/>
      </left>
      <right style="thin">
        <color rgb="FF857362"/>
      </right>
      <top style="medium">
        <color indexed="64"/>
      </top>
      <bottom style="medium">
        <color indexed="64"/>
      </bottom>
      <diagonal/>
    </border>
    <border>
      <left style="thin">
        <color rgb="FF857362"/>
      </left>
      <right style="thin">
        <color rgb="FF857362"/>
      </right>
      <top style="medium">
        <color indexed="64"/>
      </top>
      <bottom style="medium">
        <color indexed="64"/>
      </bottom>
      <diagonal/>
    </border>
    <border>
      <left style="thin">
        <color rgb="FF857362"/>
      </left>
      <right style="medium">
        <color indexed="64"/>
      </right>
      <top style="medium">
        <color indexed="64"/>
      </top>
      <bottom style="medium">
        <color indexed="64"/>
      </bottom>
      <diagonal/>
    </border>
    <border>
      <left style="medium">
        <color indexed="64"/>
      </left>
      <right style="thin">
        <color rgb="FF857362"/>
      </right>
      <top style="medium">
        <color indexed="64"/>
      </top>
      <bottom style="thin">
        <color rgb="FF857362"/>
      </bottom>
      <diagonal/>
    </border>
    <border>
      <left style="thin">
        <color rgb="FF857362"/>
      </left>
      <right style="medium">
        <color indexed="64"/>
      </right>
      <top style="medium">
        <color indexed="64"/>
      </top>
      <bottom style="thin">
        <color rgb="FF857362"/>
      </bottom>
      <diagonal/>
    </border>
    <border>
      <left style="thin">
        <color rgb="FF857362"/>
      </left>
      <right style="thin">
        <color rgb="FF857362"/>
      </right>
      <top style="thin">
        <color rgb="FF857362"/>
      </top>
      <bottom style="medium">
        <color indexed="64"/>
      </bottom>
      <diagonal/>
    </border>
    <border>
      <left style="medium">
        <color indexed="64"/>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s>
  <cellStyleXfs count="50">
    <xf numFmtId="0" fontId="0"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37" fontId="5" fillId="3" borderId="5">
      <alignment horizontal="left"/>
    </xf>
    <xf numFmtId="37" fontId="6" fillId="3" borderId="6"/>
    <xf numFmtId="0" fontId="4" fillId="3" borderId="7" applyNumberFormat="0" applyBorder="0"/>
    <xf numFmtId="0" fontId="4" fillId="3" borderId="7" applyNumberFormat="0" applyBorder="0"/>
    <xf numFmtId="43" fontId="4" fillId="0" borderId="0" applyFont="0" applyFill="0" applyBorder="0" applyAlignment="0" applyProtection="0"/>
    <xf numFmtId="0" fontId="7" fillId="3" borderId="8"/>
    <xf numFmtId="37" fontId="4" fillId="3" borderId="0">
      <alignment horizontal="right"/>
    </xf>
    <xf numFmtId="37" fontId="4" fillId="3" borderId="0">
      <alignment horizontal="right"/>
    </xf>
    <xf numFmtId="0" fontId="4" fillId="0" borderId="0"/>
    <xf numFmtId="0" fontId="2" fillId="0" borderId="0"/>
    <xf numFmtId="0" fontId="4" fillId="0" borderId="0"/>
    <xf numFmtId="0" fontId="4" fillId="0" borderId="0"/>
    <xf numFmtId="9" fontId="4" fillId="0" borderId="0" applyFont="0" applyFill="0" applyBorder="0" applyAlignment="0" applyProtection="0"/>
    <xf numFmtId="37" fontId="8" fillId="4" borderId="9"/>
    <xf numFmtId="0" fontId="9" fillId="0" borderId="10">
      <alignment horizontal="right"/>
    </xf>
    <xf numFmtId="0" fontId="10" fillId="0" borderId="0"/>
    <xf numFmtId="0" fontId="11" fillId="0" borderId="0"/>
    <xf numFmtId="40" fontId="12" fillId="2" borderId="0">
      <alignment horizontal="right"/>
    </xf>
    <xf numFmtId="0" fontId="13" fillId="2" borderId="0">
      <alignment horizontal="right"/>
    </xf>
    <xf numFmtId="0" fontId="14" fillId="2" borderId="14"/>
    <xf numFmtId="0" fontId="14" fillId="0" borderId="0" applyBorder="0">
      <alignment horizontal="centerContinuous"/>
    </xf>
    <xf numFmtId="0" fontId="15" fillId="0" borderId="0" applyBorder="0">
      <alignment horizontal="centerContinuous"/>
    </xf>
    <xf numFmtId="0" fontId="14" fillId="2" borderId="14"/>
    <xf numFmtId="0" fontId="14" fillId="2" borderId="14"/>
    <xf numFmtId="0" fontId="14" fillId="2" borderId="14"/>
    <xf numFmtId="0" fontId="17" fillId="0" borderId="0" applyNumberFormat="0" applyBorder="0" applyProtection="0"/>
    <xf numFmtId="0" fontId="18" fillId="0" borderId="0"/>
    <xf numFmtId="0" fontId="3" fillId="0" borderId="0"/>
    <xf numFmtId="0" fontId="3" fillId="0" borderId="0"/>
    <xf numFmtId="43" fontId="2" fillId="0" borderId="0" applyFont="0" applyFill="0" applyBorder="0" applyAlignment="0" applyProtection="0"/>
    <xf numFmtId="0" fontId="3"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2" fillId="0" borderId="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0" fontId="16" fillId="5" borderId="3" xfId="12" applyFont="1" applyFill="1" applyBorder="1" applyAlignment="1">
      <alignment horizontal="center" vertical="center"/>
    </xf>
    <xf numFmtId="0" fontId="16" fillId="5" borderId="3" xfId="12" applyFont="1" applyFill="1" applyBorder="1" applyAlignment="1">
      <alignment horizontal="center" vertical="center" wrapText="1"/>
    </xf>
    <xf numFmtId="0" fontId="4" fillId="2" borderId="0" xfId="1" applyFont="1" applyFill="1" applyAlignment="1">
      <alignment vertical="center"/>
    </xf>
    <xf numFmtId="0" fontId="4" fillId="2" borderId="1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3" xfId="1" applyFont="1" applyFill="1" applyBorder="1" applyAlignment="1">
      <alignment vertical="center"/>
    </xf>
    <xf numFmtId="0" fontId="4" fillId="2" borderId="13" xfId="1" applyFont="1" applyFill="1" applyBorder="1" applyAlignment="1">
      <alignment vertical="center"/>
    </xf>
    <xf numFmtId="0" fontId="4" fillId="0" borderId="0" xfId="1" applyFont="1" applyFill="1" applyBorder="1" applyAlignment="1">
      <alignment horizontal="center" vertical="center"/>
    </xf>
    <xf numFmtId="0" fontId="0" fillId="0" borderId="0" xfId="0"/>
    <xf numFmtId="0" fontId="0" fillId="0" borderId="0" xfId="0" applyFill="1"/>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11" xfId="1" applyFont="1" applyFill="1" applyBorder="1" applyAlignment="1">
      <alignment horizontal="center" vertical="center"/>
    </xf>
    <xf numFmtId="0" fontId="19" fillId="0" borderId="0" xfId="0" applyFont="1"/>
    <xf numFmtId="0" fontId="20" fillId="0" borderId="0" xfId="0" applyFont="1"/>
    <xf numFmtId="0" fontId="5" fillId="2" borderId="17" xfId="1" applyFont="1" applyFill="1" applyBorder="1" applyAlignment="1">
      <alignment horizontal="center" vertical="center"/>
    </xf>
    <xf numFmtId="0" fontId="4" fillId="2" borderId="18" xfId="1" applyFont="1" applyFill="1" applyBorder="1" applyAlignment="1">
      <alignment vertical="center"/>
    </xf>
    <xf numFmtId="0" fontId="5" fillId="2" borderId="1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4" fillId="2" borderId="21" xfId="1" applyFont="1" applyFill="1" applyBorder="1" applyAlignment="1">
      <alignment vertical="center"/>
    </xf>
    <xf numFmtId="0" fontId="4" fillId="2" borderId="0" xfId="1" applyFont="1" applyFill="1" applyBorder="1" applyAlignment="1">
      <alignment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0" fontId="4" fillId="2" borderId="26" xfId="1" applyFont="1" applyFill="1" applyBorder="1" applyAlignment="1">
      <alignment horizontal="center" vertical="center"/>
    </xf>
    <xf numFmtId="0" fontId="21" fillId="5" borderId="3" xfId="12" applyFont="1" applyFill="1" applyBorder="1" applyAlignment="1">
      <alignment horizontal="center" vertical="center" wrapText="1"/>
    </xf>
    <xf numFmtId="0" fontId="4" fillId="2" borderId="28" xfId="1" applyFont="1" applyFill="1" applyBorder="1" applyAlignment="1">
      <alignment vertical="center"/>
    </xf>
    <xf numFmtId="0" fontId="4" fillId="2" borderId="2" xfId="1" applyFont="1" applyFill="1" applyBorder="1" applyAlignment="1">
      <alignment vertical="center"/>
    </xf>
    <xf numFmtId="0" fontId="4"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0" borderId="30" xfId="1" applyFont="1" applyFill="1" applyBorder="1" applyAlignment="1">
      <alignment horizontal="center" vertical="center"/>
    </xf>
    <xf numFmtId="0" fontId="5" fillId="0" borderId="29" xfId="1" applyFont="1" applyFill="1" applyBorder="1" applyAlignment="1">
      <alignment horizontal="center" vertical="center"/>
    </xf>
    <xf numFmtId="0" fontId="4" fillId="0" borderId="29" xfId="1" applyFont="1" applyFill="1" applyBorder="1" applyAlignment="1">
      <alignment vertical="center"/>
    </xf>
    <xf numFmtId="0" fontId="4" fillId="0" borderId="29" xfId="1" applyFont="1" applyFill="1" applyBorder="1" applyAlignment="1">
      <alignment horizontal="center" vertical="center"/>
    </xf>
    <xf numFmtId="1" fontId="4" fillId="0" borderId="29" xfId="1" applyNumberFormat="1" applyFont="1" applyFill="1" applyBorder="1" applyAlignment="1">
      <alignment horizontal="center" vertical="center"/>
    </xf>
    <xf numFmtId="1" fontId="4" fillId="0" borderId="13" xfId="1" applyNumberFormat="1" applyFont="1" applyFill="1" applyBorder="1" applyAlignment="1">
      <alignment horizontal="center" vertical="center"/>
    </xf>
    <xf numFmtId="0" fontId="5"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28" xfId="1" applyFont="1" applyFill="1" applyBorder="1" applyAlignment="1">
      <alignment horizontal="center" vertical="center"/>
    </xf>
    <xf numFmtId="0" fontId="22" fillId="0" borderId="0" xfId="0" applyFont="1" applyAlignment="1">
      <alignment vertical="center"/>
    </xf>
    <xf numFmtId="0" fontId="23" fillId="0" borderId="0" xfId="0" applyFont="1"/>
    <xf numFmtId="0" fontId="24" fillId="0" borderId="0" xfId="0" applyFont="1"/>
    <xf numFmtId="0" fontId="4" fillId="2" borderId="12"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1" fontId="4" fillId="0" borderId="25" xfId="1" applyNumberFormat="1" applyFont="1" applyFill="1" applyBorder="1" applyAlignment="1">
      <alignment horizontal="center" vertical="center"/>
    </xf>
    <xf numFmtId="0" fontId="5" fillId="2" borderId="33" xfId="1" applyFont="1" applyFill="1" applyBorder="1" applyAlignment="1">
      <alignment horizontal="center" vertical="center"/>
    </xf>
    <xf numFmtId="0" fontId="4" fillId="2" borderId="33" xfId="1" applyFont="1" applyFill="1" applyBorder="1" applyAlignment="1">
      <alignment horizontal="center" vertical="center"/>
    </xf>
    <xf numFmtId="1" fontId="4" fillId="6" borderId="34" xfId="1" applyNumberFormat="1" applyFont="1" applyFill="1" applyBorder="1" applyAlignment="1">
      <alignment horizontal="center" vertical="center"/>
    </xf>
    <xf numFmtId="0" fontId="16" fillId="5" borderId="3" xfId="12" quotePrefix="1" applyFont="1" applyFill="1" applyBorder="1" applyAlignment="1">
      <alignment horizontal="center" vertical="center" wrapText="1"/>
    </xf>
    <xf numFmtId="0" fontId="28" fillId="0" borderId="0" xfId="39" applyFont="1" applyFill="1"/>
    <xf numFmtId="0" fontId="28" fillId="0" borderId="0" xfId="39" applyFont="1" applyFill="1" applyAlignment="1">
      <alignment horizontal="center"/>
    </xf>
    <xf numFmtId="0" fontId="28" fillId="0" borderId="0" xfId="39" applyFont="1" applyFill="1" applyAlignment="1">
      <alignment horizontal="right"/>
    </xf>
    <xf numFmtId="0" fontId="27" fillId="0" borderId="0" xfId="39" applyFont="1" applyFill="1"/>
    <xf numFmtId="0" fontId="27" fillId="0" borderId="0" xfId="39" applyFont="1" applyFill="1" applyAlignment="1">
      <alignment horizontal="center"/>
    </xf>
    <xf numFmtId="0" fontId="27" fillId="0" borderId="0" xfId="39" applyFont="1" applyFill="1" applyAlignment="1">
      <alignment horizontal="right"/>
    </xf>
    <xf numFmtId="0" fontId="26" fillId="0" borderId="0" xfId="39" applyFont="1" applyFill="1"/>
    <xf numFmtId="0" fontId="4" fillId="0" borderId="0" xfId="39" applyFont="1" applyFill="1"/>
    <xf numFmtId="0" fontId="4" fillId="0" borderId="0" xfId="39" applyFont="1" applyFill="1" applyAlignment="1">
      <alignment horizontal="center"/>
    </xf>
    <xf numFmtId="0" fontId="28" fillId="0" borderId="0" xfId="39" applyFont="1" applyFill="1" applyAlignment="1">
      <alignment wrapText="1"/>
    </xf>
    <xf numFmtId="0" fontId="27" fillId="0" borderId="0" xfId="39" applyFont="1" applyFill="1" applyAlignment="1">
      <alignment wrapText="1"/>
    </xf>
    <xf numFmtId="0" fontId="28" fillId="0" borderId="19" xfId="39" applyFont="1" applyFill="1" applyBorder="1"/>
    <xf numFmtId="0" fontId="28" fillId="0" borderId="20" xfId="39" applyFont="1" applyFill="1" applyBorder="1"/>
    <xf numFmtId="0" fontId="5" fillId="2" borderId="3" xfId="1" applyFont="1" applyFill="1" applyBorder="1" applyAlignment="1">
      <alignment horizontal="center" vertical="center" wrapText="1"/>
    </xf>
    <xf numFmtId="0" fontId="5" fillId="2" borderId="3" xfId="1" applyFont="1" applyFill="1" applyBorder="1" applyAlignment="1">
      <alignment vertical="center" wrapText="1"/>
    </xf>
    <xf numFmtId="0" fontId="28" fillId="0" borderId="0" xfId="39" applyFont="1" applyFill="1" applyAlignment="1">
      <alignment horizontal="center" wrapText="1"/>
    </xf>
    <xf numFmtId="0" fontId="27" fillId="0" borderId="0" xfId="39" applyFont="1" applyFill="1" applyAlignment="1">
      <alignment horizontal="center" wrapText="1"/>
    </xf>
    <xf numFmtId="0" fontId="5" fillId="2" borderId="35" xfId="1" applyFont="1" applyFill="1" applyBorder="1" applyAlignment="1">
      <alignment horizontal="center" vertical="center"/>
    </xf>
    <xf numFmtId="0" fontId="4" fillId="2" borderId="35" xfId="1" applyFont="1" applyFill="1" applyBorder="1" applyAlignment="1">
      <alignment vertical="center"/>
    </xf>
    <xf numFmtId="0" fontId="5" fillId="2" borderId="36" xfId="1" applyFont="1" applyFill="1" applyBorder="1" applyAlignment="1">
      <alignment horizontal="center" vertical="center"/>
    </xf>
    <xf numFmtId="0" fontId="5" fillId="0" borderId="0" xfId="39" applyFont="1" applyFill="1"/>
    <xf numFmtId="0" fontId="5" fillId="0" borderId="0" xfId="39" applyFont="1" applyFill="1" applyAlignment="1">
      <alignment horizontal="center"/>
    </xf>
    <xf numFmtId="0" fontId="5" fillId="0" borderId="0" xfId="39" applyFont="1" applyFill="1" applyAlignment="1">
      <alignment horizontal="right"/>
    </xf>
    <xf numFmtId="0" fontId="4" fillId="0" borderId="0" xfId="39" applyFont="1" applyFill="1" applyAlignment="1">
      <alignment horizontal="right"/>
    </xf>
    <xf numFmtId="0" fontId="29" fillId="0" borderId="0" xfId="39" applyFont="1" applyFill="1"/>
    <xf numFmtId="0" fontId="4" fillId="0" borderId="0" xfId="39" applyFont="1" applyFill="1" applyAlignment="1">
      <alignment wrapText="1"/>
    </xf>
    <xf numFmtId="0" fontId="4" fillId="0" borderId="0" xfId="39" applyFont="1" applyFill="1" applyAlignment="1">
      <alignment horizontal="center" wrapText="1"/>
    </xf>
    <xf numFmtId="0" fontId="4" fillId="0" borderId="0" xfId="39" applyFont="1" applyFill="1" applyAlignment="1">
      <alignment horizontal="right" wrapText="1"/>
    </xf>
    <xf numFmtId="0" fontId="5" fillId="2" borderId="0" xfId="1" applyFont="1" applyFill="1" applyBorder="1" applyAlignment="1">
      <alignment vertical="center" wrapText="1"/>
    </xf>
    <xf numFmtId="0" fontId="28" fillId="0" borderId="0" xfId="39" applyFont="1" applyFill="1" applyBorder="1"/>
    <xf numFmtId="0" fontId="28" fillId="0" borderId="31" xfId="39" applyFont="1" applyFill="1" applyBorder="1"/>
    <xf numFmtId="0" fontId="28" fillId="0" borderId="36" xfId="39" applyFont="1" applyFill="1" applyBorder="1"/>
    <xf numFmtId="0" fontId="28" fillId="0" borderId="29" xfId="39" applyFont="1" applyFill="1" applyBorder="1"/>
    <xf numFmtId="0" fontId="28" fillId="0" borderId="37" xfId="39" applyFont="1" applyFill="1" applyBorder="1"/>
    <xf numFmtId="0" fontId="4" fillId="2" borderId="3" xfId="1" applyFont="1" applyFill="1" applyBorder="1" applyAlignment="1">
      <alignment vertical="center"/>
    </xf>
    <xf numFmtId="0" fontId="28" fillId="0" borderId="13" xfId="39" applyFont="1" applyFill="1" applyBorder="1"/>
    <xf numFmtId="0" fontId="4" fillId="2" borderId="36" xfId="1" applyFont="1" applyFill="1" applyBorder="1" applyAlignment="1">
      <alignment vertical="center"/>
    </xf>
    <xf numFmtId="0" fontId="5" fillId="2" borderId="2" xfId="1" applyFont="1" applyFill="1" applyBorder="1" applyAlignment="1">
      <alignment vertical="center"/>
    </xf>
    <xf numFmtId="0" fontId="4" fillId="0" borderId="37" xfId="1" applyFont="1" applyFill="1" applyBorder="1" applyAlignment="1">
      <alignment vertical="center"/>
    </xf>
    <xf numFmtId="0" fontId="28" fillId="0" borderId="7" xfId="39" applyFont="1" applyFill="1" applyBorder="1"/>
    <xf numFmtId="0" fontId="28" fillId="0" borderId="12" xfId="39" applyFont="1" applyFill="1" applyBorder="1"/>
    <xf numFmtId="0" fontId="28" fillId="0" borderId="20" xfId="39" applyFont="1" applyFill="1" applyBorder="1" applyAlignment="1">
      <alignment horizontal="center"/>
    </xf>
    <xf numFmtId="0" fontId="28" fillId="0" borderId="12" xfId="39" applyFont="1" applyFill="1" applyBorder="1" applyAlignment="1">
      <alignment horizontal="center"/>
    </xf>
    <xf numFmtId="0" fontId="28" fillId="0" borderId="19" xfId="39" applyFont="1" applyFill="1" applyBorder="1" applyAlignment="1">
      <alignment horizontal="center"/>
    </xf>
    <xf numFmtId="0" fontId="0" fillId="0" borderId="0" xfId="0" applyAlignment="1">
      <alignment horizontal="center"/>
    </xf>
    <xf numFmtId="0" fontId="5" fillId="2" borderId="38" xfId="1" applyFont="1" applyFill="1" applyBorder="1" applyAlignment="1">
      <alignment horizontal="center" vertical="center"/>
    </xf>
    <xf numFmtId="0" fontId="19" fillId="0" borderId="0" xfId="0" applyFont="1" applyAlignment="1">
      <alignment horizontal="left"/>
    </xf>
    <xf numFmtId="0" fontId="4" fillId="2" borderId="17" xfId="1" applyFont="1" applyFill="1" applyBorder="1" applyAlignment="1">
      <alignment horizontal="left" vertical="center"/>
    </xf>
    <xf numFmtId="0" fontId="4" fillId="2" borderId="19" xfId="1" applyFont="1" applyFill="1" applyBorder="1" applyAlignment="1">
      <alignment horizontal="left" vertical="center"/>
    </xf>
    <xf numFmtId="0" fontId="4" fillId="2" borderId="38" xfId="1" applyFont="1" applyFill="1" applyBorder="1" applyAlignment="1">
      <alignment horizontal="left" vertical="center"/>
    </xf>
    <xf numFmtId="0" fontId="0" fillId="0" borderId="0" xfId="0" applyFill="1" applyAlignment="1">
      <alignment horizontal="center"/>
    </xf>
    <xf numFmtId="0" fontId="4" fillId="2" borderId="7" xfId="1" applyFont="1" applyFill="1" applyBorder="1" applyAlignment="1">
      <alignment horizontal="left" vertical="center"/>
    </xf>
    <xf numFmtId="0" fontId="4" fillId="2" borderId="23" xfId="1" applyFont="1" applyFill="1" applyBorder="1" applyAlignment="1">
      <alignment horizontal="left" vertical="center"/>
    </xf>
    <xf numFmtId="0" fontId="4" fillId="2" borderId="37" xfId="1" applyFont="1" applyFill="1" applyBorder="1" applyAlignment="1">
      <alignment horizontal="left" vertical="center"/>
    </xf>
    <xf numFmtId="0" fontId="4" fillId="2" borderId="7" xfId="1" applyFont="1" applyFill="1" applyBorder="1" applyAlignment="1">
      <alignment horizontal="center" vertical="center"/>
    </xf>
    <xf numFmtId="0" fontId="4" fillId="2" borderId="37" xfId="1" applyFont="1" applyFill="1" applyBorder="1" applyAlignment="1">
      <alignment horizontal="center" vertical="center"/>
    </xf>
    <xf numFmtId="165" fontId="30" fillId="7" borderId="39" xfId="13" applyNumberFormat="1" applyFont="1" applyFill="1" applyBorder="1" applyAlignment="1" applyProtection="1">
      <alignment vertical="center"/>
      <protection locked="0"/>
    </xf>
    <xf numFmtId="0" fontId="33" fillId="0" borderId="0" xfId="43" applyFont="1"/>
    <xf numFmtId="0" fontId="31" fillId="0" borderId="0" xfId="12" applyFont="1" applyFill="1" applyAlignment="1" applyProtection="1">
      <alignment vertical="center"/>
    </xf>
    <xf numFmtId="0" fontId="31" fillId="0" borderId="0" xfId="12" applyFont="1" applyFill="1" applyAlignment="1" applyProtection="1">
      <alignment horizontal="left" vertical="center"/>
    </xf>
    <xf numFmtId="0" fontId="31" fillId="7" borderId="40" xfId="12" applyFont="1" applyFill="1" applyBorder="1" applyProtection="1">
      <protection locked="0"/>
    </xf>
    <xf numFmtId="0" fontId="31" fillId="0" borderId="0" xfId="12" applyFont="1" applyFill="1" applyAlignment="1" applyProtection="1">
      <alignment horizontal="left"/>
    </xf>
    <xf numFmtId="0" fontId="31" fillId="8" borderId="40" xfId="12" applyFont="1" applyFill="1" applyBorder="1" applyProtection="1"/>
    <xf numFmtId="0" fontId="31" fillId="0" borderId="0" xfId="12" applyFont="1" applyFill="1" applyBorder="1" applyProtection="1"/>
    <xf numFmtId="0" fontId="31" fillId="9" borderId="40" xfId="12" applyFont="1" applyFill="1" applyBorder="1" applyProtection="1"/>
    <xf numFmtId="0" fontId="4" fillId="0" borderId="0" xfId="12" applyFont="1" applyFill="1" applyProtection="1"/>
    <xf numFmtId="0" fontId="4" fillId="0" borderId="0" xfId="12" applyFont="1" applyFill="1" applyAlignment="1" applyProtection="1">
      <alignment horizontal="left"/>
    </xf>
    <xf numFmtId="0" fontId="28" fillId="0" borderId="0" xfId="14" applyFont="1" applyAlignment="1" applyProtection="1">
      <alignment vertical="center"/>
    </xf>
    <xf numFmtId="0" fontId="28" fillId="0" borderId="0" xfId="14" applyFont="1" applyAlignment="1" applyProtection="1">
      <alignment horizontal="left" vertical="center"/>
    </xf>
    <xf numFmtId="0" fontId="34" fillId="10" borderId="41" xfId="0" applyNumberFormat="1" applyFont="1" applyFill="1" applyBorder="1" applyAlignment="1" applyProtection="1">
      <alignment vertical="center"/>
    </xf>
    <xf numFmtId="0" fontId="35" fillId="10" borderId="42" xfId="12" applyFont="1" applyFill="1" applyBorder="1" applyAlignment="1" applyProtection="1">
      <alignment horizontal="left" vertical="center"/>
    </xf>
    <xf numFmtId="0" fontId="35" fillId="10" borderId="42" xfId="12" applyFont="1" applyFill="1" applyBorder="1" applyAlignment="1" applyProtection="1">
      <alignment vertical="center"/>
    </xf>
    <xf numFmtId="0" fontId="35" fillId="10" borderId="43" xfId="12" applyFont="1" applyFill="1" applyBorder="1" applyAlignment="1" applyProtection="1">
      <alignment vertical="center"/>
    </xf>
    <xf numFmtId="0" fontId="34" fillId="0" borderId="0" xfId="0" applyNumberFormat="1" applyFont="1" applyFill="1" applyBorder="1" applyAlignment="1" applyProtection="1">
      <alignment vertical="center"/>
    </xf>
    <xf numFmtId="0" fontId="35" fillId="0" borderId="0" xfId="12" applyFont="1" applyFill="1" applyBorder="1" applyAlignment="1" applyProtection="1">
      <alignment horizontal="left" vertical="center"/>
    </xf>
    <xf numFmtId="0" fontId="35" fillId="0" borderId="0" xfId="12" applyFont="1" applyFill="1" applyBorder="1" applyAlignment="1" applyProtection="1">
      <alignment vertical="center"/>
    </xf>
    <xf numFmtId="0" fontId="4" fillId="0" borderId="0" xfId="12" applyFont="1" applyFill="1" applyAlignment="1" applyProtection="1">
      <alignment vertical="center"/>
    </xf>
    <xf numFmtId="0" fontId="4" fillId="0" borderId="0" xfId="12" applyFont="1" applyFill="1" applyAlignment="1" applyProtection="1">
      <alignment horizontal="left" vertical="center"/>
    </xf>
    <xf numFmtId="0" fontId="0" fillId="0" borderId="0" xfId="0" applyProtection="1"/>
    <xf numFmtId="0" fontId="32" fillId="0" borderId="44" xfId="12" applyFont="1" applyFill="1" applyBorder="1" applyAlignment="1" applyProtection="1">
      <alignment horizontal="center" vertical="top"/>
    </xf>
    <xf numFmtId="0" fontId="31" fillId="0" borderId="48" xfId="12" applyFont="1" applyFill="1" applyBorder="1" applyAlignment="1" applyProtection="1">
      <alignment horizontal="left" vertical="top"/>
    </xf>
    <xf numFmtId="0" fontId="5" fillId="2" borderId="17" xfId="1" applyFont="1" applyFill="1" applyBorder="1" applyAlignment="1">
      <alignment vertical="center"/>
    </xf>
    <xf numFmtId="0" fontId="4" fillId="2" borderId="22" xfId="1" applyFont="1" applyFill="1" applyBorder="1" applyAlignment="1">
      <alignment vertical="center"/>
    </xf>
    <xf numFmtId="0" fontId="4" fillId="2" borderId="53" xfId="1" applyFont="1" applyFill="1" applyBorder="1" applyAlignment="1">
      <alignment vertical="center"/>
    </xf>
    <xf numFmtId="0" fontId="4" fillId="2" borderId="24" xfId="1" applyFont="1" applyFill="1" applyBorder="1" applyAlignment="1">
      <alignment vertical="center"/>
    </xf>
    <xf numFmtId="166" fontId="31" fillId="8" borderId="54" xfId="42" applyNumberFormat="1" applyFont="1" applyFill="1" applyBorder="1" applyProtection="1"/>
    <xf numFmtId="166" fontId="31" fillId="8" borderId="55" xfId="42" applyNumberFormat="1" applyFont="1" applyFill="1" applyBorder="1" applyProtection="1"/>
    <xf numFmtId="165" fontId="30" fillId="7" borderId="56" xfId="13" applyNumberFormat="1" applyFont="1" applyFill="1" applyBorder="1" applyAlignment="1" applyProtection="1">
      <alignment vertical="center"/>
      <protection locked="0"/>
    </xf>
    <xf numFmtId="165" fontId="30" fillId="7" borderId="57" xfId="13" applyNumberFormat="1" applyFont="1" applyFill="1" applyBorder="1" applyAlignment="1" applyProtection="1">
      <alignment vertical="center"/>
      <protection locked="0"/>
    </xf>
    <xf numFmtId="165" fontId="30" fillId="7" borderId="58" xfId="13" applyNumberFormat="1" applyFont="1" applyFill="1" applyBorder="1" applyAlignment="1" applyProtection="1">
      <alignment vertical="center"/>
      <protection locked="0"/>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165" fontId="30" fillId="7" borderId="59" xfId="13" applyNumberFormat="1" applyFont="1" applyFill="1" applyBorder="1" applyAlignment="1" applyProtection="1">
      <alignment vertical="center"/>
      <protection locked="0"/>
    </xf>
    <xf numFmtId="0" fontId="4" fillId="2" borderId="12" xfId="1" applyFont="1" applyFill="1" applyBorder="1" applyAlignment="1">
      <alignment vertical="center" wrapText="1"/>
    </xf>
    <xf numFmtId="1" fontId="4" fillId="6" borderId="11" xfId="1" applyNumberFormat="1" applyFont="1" applyFill="1" applyBorder="1" applyAlignment="1">
      <alignment horizontal="center" vertical="center"/>
    </xf>
    <xf numFmtId="1" fontId="4" fillId="0" borderId="15" xfId="1" applyNumberFormat="1" applyFont="1" applyFill="1" applyBorder="1" applyAlignment="1">
      <alignment horizontal="center" vertical="center"/>
    </xf>
    <xf numFmtId="1" fontId="4" fillId="0" borderId="18" xfId="1" applyNumberFormat="1" applyFont="1" applyFill="1" applyBorder="1" applyAlignment="1">
      <alignment horizontal="center" vertical="center"/>
    </xf>
    <xf numFmtId="1" fontId="4" fillId="0" borderId="60" xfId="1" applyNumberFormat="1" applyFont="1" applyFill="1" applyBorder="1" applyAlignment="1">
      <alignment horizontal="center" vertical="center"/>
    </xf>
    <xf numFmtId="1" fontId="4" fillId="0" borderId="28" xfId="1" applyNumberFormat="1" applyFont="1" applyFill="1" applyBorder="1" applyAlignment="1">
      <alignment horizontal="center" vertical="center"/>
    </xf>
    <xf numFmtId="1" fontId="4" fillId="0" borderId="16" xfId="1" applyNumberFormat="1" applyFont="1" applyFill="1" applyBorder="1" applyAlignment="1">
      <alignment horizontal="center" vertical="center"/>
    </xf>
    <xf numFmtId="1" fontId="4" fillId="0" borderId="21" xfId="1" applyNumberFormat="1" applyFont="1" applyFill="1" applyBorder="1" applyAlignment="1">
      <alignment horizontal="center" vertical="center"/>
    </xf>
    <xf numFmtId="165" fontId="30" fillId="7" borderId="61" xfId="13" applyNumberFormat="1" applyFont="1" applyFill="1" applyBorder="1" applyAlignment="1" applyProtection="1">
      <alignment vertical="center"/>
      <protection locked="0"/>
    </xf>
    <xf numFmtId="166" fontId="31" fillId="8" borderId="63" xfId="42" applyNumberFormat="1" applyFont="1" applyFill="1" applyBorder="1" applyProtection="1"/>
    <xf numFmtId="165" fontId="31" fillId="8" borderId="62" xfId="12" applyNumberFormat="1" applyFont="1" applyFill="1" applyBorder="1" applyProtection="1"/>
    <xf numFmtId="16" fontId="31" fillId="0" borderId="48" xfId="12" quotePrefix="1" applyNumberFormat="1" applyFont="1" applyFill="1" applyBorder="1" applyAlignment="1" applyProtection="1">
      <alignment horizontal="left" vertical="top"/>
    </xf>
    <xf numFmtId="165" fontId="31" fillId="8" borderId="40" xfId="12" applyNumberFormat="1" applyFont="1" applyFill="1" applyBorder="1" applyProtection="1"/>
    <xf numFmtId="165" fontId="31" fillId="8" borderId="64" xfId="12" applyNumberFormat="1" applyFont="1" applyFill="1" applyBorder="1" applyProtection="1"/>
    <xf numFmtId="0" fontId="31" fillId="7" borderId="65" xfId="12" applyFont="1" applyFill="1" applyBorder="1" applyProtection="1">
      <protection locked="0"/>
    </xf>
    <xf numFmtId="0" fontId="31" fillId="7" borderId="66" xfId="12" applyFont="1" applyFill="1" applyBorder="1" applyProtection="1">
      <protection locked="0"/>
    </xf>
    <xf numFmtId="0" fontId="31" fillId="9" borderId="67" xfId="12" applyFont="1" applyFill="1" applyBorder="1" applyProtection="1"/>
    <xf numFmtId="165" fontId="31" fillId="8" borderId="67" xfId="12" applyNumberFormat="1" applyFont="1" applyFill="1" applyBorder="1" applyProtection="1"/>
    <xf numFmtId="165" fontId="31" fillId="9" borderId="64" xfId="12" applyNumberFormat="1" applyFont="1" applyFill="1" applyBorder="1" applyProtection="1"/>
    <xf numFmtId="165" fontId="31" fillId="9" borderId="65" xfId="12" applyNumberFormat="1" applyFont="1" applyFill="1" applyBorder="1" applyProtection="1"/>
    <xf numFmtId="0" fontId="36" fillId="8" borderId="3" xfId="12" applyFont="1" applyFill="1" applyBorder="1" applyAlignment="1" applyProtection="1">
      <alignment horizontal="center"/>
    </xf>
    <xf numFmtId="165" fontId="31" fillId="8" borderId="68" xfId="12" applyNumberFormat="1" applyFont="1" applyFill="1" applyBorder="1" applyProtection="1"/>
    <xf numFmtId="165" fontId="31" fillId="9" borderId="52" xfId="12" applyNumberFormat="1" applyFont="1" applyFill="1" applyBorder="1" applyProtection="1"/>
    <xf numFmtId="1" fontId="4" fillId="0" borderId="4" xfId="1" applyNumberFormat="1" applyFont="1" applyFill="1" applyBorder="1" applyAlignment="1">
      <alignment horizontal="center" vertical="center"/>
    </xf>
    <xf numFmtId="165" fontId="31" fillId="8" borderId="3" xfId="12" applyNumberFormat="1" applyFont="1" applyFill="1" applyBorder="1" applyProtection="1"/>
    <xf numFmtId="165" fontId="31" fillId="7" borderId="65" xfId="12" applyNumberFormat="1" applyFont="1" applyFill="1" applyBorder="1" applyProtection="1">
      <protection locked="0"/>
    </xf>
    <xf numFmtId="165" fontId="31" fillId="9" borderId="69" xfId="12" applyNumberFormat="1" applyFont="1" applyFill="1" applyBorder="1" applyProtection="1"/>
    <xf numFmtId="165" fontId="31" fillId="9" borderId="70" xfId="12" applyNumberFormat="1" applyFont="1" applyFill="1" applyBorder="1" applyProtection="1"/>
    <xf numFmtId="165" fontId="31" fillId="9" borderId="72" xfId="12" applyNumberFormat="1" applyFont="1" applyFill="1" applyBorder="1" applyProtection="1"/>
    <xf numFmtId="165" fontId="31" fillId="9" borderId="73" xfId="12" applyNumberFormat="1" applyFont="1" applyFill="1" applyBorder="1" applyProtection="1"/>
    <xf numFmtId="0" fontId="31" fillId="7" borderId="63" xfId="12" applyFont="1" applyFill="1" applyBorder="1" applyProtection="1">
      <protection locked="0"/>
    </xf>
    <xf numFmtId="0" fontId="31" fillId="7" borderId="74" xfId="12" applyFont="1" applyFill="1" applyBorder="1" applyProtection="1">
      <protection locked="0"/>
    </xf>
    <xf numFmtId="0" fontId="31" fillId="7" borderId="68" xfId="12" applyFont="1" applyFill="1" applyBorder="1" applyProtection="1">
      <protection locked="0"/>
    </xf>
    <xf numFmtId="165" fontId="31" fillId="8" borderId="69" xfId="12" applyNumberFormat="1" applyFont="1" applyFill="1" applyBorder="1" applyProtection="1"/>
    <xf numFmtId="165" fontId="31" fillId="8" borderId="70" xfId="12" applyNumberFormat="1" applyFont="1" applyFill="1" applyBorder="1" applyProtection="1"/>
    <xf numFmtId="165" fontId="31" fillId="8" borderId="71" xfId="12" applyNumberFormat="1" applyFont="1" applyFill="1" applyBorder="1" applyProtection="1"/>
    <xf numFmtId="165" fontId="31" fillId="8" borderId="40" xfId="12" applyNumberFormat="1" applyFont="1" applyFill="1" applyBorder="1" applyAlignment="1" applyProtection="1">
      <alignment horizontal="center"/>
    </xf>
    <xf numFmtId="166" fontId="31" fillId="7" borderId="64" xfId="42" applyNumberFormat="1" applyFont="1" applyFill="1" applyBorder="1" applyProtection="1">
      <protection locked="0"/>
    </xf>
    <xf numFmtId="166" fontId="31" fillId="8" borderId="65" xfId="42" applyNumberFormat="1" applyFont="1" applyFill="1" applyBorder="1" applyProtection="1"/>
    <xf numFmtId="166" fontId="31" fillId="8" borderId="67" xfId="42" applyNumberFormat="1" applyFont="1" applyFill="1" applyBorder="1" applyProtection="1"/>
    <xf numFmtId="17" fontId="31" fillId="0" borderId="48" xfId="12" quotePrefix="1" applyNumberFormat="1" applyFont="1" applyFill="1" applyBorder="1" applyAlignment="1" applyProtection="1">
      <alignment horizontal="left" vertical="top"/>
    </xf>
    <xf numFmtId="0" fontId="5" fillId="2" borderId="0" xfId="1" applyFont="1" applyFill="1" applyBorder="1" applyAlignment="1">
      <alignment horizontal="center" vertical="center"/>
    </xf>
    <xf numFmtId="0" fontId="28" fillId="0" borderId="0" xfId="39" applyFont="1" applyFill="1" applyBorder="1" applyAlignment="1">
      <alignment horizontal="center"/>
    </xf>
    <xf numFmtId="165" fontId="31" fillId="7" borderId="40" xfId="12" applyNumberFormat="1" applyFont="1" applyFill="1" applyBorder="1" applyProtection="1">
      <protection locked="0"/>
    </xf>
    <xf numFmtId="0" fontId="31" fillId="0" borderId="0" xfId="12" applyFont="1" applyFill="1" applyBorder="1" applyProtection="1">
      <protection locked="0"/>
    </xf>
    <xf numFmtId="0" fontId="31" fillId="7" borderId="52" xfId="12" applyFont="1" applyFill="1" applyBorder="1" applyProtection="1">
      <protection locked="0"/>
    </xf>
    <xf numFmtId="0" fontId="31" fillId="7" borderId="73" xfId="12" applyFont="1" applyFill="1" applyBorder="1" applyProtection="1">
      <protection locked="0"/>
    </xf>
    <xf numFmtId="0" fontId="31" fillId="7" borderId="62" xfId="12" applyFont="1" applyFill="1" applyBorder="1" applyProtection="1">
      <protection locked="0"/>
    </xf>
    <xf numFmtId="0" fontId="31" fillId="7" borderId="75" xfId="12" applyFont="1" applyFill="1" applyBorder="1" applyProtection="1">
      <protection locked="0"/>
    </xf>
    <xf numFmtId="0" fontId="4" fillId="2" borderId="23" xfId="1" applyFont="1" applyFill="1" applyBorder="1" applyAlignment="1">
      <alignment vertical="center"/>
    </xf>
    <xf numFmtId="0" fontId="31" fillId="7" borderId="76" xfId="12" applyFont="1" applyFill="1" applyBorder="1" applyProtection="1">
      <protection locked="0"/>
    </xf>
    <xf numFmtId="166" fontId="31" fillId="7" borderId="52" xfId="42" applyNumberFormat="1" applyFont="1" applyFill="1" applyBorder="1" applyProtection="1">
      <protection locked="0"/>
    </xf>
    <xf numFmtId="166" fontId="31" fillId="7" borderId="40" xfId="42" applyNumberFormat="1" applyFont="1" applyFill="1" applyBorder="1" applyProtection="1">
      <protection locked="0"/>
    </xf>
    <xf numFmtId="166" fontId="31" fillId="7" borderId="74" xfId="42" applyNumberFormat="1" applyFont="1" applyFill="1" applyBorder="1" applyProtection="1">
      <protection locked="0"/>
    </xf>
    <xf numFmtId="9" fontId="31" fillId="7" borderId="74" xfId="12" applyNumberFormat="1" applyFont="1" applyFill="1" applyBorder="1" applyProtection="1">
      <protection locked="0"/>
    </xf>
    <xf numFmtId="9" fontId="31" fillId="7" borderId="40" xfId="12" applyNumberFormat="1" applyFont="1" applyFill="1" applyBorder="1" applyProtection="1">
      <protection locked="0"/>
    </xf>
    <xf numFmtId="2" fontId="31" fillId="7" borderId="65" xfId="12" applyNumberFormat="1" applyFont="1" applyFill="1" applyBorder="1" applyProtection="1">
      <protection locked="0"/>
    </xf>
    <xf numFmtId="1" fontId="31" fillId="7" borderId="65" xfId="12" applyNumberFormat="1" applyFont="1" applyFill="1" applyBorder="1" applyProtection="1">
      <protection locked="0"/>
    </xf>
    <xf numFmtId="0" fontId="30" fillId="0" borderId="48" xfId="12" applyFont="1" applyFill="1" applyBorder="1" applyAlignment="1" applyProtection="1">
      <alignment horizontal="left" vertical="top"/>
    </xf>
    <xf numFmtId="3" fontId="31" fillId="7" borderId="40" xfId="12" applyNumberFormat="1" applyFont="1" applyFill="1" applyBorder="1" applyProtection="1">
      <protection locked="0"/>
    </xf>
    <xf numFmtId="167" fontId="31" fillId="7" borderId="65" xfId="12" applyNumberFormat="1" applyFont="1" applyFill="1" applyBorder="1" applyProtection="1">
      <protection locked="0"/>
    </xf>
    <xf numFmtId="165" fontId="31" fillId="7" borderId="63" xfId="12" applyNumberFormat="1" applyFont="1" applyFill="1" applyBorder="1" applyProtection="1">
      <protection locked="0"/>
    </xf>
    <xf numFmtId="165" fontId="31" fillId="7" borderId="74" xfId="12" applyNumberFormat="1" applyFont="1" applyFill="1" applyBorder="1" applyProtection="1">
      <protection locked="0"/>
    </xf>
    <xf numFmtId="168" fontId="31" fillId="7" borderId="65" xfId="12" applyNumberFormat="1" applyFont="1" applyFill="1" applyBorder="1" applyProtection="1">
      <protection locked="0"/>
    </xf>
    <xf numFmtId="0" fontId="31" fillId="0" borderId="49" xfId="12" applyFont="1" applyFill="1" applyBorder="1" applyAlignment="1" applyProtection="1">
      <alignment horizontal="left" vertical="top" wrapText="1"/>
    </xf>
    <xf numFmtId="0" fontId="31" fillId="0" borderId="50" xfId="12" applyFont="1" applyFill="1" applyBorder="1" applyAlignment="1" applyProtection="1">
      <alignment horizontal="left" vertical="top" wrapText="1"/>
    </xf>
    <xf numFmtId="0" fontId="31" fillId="0" borderId="51" xfId="12" applyFont="1" applyFill="1" applyBorder="1" applyAlignment="1" applyProtection="1">
      <alignment horizontal="left" vertical="top" wrapText="1"/>
    </xf>
    <xf numFmtId="0" fontId="16" fillId="5" borderId="1" xfId="12" applyFont="1" applyFill="1" applyBorder="1" applyAlignment="1">
      <alignment horizontal="left" vertical="center"/>
    </xf>
    <xf numFmtId="0" fontId="16" fillId="5" borderId="2" xfId="12" applyFont="1" applyFill="1" applyBorder="1" applyAlignment="1">
      <alignment horizontal="left" vertical="center"/>
    </xf>
    <xf numFmtId="0" fontId="32" fillId="0" borderId="0" xfId="12" applyFont="1" applyFill="1" applyAlignment="1" applyProtection="1">
      <alignment vertical="center"/>
    </xf>
    <xf numFmtId="0" fontId="32" fillId="0" borderId="45" xfId="12" applyFont="1" applyFill="1" applyBorder="1" applyAlignment="1" applyProtection="1">
      <alignment horizontal="left" vertical="top"/>
    </xf>
    <xf numFmtId="0" fontId="32" fillId="0" borderId="46" xfId="12" applyFont="1" applyFill="1" applyBorder="1" applyAlignment="1" applyProtection="1">
      <alignment horizontal="left" vertical="top"/>
    </xf>
    <xf numFmtId="0" fontId="32" fillId="0" borderId="47" xfId="12" applyFont="1" applyFill="1" applyBorder="1" applyAlignment="1" applyProtection="1">
      <alignment horizontal="left" vertical="top"/>
    </xf>
    <xf numFmtId="0" fontId="30" fillId="0" borderId="49" xfId="12" applyFont="1" applyFill="1" applyBorder="1" applyAlignment="1" applyProtection="1">
      <alignment horizontal="left" vertical="top" wrapText="1"/>
    </xf>
    <xf numFmtId="0" fontId="30" fillId="0" borderId="50" xfId="12" applyFont="1" applyFill="1" applyBorder="1" applyAlignment="1" applyProtection="1">
      <alignment horizontal="left" vertical="top" wrapText="1"/>
    </xf>
    <xf numFmtId="0" fontId="30" fillId="0" borderId="51" xfId="12" applyFont="1" applyFill="1" applyBorder="1" applyAlignment="1" applyProtection="1">
      <alignment horizontal="left" vertical="top" wrapText="1"/>
    </xf>
    <xf numFmtId="0" fontId="28" fillId="0" borderId="41" xfId="0" applyNumberFormat="1" applyFont="1" applyFill="1" applyBorder="1" applyAlignment="1" applyProtection="1">
      <alignment vertical="center" wrapText="1"/>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169" fontId="31" fillId="7" borderId="40" xfId="12" applyNumberFormat="1" applyFont="1" applyFill="1" applyBorder="1" applyProtection="1">
      <protection locked="0"/>
    </xf>
    <xf numFmtId="164" fontId="31" fillId="7" borderId="40" xfId="12" applyNumberFormat="1" applyFont="1" applyFill="1" applyBorder="1" applyProtection="1">
      <protection locked="0"/>
    </xf>
    <xf numFmtId="9" fontId="31" fillId="7" borderId="52" xfId="12" applyNumberFormat="1" applyFont="1" applyFill="1" applyBorder="1" applyProtection="1">
      <protection locked="0"/>
    </xf>
    <xf numFmtId="166" fontId="31" fillId="7" borderId="75" xfId="12" applyNumberFormat="1" applyFont="1" applyFill="1" applyBorder="1" applyProtection="1">
      <protection locked="0"/>
    </xf>
    <xf numFmtId="166" fontId="31" fillId="7" borderId="40" xfId="12" applyNumberFormat="1" applyFont="1" applyFill="1" applyBorder="1" applyProtection="1">
      <protection locked="0"/>
    </xf>
    <xf numFmtId="166" fontId="31" fillId="7" borderId="72" xfId="12" applyNumberFormat="1" applyFont="1" applyFill="1" applyBorder="1" applyProtection="1">
      <protection locked="0"/>
    </xf>
    <xf numFmtId="166" fontId="31" fillId="7" borderId="52" xfId="12" applyNumberFormat="1" applyFont="1" applyFill="1" applyBorder="1" applyProtection="1">
      <protection locked="0"/>
    </xf>
    <xf numFmtId="1" fontId="31" fillId="7" borderId="40" xfId="12" applyNumberFormat="1" applyFont="1" applyFill="1" applyBorder="1" applyProtection="1">
      <protection locked="0"/>
    </xf>
    <xf numFmtId="1" fontId="31" fillId="7" borderId="52" xfId="12" applyNumberFormat="1" applyFont="1" applyFill="1" applyBorder="1" applyProtection="1">
      <protection locked="0"/>
    </xf>
    <xf numFmtId="164" fontId="31" fillId="7" borderId="74" xfId="12" applyNumberFormat="1" applyFont="1" applyFill="1" applyBorder="1" applyProtection="1">
      <protection locked="0"/>
    </xf>
    <xf numFmtId="1" fontId="31" fillId="7" borderId="74" xfId="12" applyNumberFormat="1" applyFont="1" applyFill="1" applyBorder="1" applyProtection="1">
      <protection locked="0"/>
    </xf>
    <xf numFmtId="165" fontId="31" fillId="7" borderId="68" xfId="12" applyNumberFormat="1" applyFont="1" applyFill="1" applyBorder="1" applyProtection="1">
      <protection locked="0"/>
    </xf>
    <xf numFmtId="169" fontId="31" fillId="7" borderId="65" xfId="12" applyNumberFormat="1" applyFont="1" applyFill="1" applyBorder="1" applyProtection="1">
      <protection locked="0"/>
    </xf>
    <xf numFmtId="0" fontId="4" fillId="0" borderId="53" xfId="1" applyFont="1" applyFill="1" applyBorder="1" applyAlignment="1">
      <alignment horizontal="center" vertical="center"/>
    </xf>
    <xf numFmtId="0" fontId="0" fillId="0" borderId="0" xfId="0" applyFill="1" applyBorder="1"/>
    <xf numFmtId="166" fontId="31" fillId="7" borderId="40" xfId="12" quotePrefix="1" applyNumberFormat="1" applyFont="1" applyFill="1" applyBorder="1" applyProtection="1">
      <protection locked="0"/>
    </xf>
    <xf numFmtId="0" fontId="4" fillId="0" borderId="19" xfId="39" applyFont="1" applyFill="1" applyBorder="1"/>
    <xf numFmtId="164" fontId="4" fillId="0" borderId="0" xfId="40" applyNumberFormat="1" applyFont="1" applyFill="1" applyAlignment="1">
      <alignment horizontal="right"/>
    </xf>
    <xf numFmtId="164" fontId="4" fillId="0" borderId="0" xfId="40" applyNumberFormat="1" applyFont="1" applyFill="1" applyAlignment="1">
      <alignment horizontal="right" wrapText="1"/>
    </xf>
    <xf numFmtId="1" fontId="4" fillId="0" borderId="19" xfId="39" applyNumberFormat="1" applyFont="1" applyFill="1" applyBorder="1"/>
    <xf numFmtId="0" fontId="4" fillId="0" borderId="23" xfId="39" applyFont="1" applyFill="1" applyBorder="1"/>
    <xf numFmtId="0" fontId="0" fillId="0" borderId="0" xfId="0" applyAlignment="1">
      <alignment horizontal="right"/>
    </xf>
    <xf numFmtId="165" fontId="0" fillId="0" borderId="0" xfId="0" applyNumberFormat="1"/>
    <xf numFmtId="0" fontId="40" fillId="0" borderId="0" xfId="0" applyFont="1" applyFill="1"/>
    <xf numFmtId="165" fontId="41" fillId="0" borderId="0" xfId="0" applyNumberFormat="1" applyFont="1" applyFill="1"/>
    <xf numFmtId="165" fontId="42" fillId="0" borderId="0" xfId="0" applyNumberFormat="1" applyFont="1" applyFill="1"/>
    <xf numFmtId="165" fontId="39" fillId="0" borderId="0" xfId="0" applyNumberFormat="1" applyFont="1" applyFill="1"/>
    <xf numFmtId="166" fontId="39" fillId="0" borderId="0" xfId="42" applyNumberFormat="1" applyFont="1" applyFill="1"/>
    <xf numFmtId="0" fontId="39" fillId="0" borderId="0" xfId="0" applyFont="1" applyFill="1"/>
    <xf numFmtId="165" fontId="31" fillId="7" borderId="64" xfId="12" applyNumberFormat="1" applyFont="1" applyFill="1" applyBorder="1" applyProtection="1">
      <protection locked="0"/>
    </xf>
    <xf numFmtId="166" fontId="31" fillId="7" borderId="76" xfId="42" applyNumberFormat="1" applyFont="1" applyFill="1" applyBorder="1" applyProtection="1">
      <protection locked="0"/>
    </xf>
    <xf numFmtId="9" fontId="4" fillId="0" borderId="0" xfId="41" applyFont="1" applyFill="1" applyAlignment="1">
      <alignment horizontal="right"/>
    </xf>
    <xf numFmtId="0" fontId="16" fillId="5" borderId="1" xfId="12" applyFont="1" applyFill="1" applyBorder="1" applyAlignment="1">
      <alignment horizontal="left" vertical="center"/>
    </xf>
    <xf numFmtId="0" fontId="16" fillId="5" borderId="2" xfId="12" applyFont="1" applyFill="1" applyBorder="1" applyAlignment="1">
      <alignment horizontal="left" vertical="center"/>
    </xf>
    <xf numFmtId="0" fontId="32" fillId="0" borderId="0" xfId="12" applyFont="1" applyFill="1" applyAlignment="1" applyProtection="1">
      <alignment vertical="center"/>
    </xf>
    <xf numFmtId="0" fontId="4" fillId="0" borderId="41" xfId="0" applyNumberFormat="1" applyFont="1" applyFill="1" applyBorder="1" applyAlignment="1" applyProtection="1">
      <alignment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32" fillId="0" borderId="45" xfId="12" applyFont="1" applyFill="1" applyBorder="1" applyAlignment="1" applyProtection="1">
      <alignment horizontal="left" vertical="top"/>
    </xf>
    <xf numFmtId="0" fontId="32" fillId="0" borderId="46" xfId="12" applyFont="1" applyFill="1" applyBorder="1" applyAlignment="1" applyProtection="1">
      <alignment horizontal="left" vertical="top"/>
    </xf>
    <xf numFmtId="0" fontId="32" fillId="0" borderId="47" xfId="12" applyFont="1" applyFill="1" applyBorder="1" applyAlignment="1" applyProtection="1">
      <alignment horizontal="left" vertical="top"/>
    </xf>
    <xf numFmtId="0" fontId="31" fillId="0" borderId="49" xfId="12" applyFont="1" applyFill="1" applyBorder="1" applyAlignment="1" applyProtection="1">
      <alignment horizontal="left" vertical="top" wrapText="1"/>
    </xf>
    <xf numFmtId="0" fontId="31" fillId="0" borderId="50" xfId="12" applyFont="1" applyFill="1" applyBorder="1" applyAlignment="1" applyProtection="1">
      <alignment horizontal="left" vertical="top" wrapText="1"/>
    </xf>
    <xf numFmtId="0" fontId="31" fillId="0" borderId="51" xfId="12" applyFont="1" applyFill="1" applyBorder="1" applyAlignment="1" applyProtection="1">
      <alignment horizontal="left" vertical="top" wrapText="1"/>
    </xf>
    <xf numFmtId="0" fontId="31" fillId="0" borderId="45" xfId="12" applyFont="1" applyFill="1" applyBorder="1" applyAlignment="1" applyProtection="1">
      <alignment horizontal="left" vertical="top" wrapText="1"/>
    </xf>
    <xf numFmtId="0" fontId="31" fillId="0" borderId="46" xfId="12" applyFont="1" applyFill="1" applyBorder="1" applyAlignment="1" applyProtection="1">
      <alignment horizontal="left" vertical="top" wrapText="1"/>
    </xf>
    <xf numFmtId="0" fontId="31" fillId="0" borderId="47" xfId="12" applyFont="1" applyFill="1" applyBorder="1" applyAlignment="1" applyProtection="1">
      <alignment horizontal="left" vertical="top" wrapText="1"/>
    </xf>
    <xf numFmtId="0" fontId="30" fillId="0" borderId="49" xfId="12" applyFont="1" applyFill="1" applyBorder="1" applyAlignment="1" applyProtection="1">
      <alignment horizontal="left" vertical="top" wrapText="1"/>
    </xf>
    <xf numFmtId="0" fontId="30" fillId="0" borderId="50" xfId="12" applyFont="1" applyFill="1" applyBorder="1" applyAlignment="1" applyProtection="1">
      <alignment horizontal="left" vertical="top" wrapText="1"/>
    </xf>
    <xf numFmtId="0" fontId="30" fillId="0" borderId="51" xfId="12" applyFont="1" applyFill="1" applyBorder="1" applyAlignment="1" applyProtection="1">
      <alignment horizontal="left" vertical="top" wrapText="1"/>
    </xf>
  </cellXfs>
  <cellStyles count="50">
    <cellStyle name="Att1" xfId="2" xr:uid="{00000000-0005-0000-0000-000000000000}"/>
    <cellStyle name="Att1 2" xfId="3" xr:uid="{00000000-0005-0000-0000-000001000000}"/>
    <cellStyle name="bold_text" xfId="4" xr:uid="{00000000-0005-0000-0000-000002000000}"/>
    <cellStyle name="boldbluetxt_green" xfId="5" xr:uid="{00000000-0005-0000-0000-000003000000}"/>
    <cellStyle name="box" xfId="6" xr:uid="{00000000-0005-0000-0000-000004000000}"/>
    <cellStyle name="box 2" xfId="7" xr:uid="{00000000-0005-0000-0000-000005000000}"/>
    <cellStyle name="Comma 2" xfId="8" xr:uid="{00000000-0005-0000-0000-000006000000}"/>
    <cellStyle name="Comma 2 2" xfId="35" xr:uid="{00000000-0005-0000-0000-000007000000}"/>
    <cellStyle name="Comma 2 2 2" xfId="46" xr:uid="{00000000-0005-0000-0000-000008000000}"/>
    <cellStyle name="Comma 2 3" xfId="44" xr:uid="{00000000-0005-0000-0000-000009000000}"/>
    <cellStyle name="Comma 3" xfId="33" xr:uid="{00000000-0005-0000-0000-00000A000000}"/>
    <cellStyle name="Comma 3 2" xfId="45" xr:uid="{00000000-0005-0000-0000-00000B000000}"/>
    <cellStyle name="Comma 4" xfId="40" xr:uid="{00000000-0005-0000-0000-00000C000000}"/>
    <cellStyle name="Comma 4 2" xfId="48" xr:uid="{00000000-0005-0000-0000-00000D000000}"/>
    <cellStyle name="Header" xfId="9" xr:uid="{00000000-0005-0000-0000-00000E000000}"/>
    <cellStyle name="Header3rdlevel" xfId="10" xr:uid="{00000000-0005-0000-0000-00000F000000}"/>
    <cellStyle name="Header3rdlevel 2" xfId="11" xr:uid="{00000000-0005-0000-0000-000010000000}"/>
    <cellStyle name="NJS" xfId="20" xr:uid="{00000000-0005-0000-0000-000011000000}"/>
    <cellStyle name="Normal" xfId="0" builtinId="0"/>
    <cellStyle name="Normal 10" xfId="39" xr:uid="{00000000-0005-0000-0000-000013000000}"/>
    <cellStyle name="Normal 10 2" xfId="47" xr:uid="{00000000-0005-0000-0000-000014000000}"/>
    <cellStyle name="Normal 2" xfId="1" xr:uid="{00000000-0005-0000-0000-000015000000}"/>
    <cellStyle name="Normal 2 2" xfId="12" xr:uid="{00000000-0005-0000-0000-000016000000}"/>
    <cellStyle name="Normal 2 3" xfId="29" xr:uid="{00000000-0005-0000-0000-000017000000}"/>
    <cellStyle name="Normal 3" xfId="13" xr:uid="{00000000-0005-0000-0000-000018000000}"/>
    <cellStyle name="Normal 3 2" xfId="36" xr:uid="{00000000-0005-0000-0000-000019000000}"/>
    <cellStyle name="Normal 3 3 2" xfId="43" xr:uid="{00000000-0005-0000-0000-00001A000000}"/>
    <cellStyle name="Normal 4" xfId="14" xr:uid="{00000000-0005-0000-0000-00001B000000}"/>
    <cellStyle name="Normal 4 2" xfId="15" xr:uid="{00000000-0005-0000-0000-00001C000000}"/>
    <cellStyle name="Normal 5" xfId="19" xr:uid="{00000000-0005-0000-0000-00001D000000}"/>
    <cellStyle name="Normal 6" xfId="30" xr:uid="{00000000-0005-0000-0000-00001E000000}"/>
    <cellStyle name="Normal 7" xfId="31" xr:uid="{00000000-0005-0000-0000-00001F000000}"/>
    <cellStyle name="Normal 8" xfId="32" xr:uid="{00000000-0005-0000-0000-000020000000}"/>
    <cellStyle name="Normal 9" xfId="34" xr:uid="{00000000-0005-0000-0000-000021000000}"/>
    <cellStyle name="Output Amounts" xfId="21" xr:uid="{00000000-0005-0000-0000-000022000000}"/>
    <cellStyle name="Output Column Headings" xfId="22" xr:uid="{00000000-0005-0000-0000-000023000000}"/>
    <cellStyle name="Output Line Items" xfId="23" xr:uid="{00000000-0005-0000-0000-000024000000}"/>
    <cellStyle name="Output Line Items 2" xfId="26" xr:uid="{00000000-0005-0000-0000-000025000000}"/>
    <cellStyle name="Output Line Items 2 2" xfId="28" xr:uid="{00000000-0005-0000-0000-000026000000}"/>
    <cellStyle name="Output Line Items 3" xfId="27" xr:uid="{00000000-0005-0000-0000-000027000000}"/>
    <cellStyle name="Output Report Heading" xfId="24" xr:uid="{00000000-0005-0000-0000-000028000000}"/>
    <cellStyle name="Output Report Title" xfId="25" xr:uid="{00000000-0005-0000-0000-000029000000}"/>
    <cellStyle name="Percent" xfId="42" builtinId="5"/>
    <cellStyle name="Percent 2" xfId="16" xr:uid="{00000000-0005-0000-0000-00002B000000}"/>
    <cellStyle name="Percent 3" xfId="37" xr:uid="{00000000-0005-0000-0000-00002C000000}"/>
    <cellStyle name="Percent 3 2" xfId="38" xr:uid="{00000000-0005-0000-0000-00002D000000}"/>
    <cellStyle name="Percent 4" xfId="41" xr:uid="{00000000-0005-0000-0000-00002E000000}"/>
    <cellStyle name="Percent 4 2" xfId="49" xr:uid="{00000000-0005-0000-0000-00002F000000}"/>
    <cellStyle name="white_text_on_blue" xfId="17" xr:uid="{00000000-0005-0000-0000-000030000000}"/>
    <cellStyle name="year_formats_pink" xfId="18" xr:uid="{00000000-0005-0000-0000-000031000000}"/>
  </cellStyles>
  <dxfs count="0"/>
  <tableStyles count="0" defaultTableStyle="TableStyleMedium2" defaultPivotStyle="PivotStyleLight16"/>
  <colors>
    <mruColors>
      <color rgb="FFEEE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8</xdr:col>
      <xdr:colOff>332665</xdr:colOff>
      <xdr:row>41</xdr:row>
      <xdr:rowOff>141939</xdr:rowOff>
    </xdr:to>
    <xdr:pic>
      <xdr:nvPicPr>
        <xdr:cNvPr id="2" name="Picture 1">
          <a:extLst>
            <a:ext uri="{FF2B5EF4-FFF2-40B4-BE49-F238E27FC236}">
              <a16:creationId xmlns:a16="http://schemas.microsoft.com/office/drawing/2014/main" id="{A4AE4B8B-5BC6-4D19-8AE0-31AD8782DD0A}"/>
            </a:ext>
          </a:extLst>
        </xdr:cNvPr>
        <xdr:cNvPicPr>
          <a:picLocks noChangeAspect="1"/>
        </xdr:cNvPicPr>
      </xdr:nvPicPr>
      <xdr:blipFill>
        <a:blip xmlns:r="http://schemas.openxmlformats.org/officeDocument/2006/relationships" r:embed="rId1"/>
        <a:stretch>
          <a:fillRect/>
        </a:stretch>
      </xdr:blipFill>
      <xdr:spPr>
        <a:xfrm>
          <a:off x="142875" y="76200"/>
          <a:ext cx="5676190" cy="7485714"/>
        </a:xfrm>
        <a:prstGeom prst="rect">
          <a:avLst/>
        </a:prstGeom>
      </xdr:spPr>
    </xdr:pic>
    <xdr:clientData/>
  </xdr:twoCellAnchor>
  <xdr:twoCellAnchor editAs="oneCell">
    <xdr:from>
      <xdr:col>8</xdr:col>
      <xdr:colOff>400050</xdr:colOff>
      <xdr:row>0</xdr:row>
      <xdr:rowOff>19050</xdr:rowOff>
    </xdr:from>
    <xdr:to>
      <xdr:col>16</xdr:col>
      <xdr:colOff>626945</xdr:colOff>
      <xdr:row>41</xdr:row>
      <xdr:rowOff>152400</xdr:rowOff>
    </xdr:to>
    <xdr:pic>
      <xdr:nvPicPr>
        <xdr:cNvPr id="5" name="Picture 4">
          <a:extLst>
            <a:ext uri="{FF2B5EF4-FFF2-40B4-BE49-F238E27FC236}">
              <a16:creationId xmlns:a16="http://schemas.microsoft.com/office/drawing/2014/main" id="{F5964CEB-DFFE-4E11-B7F8-24B6836A4BB0}"/>
            </a:ext>
          </a:extLst>
        </xdr:cNvPr>
        <xdr:cNvPicPr>
          <a:picLocks noChangeAspect="1"/>
        </xdr:cNvPicPr>
      </xdr:nvPicPr>
      <xdr:blipFill>
        <a:blip xmlns:r="http://schemas.openxmlformats.org/officeDocument/2006/relationships" r:embed="rId2"/>
        <a:stretch>
          <a:fillRect/>
        </a:stretch>
      </xdr:blipFill>
      <xdr:spPr>
        <a:xfrm>
          <a:off x="5886450" y="19050"/>
          <a:ext cx="5713295" cy="7553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Costs%20and%20drivers/Cost%20assessment/Working%20group/Data%20sub-group/2016%20Cost%20assessment%20tables%20(wastewater)%20AS%20S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rop down menu"/>
      <sheetName val="Introduction"/>
      <sheetName val="Validation"/>
      <sheetName val="Expenditure by unit"/>
      <sheetName val="Expenditure by purpose"/>
      <sheetName val="Sewage treatment £"/>
      <sheetName val="Large STW"/>
      <sheetName val="Population"/>
      <sheetName val="Network"/>
      <sheetName val="Sewage treatment"/>
      <sheetName val="Sludge (revised)"/>
      <sheetName val="Sludge treatment"/>
      <sheetName val="Other"/>
    </sheetNames>
    <sheetDataSet>
      <sheetData sheetId="0"/>
      <sheetData sheetId="1">
        <row r="3">
          <cell r="C3" t="str">
            <v>A1</v>
          </cell>
        </row>
        <row r="4">
          <cell r="C4" t="str">
            <v>A2</v>
          </cell>
        </row>
        <row r="5">
          <cell r="C5" t="str">
            <v>A3</v>
          </cell>
        </row>
        <row r="6">
          <cell r="C6" t="str">
            <v>A4</v>
          </cell>
        </row>
        <row r="7">
          <cell r="C7" t="str">
            <v>A5</v>
          </cell>
        </row>
        <row r="8">
          <cell r="C8" t="str">
            <v>A6</v>
          </cell>
        </row>
        <row r="9">
          <cell r="C9" t="str">
            <v>AX</v>
          </cell>
        </row>
        <row r="10">
          <cell r="C10" t="str">
            <v>B1</v>
          </cell>
        </row>
        <row r="11">
          <cell r="C11" t="str">
            <v>B2</v>
          </cell>
        </row>
        <row r="12">
          <cell r="C12" t="str">
            <v>B3</v>
          </cell>
        </row>
        <row r="13">
          <cell r="C13" t="str">
            <v>B4</v>
          </cell>
        </row>
        <row r="14">
          <cell r="C14" t="str">
            <v>B5</v>
          </cell>
        </row>
        <row r="15">
          <cell r="C15" t="str">
            <v>B6</v>
          </cell>
        </row>
        <row r="16">
          <cell r="C16" t="str">
            <v>BX</v>
          </cell>
        </row>
        <row r="17">
          <cell r="C17" t="str">
            <v>C1</v>
          </cell>
        </row>
        <row r="18">
          <cell r="C18" t="str">
            <v>C2</v>
          </cell>
        </row>
        <row r="19">
          <cell r="C19" t="str">
            <v>C3</v>
          </cell>
        </row>
        <row r="20">
          <cell r="C20" t="str">
            <v>C4</v>
          </cell>
        </row>
        <row r="21">
          <cell r="C21" t="str">
            <v>C5</v>
          </cell>
        </row>
        <row r="22">
          <cell r="C22" t="str">
            <v>C6</v>
          </cell>
        </row>
        <row r="23">
          <cell r="C23" t="str">
            <v>CX</v>
          </cell>
        </row>
        <row r="24">
          <cell r="C24" t="str">
            <v>D1</v>
          </cell>
        </row>
        <row r="25">
          <cell r="C25" t="str">
            <v>D2</v>
          </cell>
        </row>
        <row r="26">
          <cell r="C26" t="str">
            <v>D3</v>
          </cell>
        </row>
        <row r="27">
          <cell r="C27" t="str">
            <v>D4</v>
          </cell>
        </row>
        <row r="28">
          <cell r="C28" t="str">
            <v>D5</v>
          </cell>
        </row>
        <row r="29">
          <cell r="C29" t="str">
            <v>D6</v>
          </cell>
        </row>
        <row r="30">
          <cell r="C30" t="str">
            <v>DX</v>
          </cell>
        </row>
        <row r="31">
          <cell r="C31" t="str">
            <v>NA</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9C66B-DBDA-4F29-8FDC-F41B5FCEE075}">
  <dimension ref="A1"/>
  <sheetViews>
    <sheetView tabSelected="1" workbookViewId="0">
      <selection activeCell="S38" sqref="S38"/>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view="pageBreakPreview" zoomScaleNormal="100" zoomScaleSheetLayoutView="100" workbookViewId="0">
      <selection activeCell="I11" sqref="I11"/>
    </sheetView>
  </sheetViews>
  <sheetFormatPr defaultColWidth="8.75" defaultRowHeight="14.25"/>
  <cols>
    <col min="1" max="2" width="5.75" style="9" customWidth="1"/>
    <col min="3" max="3" width="6.875" style="9" customWidth="1"/>
    <col min="4" max="4" width="43.75" style="9" customWidth="1"/>
    <col min="5" max="5" width="8.75" style="9"/>
    <col min="6" max="6" width="6.25" style="9" customWidth="1"/>
    <col min="7" max="7" width="5.875" style="9" customWidth="1"/>
    <col min="8" max="8" width="12.375" style="9" customWidth="1"/>
    <col min="9" max="9" width="12.125" style="9" customWidth="1"/>
    <col min="10" max="16384" width="8.75" style="9"/>
  </cols>
  <sheetData>
    <row r="1" spans="1:10" ht="21">
      <c r="A1" s="14">
        <v>1</v>
      </c>
      <c r="B1" s="14" t="s">
        <v>39</v>
      </c>
    </row>
    <row r="2" spans="1:10" ht="15" thickBot="1"/>
    <row r="3" spans="1:10" ht="26.25" thickBot="1">
      <c r="C3" s="265" t="s">
        <v>0</v>
      </c>
      <c r="D3" s="266"/>
      <c r="E3" s="2" t="s">
        <v>1</v>
      </c>
      <c r="F3" s="1" t="s">
        <v>2</v>
      </c>
      <c r="G3" s="1" t="s">
        <v>3</v>
      </c>
      <c r="H3" s="2" t="s">
        <v>280</v>
      </c>
      <c r="I3" s="2" t="s">
        <v>193</v>
      </c>
      <c r="J3" s="2" t="s">
        <v>6</v>
      </c>
    </row>
    <row r="4" spans="1:10" ht="18" customHeight="1"/>
    <row r="5" spans="1:10" ht="18" customHeight="1" thickBot="1"/>
    <row r="6" spans="1:10" ht="16.5" customHeight="1" thickBot="1">
      <c r="C6" s="5" t="s">
        <v>7</v>
      </c>
      <c r="D6" s="6" t="s">
        <v>281</v>
      </c>
      <c r="E6" s="7"/>
      <c r="F6" s="7"/>
      <c r="G6" s="7"/>
    </row>
    <row r="7" spans="1:10" ht="16.5" customHeight="1" thickBot="1">
      <c r="C7" s="18">
        <v>1</v>
      </c>
      <c r="D7" s="30" t="s">
        <v>56</v>
      </c>
      <c r="E7" s="4"/>
      <c r="F7" s="23" t="s">
        <v>11</v>
      </c>
      <c r="G7" s="4">
        <v>3</v>
      </c>
      <c r="H7" s="58"/>
      <c r="I7" s="176">
        <f>'2.MEAV'!I25</f>
        <v>157.60949999999997</v>
      </c>
      <c r="J7" s="55"/>
    </row>
    <row r="8" spans="1:10" ht="16.5" customHeight="1" thickBot="1">
      <c r="C8" s="20">
        <v>2</v>
      </c>
      <c r="D8" s="31" t="s">
        <v>28</v>
      </c>
      <c r="E8" s="29"/>
      <c r="F8" s="25" t="s">
        <v>11</v>
      </c>
      <c r="G8" s="29">
        <v>3</v>
      </c>
      <c r="H8" s="148">
        <f>1886.476*12867.626/13194.832</f>
        <v>1839.6950886510717</v>
      </c>
      <c r="I8" s="149">
        <f>1886.476*327.206/13194.832</f>
        <v>46.780911348928129</v>
      </c>
      <c r="J8" s="175">
        <f>SUM(H8:I8)</f>
        <v>1886.4759999999999</v>
      </c>
    </row>
    <row r="9" spans="1:10" ht="16.5" customHeight="1" thickBot="1">
      <c r="C9" s="3"/>
      <c r="D9" s="3"/>
      <c r="E9" s="3"/>
      <c r="F9" s="3"/>
      <c r="G9" s="3"/>
    </row>
    <row r="10" spans="1:10" ht="15" thickBot="1">
      <c r="C10" s="5" t="s">
        <v>9</v>
      </c>
      <c r="D10" s="141" t="s">
        <v>307</v>
      </c>
      <c r="E10" s="22"/>
      <c r="F10" s="22"/>
      <c r="G10" s="22"/>
    </row>
    <row r="11" spans="1:10" ht="15" thickBot="1">
      <c r="C11" s="150">
        <v>3</v>
      </c>
      <c r="D11" s="142" t="s">
        <v>57</v>
      </c>
      <c r="E11" s="4"/>
      <c r="F11" s="32" t="s">
        <v>11</v>
      </c>
      <c r="G11" s="4">
        <v>3</v>
      </c>
      <c r="H11" s="58"/>
      <c r="I11" s="147">
        <v>17.25</v>
      </c>
      <c r="J11" s="155"/>
    </row>
    <row r="12" spans="1:10" ht="15" thickBot="1">
      <c r="C12" s="151">
        <v>4</v>
      </c>
      <c r="D12" s="53" t="s">
        <v>58</v>
      </c>
      <c r="E12" s="28"/>
      <c r="F12" s="24" t="s">
        <v>11</v>
      </c>
      <c r="G12" s="28">
        <v>3</v>
      </c>
      <c r="H12" s="156"/>
      <c r="I12" s="116">
        <v>-10.632</v>
      </c>
      <c r="J12" s="157"/>
    </row>
    <row r="13" spans="1:10" ht="15" thickBot="1">
      <c r="C13" s="151">
        <v>5</v>
      </c>
      <c r="D13" s="53" t="s">
        <v>59</v>
      </c>
      <c r="E13" s="47"/>
      <c r="F13" s="24" t="s">
        <v>11</v>
      </c>
      <c r="G13" s="28">
        <v>3</v>
      </c>
      <c r="H13" s="158"/>
      <c r="I13" s="116">
        <v>19.41</v>
      </c>
      <c r="J13" s="159"/>
    </row>
    <row r="14" spans="1:10" ht="15" thickBot="1">
      <c r="C14" s="151">
        <v>6</v>
      </c>
      <c r="D14" s="53" t="s">
        <v>60</v>
      </c>
      <c r="E14" s="47"/>
      <c r="F14" s="24" t="s">
        <v>11</v>
      </c>
      <c r="G14" s="28">
        <v>3</v>
      </c>
      <c r="H14" s="158"/>
      <c r="I14" s="116">
        <v>-10.882999999999999</v>
      </c>
      <c r="J14" s="159"/>
    </row>
    <row r="15" spans="1:10" ht="15" thickBot="1">
      <c r="C15" s="151">
        <v>7</v>
      </c>
      <c r="D15" s="53" t="s">
        <v>61</v>
      </c>
      <c r="E15" s="47"/>
      <c r="F15" s="24" t="s">
        <v>11</v>
      </c>
      <c r="G15" s="28">
        <v>3</v>
      </c>
      <c r="H15" s="158"/>
      <c r="I15" s="116">
        <v>23.39</v>
      </c>
      <c r="J15" s="159"/>
    </row>
    <row r="16" spans="1:10" ht="15" thickBot="1">
      <c r="C16" s="152">
        <v>8</v>
      </c>
      <c r="D16" s="54" t="s">
        <v>62</v>
      </c>
      <c r="E16" s="29"/>
      <c r="F16" s="25" t="s">
        <v>11</v>
      </c>
      <c r="G16" s="29">
        <v>3</v>
      </c>
      <c r="H16" s="160"/>
      <c r="I16" s="153">
        <v>-10.615</v>
      </c>
      <c r="J16" s="161"/>
    </row>
    <row r="17" spans="3:11" ht="15" thickBot="1">
      <c r="C17" s="152">
        <v>9</v>
      </c>
      <c r="D17" s="54" t="s">
        <v>287</v>
      </c>
      <c r="E17" s="29"/>
      <c r="F17" s="25" t="s">
        <v>11</v>
      </c>
      <c r="G17" s="29">
        <v>3</v>
      </c>
      <c r="H17" s="160"/>
      <c r="I17" s="153">
        <v>0</v>
      </c>
      <c r="J17" s="161"/>
    </row>
    <row r="18" spans="3:11" ht="15" thickBot="1"/>
    <row r="19" spans="3:11" ht="16.5" customHeight="1" thickBot="1">
      <c r="C19" s="5" t="s">
        <v>43</v>
      </c>
      <c r="D19" s="141" t="s">
        <v>282</v>
      </c>
      <c r="E19" s="22"/>
      <c r="F19" s="22"/>
      <c r="G19" s="22"/>
    </row>
    <row r="20" spans="3:11" ht="16.5" customHeight="1" thickBot="1">
      <c r="C20" s="18">
        <v>10</v>
      </c>
      <c r="D20" s="142" t="s">
        <v>56</v>
      </c>
      <c r="E20" s="4"/>
      <c r="F20" s="23" t="s">
        <v>11</v>
      </c>
      <c r="G20" s="4">
        <v>3</v>
      </c>
      <c r="H20" s="58"/>
      <c r="I20" s="176">
        <f>'2.MEAV'!I36</f>
        <v>115.58759445724684</v>
      </c>
      <c r="J20" s="55"/>
    </row>
    <row r="21" spans="3:11" ht="16.5" customHeight="1">
      <c r="C21" s="56">
        <v>11</v>
      </c>
      <c r="D21" s="143" t="s">
        <v>28</v>
      </c>
      <c r="E21" s="57"/>
      <c r="F21" s="24" t="s">
        <v>11</v>
      </c>
      <c r="G21" s="28">
        <v>3</v>
      </c>
      <c r="H21" s="162">
        <f>2061-I21</f>
        <v>1945.4124055427533</v>
      </c>
      <c r="I21" s="116">
        <f>I20</f>
        <v>115.58759445724684</v>
      </c>
      <c r="J21" s="164">
        <f>H21+I21</f>
        <v>2061</v>
      </c>
    </row>
    <row r="22" spans="3:11" ht="15" thickBot="1">
      <c r="C22" s="20">
        <v>12</v>
      </c>
      <c r="D22" s="144" t="s">
        <v>94</v>
      </c>
      <c r="E22" s="29"/>
      <c r="F22" s="25" t="s">
        <v>92</v>
      </c>
      <c r="G22" s="29">
        <v>1</v>
      </c>
      <c r="H22" s="163">
        <f>H21/J21</f>
        <v>0.9439167421362219</v>
      </c>
      <c r="I22" s="145">
        <f>I21/J21</f>
        <v>5.6083257863778185E-2</v>
      </c>
      <c r="J22" s="146">
        <f>SUM(H22:I22)</f>
        <v>1</v>
      </c>
    </row>
    <row r="24" spans="3:11">
      <c r="D24" s="15"/>
    </row>
    <row r="25" spans="3:11">
      <c r="D25" s="15"/>
    </row>
    <row r="26" spans="3:11" ht="15.75">
      <c r="C26" s="267" t="s">
        <v>187</v>
      </c>
      <c r="D26" s="267"/>
      <c r="E26" s="117"/>
      <c r="F26" s="117"/>
      <c r="G26" s="117"/>
      <c r="H26" s="117"/>
      <c r="I26" s="117"/>
      <c r="J26" s="117"/>
      <c r="K26" s="117"/>
    </row>
    <row r="27" spans="3:11" ht="15.75">
      <c r="C27" s="118"/>
      <c r="D27" s="119"/>
      <c r="E27" s="117"/>
      <c r="F27" s="117"/>
      <c r="G27" s="117"/>
      <c r="H27" s="117"/>
      <c r="I27" s="117"/>
      <c r="J27" s="117"/>
      <c r="K27" s="117"/>
    </row>
    <row r="28" spans="3:11" ht="15.75">
      <c r="C28" s="120"/>
      <c r="D28" s="121" t="s">
        <v>188</v>
      </c>
      <c r="E28" s="117"/>
      <c r="F28" s="117"/>
      <c r="G28" s="117"/>
      <c r="H28" s="117"/>
      <c r="I28" s="117"/>
      <c r="J28" s="117"/>
      <c r="K28" s="117"/>
    </row>
    <row r="29" spans="3:11" ht="15.75">
      <c r="C29" s="118"/>
      <c r="D29" s="119"/>
      <c r="E29" s="117"/>
      <c r="F29" s="117"/>
      <c r="G29" s="117"/>
      <c r="H29" s="117"/>
      <c r="I29" s="117"/>
      <c r="J29" s="117"/>
      <c r="K29" s="117"/>
    </row>
    <row r="30" spans="3:11" ht="15.75">
      <c r="C30" s="122"/>
      <c r="D30" s="121" t="s">
        <v>189</v>
      </c>
      <c r="E30" s="117"/>
      <c r="F30" s="117"/>
      <c r="G30" s="117"/>
      <c r="H30" s="117"/>
      <c r="I30" s="117"/>
      <c r="J30" s="117"/>
      <c r="K30" s="117"/>
    </row>
    <row r="31" spans="3:11" ht="15.75">
      <c r="C31" s="123"/>
      <c r="D31" s="121"/>
      <c r="E31" s="117"/>
      <c r="F31" s="117"/>
      <c r="G31" s="117"/>
      <c r="H31" s="117"/>
      <c r="I31" s="117"/>
      <c r="J31" s="117"/>
      <c r="K31" s="117"/>
    </row>
    <row r="32" spans="3:11" ht="15.75">
      <c r="C32" s="124"/>
      <c r="D32" s="121" t="s">
        <v>190</v>
      </c>
      <c r="E32" s="117"/>
      <c r="F32" s="117"/>
      <c r="G32" s="117"/>
      <c r="H32" s="117"/>
      <c r="I32" s="117"/>
      <c r="J32" s="117"/>
      <c r="K32" s="117"/>
    </row>
    <row r="33" spans="3:11" ht="15.75">
      <c r="C33" s="125"/>
      <c r="D33" s="126"/>
      <c r="E33" s="117"/>
      <c r="F33" s="117"/>
      <c r="G33" s="117"/>
      <c r="H33" s="117"/>
      <c r="I33" s="117"/>
      <c r="J33" s="117"/>
      <c r="K33" s="117"/>
    </row>
    <row r="34" spans="3:11" ht="16.5" thickBot="1">
      <c r="C34" s="127"/>
      <c r="D34" s="128"/>
      <c r="E34" s="117"/>
      <c r="F34" s="117"/>
      <c r="G34" s="117"/>
      <c r="H34" s="117"/>
      <c r="I34" s="117"/>
      <c r="J34" s="117"/>
      <c r="K34" s="117"/>
    </row>
    <row r="35" spans="3:11" ht="16.5" thickBot="1">
      <c r="C35" s="129" t="s">
        <v>197</v>
      </c>
      <c r="D35" s="130"/>
      <c r="E35" s="131"/>
      <c r="F35" s="131"/>
      <c r="G35" s="131"/>
      <c r="H35" s="131"/>
      <c r="I35" s="131"/>
      <c r="J35" s="131"/>
      <c r="K35" s="132"/>
    </row>
    <row r="36" spans="3:11" ht="16.5" thickBot="1">
      <c r="C36" s="133"/>
      <c r="D36" s="134"/>
      <c r="E36" s="135"/>
      <c r="F36" s="135"/>
      <c r="G36" s="135"/>
      <c r="H36" s="135"/>
      <c r="I36" s="135"/>
      <c r="J36" s="135"/>
      <c r="K36" s="135"/>
    </row>
    <row r="37" spans="3:11" ht="15" thickBot="1">
      <c r="C37" s="268" t="s">
        <v>55</v>
      </c>
      <c r="D37" s="269"/>
      <c r="E37" s="269"/>
      <c r="F37" s="269"/>
      <c r="G37" s="269"/>
      <c r="H37" s="269"/>
      <c r="I37" s="269"/>
      <c r="J37" s="269"/>
      <c r="K37" s="270"/>
    </row>
    <row r="38" spans="3:11" ht="15" thickBot="1">
      <c r="C38" s="136"/>
      <c r="D38" s="137"/>
      <c r="E38" s="136"/>
      <c r="F38" s="136"/>
      <c r="G38" s="136"/>
      <c r="H38" s="138"/>
      <c r="I38" s="138"/>
      <c r="J38" s="138"/>
      <c r="K38" s="138"/>
    </row>
    <row r="39" spans="3:11" ht="15" thickBot="1">
      <c r="C39" s="139" t="s">
        <v>191</v>
      </c>
      <c r="D39" s="271" t="s">
        <v>192</v>
      </c>
      <c r="E39" s="272"/>
      <c r="F39" s="272"/>
      <c r="G39" s="272"/>
      <c r="H39" s="272"/>
      <c r="I39" s="272"/>
      <c r="J39" s="272"/>
      <c r="K39" s="273"/>
    </row>
    <row r="40" spans="3:11" ht="18" customHeight="1" thickBot="1">
      <c r="C40" s="140">
        <v>1</v>
      </c>
      <c r="D40" s="274" t="s">
        <v>308</v>
      </c>
      <c r="E40" s="275"/>
      <c r="F40" s="275"/>
      <c r="G40" s="275"/>
      <c r="H40" s="275"/>
      <c r="I40" s="275"/>
      <c r="J40" s="275"/>
      <c r="K40" s="276"/>
    </row>
    <row r="41" spans="3:11" ht="15" thickBot="1">
      <c r="C41" s="140">
        <v>2</v>
      </c>
      <c r="D41" s="274" t="s">
        <v>194</v>
      </c>
      <c r="E41" s="275"/>
      <c r="F41" s="275"/>
      <c r="G41" s="275"/>
      <c r="H41" s="275"/>
      <c r="I41" s="275"/>
      <c r="J41" s="275"/>
      <c r="K41" s="276"/>
    </row>
    <row r="42" spans="3:11" ht="15" thickBot="1">
      <c r="C42" s="165" t="s">
        <v>195</v>
      </c>
      <c r="D42" s="274" t="s">
        <v>196</v>
      </c>
      <c r="E42" s="275"/>
      <c r="F42" s="275"/>
      <c r="G42" s="275"/>
      <c r="H42" s="275"/>
      <c r="I42" s="275"/>
      <c r="J42" s="275"/>
      <c r="K42" s="276"/>
    </row>
    <row r="43" spans="3:11" ht="23.65" customHeight="1" thickBot="1">
      <c r="C43" s="165" t="s">
        <v>288</v>
      </c>
      <c r="D43" s="277" t="s">
        <v>289</v>
      </c>
      <c r="E43" s="278"/>
      <c r="F43" s="278"/>
      <c r="G43" s="278"/>
      <c r="H43" s="278"/>
      <c r="I43" s="278"/>
      <c r="J43" s="278"/>
      <c r="K43" s="279"/>
    </row>
    <row r="44" spans="3:11" ht="15" thickBot="1">
      <c r="C44" s="140">
        <v>10</v>
      </c>
      <c r="D44" s="274" t="s">
        <v>208</v>
      </c>
      <c r="E44" s="275"/>
      <c r="F44" s="275"/>
      <c r="G44" s="275"/>
      <c r="H44" s="275"/>
      <c r="I44" s="275"/>
      <c r="J44" s="275"/>
      <c r="K44" s="276"/>
    </row>
    <row r="45" spans="3:11" ht="15" thickBot="1">
      <c r="C45" s="140">
        <v>11</v>
      </c>
      <c r="D45" s="274" t="s">
        <v>291</v>
      </c>
      <c r="E45" s="275"/>
      <c r="F45" s="275"/>
      <c r="G45" s="275"/>
      <c r="H45" s="275"/>
      <c r="I45" s="275"/>
      <c r="J45" s="275"/>
      <c r="K45" s="276"/>
    </row>
    <row r="46" spans="3:11">
      <c r="C46" s="140">
        <v>12</v>
      </c>
      <c r="D46" s="274" t="s">
        <v>290</v>
      </c>
      <c r="E46" s="275"/>
      <c r="F46" s="275"/>
      <c r="G46" s="275"/>
      <c r="H46" s="275"/>
      <c r="I46" s="275"/>
      <c r="J46" s="275"/>
      <c r="K46" s="276"/>
    </row>
  </sheetData>
  <mergeCells count="11">
    <mergeCell ref="D44:K44"/>
    <mergeCell ref="D45:K45"/>
    <mergeCell ref="D46:K46"/>
    <mergeCell ref="D41:K41"/>
    <mergeCell ref="D42:K42"/>
    <mergeCell ref="D43:K43"/>
    <mergeCell ref="C3:D3"/>
    <mergeCell ref="C26:D26"/>
    <mergeCell ref="C37:K37"/>
    <mergeCell ref="D39:K39"/>
    <mergeCell ref="D40:K40"/>
  </mergeCell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3"/>
  <sheetViews>
    <sheetView topLeftCell="A25" zoomScaleNormal="100" zoomScaleSheetLayoutView="100" workbookViewId="0">
      <selection activeCell="H33" sqref="H33"/>
    </sheetView>
  </sheetViews>
  <sheetFormatPr defaultColWidth="8.75" defaultRowHeight="14.25"/>
  <cols>
    <col min="1" max="2" width="5.75" style="9" customWidth="1"/>
    <col min="3" max="3" width="6.875" style="9" customWidth="1"/>
    <col min="4" max="4" width="43.75" style="9" customWidth="1"/>
    <col min="5" max="5" width="8.75" style="9"/>
    <col min="6" max="6" width="6.25" style="9" customWidth="1"/>
    <col min="7" max="7" width="5.875" style="9" customWidth="1"/>
    <col min="8" max="9" width="12.25" style="9" customWidth="1"/>
    <col min="10" max="16384" width="8.75" style="9"/>
  </cols>
  <sheetData>
    <row r="1" spans="1:10" ht="21">
      <c r="A1" s="14">
        <v>2</v>
      </c>
      <c r="B1" s="14" t="s">
        <v>40</v>
      </c>
      <c r="E1" s="50"/>
    </row>
    <row r="2" spans="1:10" ht="15" thickBot="1"/>
    <row r="3" spans="1:10" ht="70.900000000000006" customHeight="1" thickBot="1">
      <c r="C3" s="265" t="s">
        <v>0</v>
      </c>
      <c r="D3" s="266"/>
      <c r="E3" s="2" t="s">
        <v>1</v>
      </c>
      <c r="F3" s="1" t="s">
        <v>2</v>
      </c>
      <c r="G3" s="1" t="s">
        <v>3</v>
      </c>
      <c r="H3" s="2" t="s">
        <v>86</v>
      </c>
      <c r="I3" s="2" t="s">
        <v>87</v>
      </c>
    </row>
    <row r="4" spans="1:10" ht="17.45" customHeight="1"/>
    <row r="5" spans="1:10" ht="17.45" customHeight="1" thickBot="1"/>
    <row r="6" spans="1:10" ht="17.45" customHeight="1" thickBot="1">
      <c r="C6" s="5" t="s">
        <v>7</v>
      </c>
      <c r="D6" s="6" t="s">
        <v>293</v>
      </c>
      <c r="E6" s="7"/>
      <c r="F6" s="7"/>
      <c r="G6" s="7"/>
    </row>
    <row r="7" spans="1:10" ht="28.15" customHeight="1">
      <c r="C7" s="18">
        <v>1</v>
      </c>
      <c r="D7" s="154" t="s">
        <v>292</v>
      </c>
      <c r="E7" s="4"/>
      <c r="F7" s="4" t="s">
        <v>11</v>
      </c>
      <c r="G7" s="4">
        <v>3</v>
      </c>
      <c r="H7" s="167">
        <f>H14-SUM(H8:H13)</f>
        <v>425.10000000000008</v>
      </c>
      <c r="I7" s="167">
        <f>I14-SUM(I8:I13)</f>
        <v>179.3</v>
      </c>
    </row>
    <row r="8" spans="1:10" ht="17.45" customHeight="1">
      <c r="C8" s="19">
        <v>2</v>
      </c>
      <c r="D8" s="53" t="s">
        <v>14</v>
      </c>
      <c r="E8" s="28"/>
      <c r="F8" s="28" t="s">
        <v>11</v>
      </c>
      <c r="G8" s="28">
        <v>3</v>
      </c>
      <c r="H8" s="179">
        <v>-4.2170000000000005</v>
      </c>
      <c r="I8" s="179">
        <v>-0.30800000000000033</v>
      </c>
    </row>
    <row r="9" spans="1:10" ht="17.45" customHeight="1">
      <c r="C9" s="19">
        <v>3</v>
      </c>
      <c r="D9" s="53" t="s">
        <v>18</v>
      </c>
      <c r="E9" s="28"/>
      <c r="F9" s="28" t="s">
        <v>11</v>
      </c>
      <c r="G9" s="28">
        <v>3</v>
      </c>
      <c r="H9" s="179">
        <v>-54.580999999999989</v>
      </c>
      <c r="I9" s="179">
        <v>-20.660000000000004</v>
      </c>
    </row>
    <row r="10" spans="1:10" ht="17.45" customHeight="1">
      <c r="C10" s="19">
        <v>4</v>
      </c>
      <c r="D10" s="53" t="s">
        <v>15</v>
      </c>
      <c r="E10" s="28"/>
      <c r="F10" s="28" t="s">
        <v>11</v>
      </c>
      <c r="G10" s="28">
        <v>3</v>
      </c>
      <c r="H10" s="179">
        <v>11.133999999999999</v>
      </c>
      <c r="I10" s="179">
        <v>5.7620000000000013</v>
      </c>
    </row>
    <row r="11" spans="1:10" ht="17.45" customHeight="1">
      <c r="C11" s="19">
        <v>5</v>
      </c>
      <c r="D11" s="53" t="s">
        <v>16</v>
      </c>
      <c r="E11" s="28"/>
      <c r="F11" s="28" t="s">
        <v>11</v>
      </c>
      <c r="G11" s="28">
        <v>3</v>
      </c>
      <c r="H11" s="179">
        <v>35.92</v>
      </c>
      <c r="I11" s="179">
        <v>35.92</v>
      </c>
    </row>
    <row r="12" spans="1:10" ht="17.45" customHeight="1">
      <c r="C12" s="19">
        <v>6</v>
      </c>
      <c r="D12" s="53" t="s">
        <v>95</v>
      </c>
      <c r="E12" s="28"/>
      <c r="F12" s="28" t="s">
        <v>11</v>
      </c>
      <c r="G12" s="28">
        <v>3</v>
      </c>
      <c r="H12" s="179">
        <v>0</v>
      </c>
      <c r="I12" s="179">
        <v>-23.744</v>
      </c>
    </row>
    <row r="13" spans="1:10" ht="17.45" customHeight="1">
      <c r="C13" s="19">
        <v>7</v>
      </c>
      <c r="D13" s="53" t="s">
        <v>17</v>
      </c>
      <c r="E13" s="28"/>
      <c r="F13" s="28" t="s">
        <v>11</v>
      </c>
      <c r="G13" s="28">
        <v>3</v>
      </c>
      <c r="H13" s="179">
        <v>-26.243500000000154</v>
      </c>
      <c r="I13" s="179">
        <v>-18.660500000000042</v>
      </c>
    </row>
    <row r="14" spans="1:10" ht="17.45" customHeight="1" thickBot="1">
      <c r="C14" s="20">
        <v>8</v>
      </c>
      <c r="D14" s="54" t="s">
        <v>294</v>
      </c>
      <c r="E14" s="29"/>
      <c r="F14" s="29" t="s">
        <v>11</v>
      </c>
      <c r="G14" s="29">
        <v>3</v>
      </c>
      <c r="H14" s="170">
        <f>H25</f>
        <v>387.11249999999995</v>
      </c>
      <c r="I14" s="170">
        <f>I25</f>
        <v>157.60949999999997</v>
      </c>
      <c r="J14" s="15"/>
    </row>
    <row r="15" spans="1:10" ht="17.45" customHeight="1" thickBot="1">
      <c r="C15" s="3"/>
      <c r="D15" s="3"/>
      <c r="E15" s="3"/>
      <c r="F15" s="3"/>
      <c r="G15" s="3"/>
    </row>
    <row r="16" spans="1:10" ht="17.45" customHeight="1" thickBot="1">
      <c r="C16" s="5" t="s">
        <v>9</v>
      </c>
      <c r="D16" s="6" t="s">
        <v>296</v>
      </c>
      <c r="E16" s="7"/>
      <c r="F16" s="7"/>
      <c r="G16" s="7"/>
    </row>
    <row r="17" spans="1:20" ht="17.45" customHeight="1">
      <c r="C17" s="18">
        <v>9</v>
      </c>
      <c r="D17" s="52" t="s">
        <v>8</v>
      </c>
      <c r="E17" s="4"/>
      <c r="F17" s="4" t="s">
        <v>11</v>
      </c>
      <c r="G17" s="4">
        <v>3</v>
      </c>
      <c r="H17" s="262">
        <v>5.6660000000000004</v>
      </c>
      <c r="I17" s="262">
        <v>1.3069999999999999</v>
      </c>
      <c r="J17" s="15"/>
    </row>
    <row r="18" spans="1:20" ht="17.45" customHeight="1">
      <c r="C18" s="19">
        <v>10</v>
      </c>
      <c r="D18" s="53" t="s">
        <v>20</v>
      </c>
      <c r="E18" s="28"/>
      <c r="F18" s="28" t="s">
        <v>11</v>
      </c>
      <c r="G18" s="28">
        <v>3</v>
      </c>
      <c r="H18" s="179">
        <v>0</v>
      </c>
      <c r="I18" s="179">
        <v>0</v>
      </c>
      <c r="J18" s="15"/>
    </row>
    <row r="19" spans="1:20" ht="17.45" customHeight="1">
      <c r="C19" s="19">
        <v>11</v>
      </c>
      <c r="D19" s="53" t="s">
        <v>10</v>
      </c>
      <c r="E19" s="28"/>
      <c r="F19" s="28" t="s">
        <v>11</v>
      </c>
      <c r="G19" s="28">
        <v>3</v>
      </c>
      <c r="H19" s="179">
        <v>0</v>
      </c>
      <c r="I19" s="179">
        <v>0</v>
      </c>
      <c r="J19" s="15"/>
    </row>
    <row r="20" spans="1:20" ht="17.45" customHeight="1">
      <c r="C20" s="19">
        <v>12</v>
      </c>
      <c r="D20" s="53" t="s">
        <v>12</v>
      </c>
      <c r="E20" s="28"/>
      <c r="F20" s="28" t="s">
        <v>11</v>
      </c>
      <c r="G20" s="28">
        <v>3</v>
      </c>
      <c r="H20" s="179">
        <v>0</v>
      </c>
      <c r="I20" s="179">
        <v>0</v>
      </c>
      <c r="J20" s="15"/>
    </row>
    <row r="21" spans="1:20" ht="17.45" customHeight="1">
      <c r="C21" s="19">
        <v>13</v>
      </c>
      <c r="D21" s="53" t="s">
        <v>19</v>
      </c>
      <c r="E21" s="28"/>
      <c r="F21" s="28" t="s">
        <v>11</v>
      </c>
      <c r="G21" s="28">
        <v>3</v>
      </c>
      <c r="H21" s="179">
        <v>375.30899999999997</v>
      </c>
      <c r="I21" s="179">
        <v>153.89499999999998</v>
      </c>
      <c r="J21" s="15"/>
      <c r="K21" s="10"/>
      <c r="L21" s="10"/>
      <c r="M21" s="10"/>
      <c r="N21" s="10"/>
      <c r="O21" s="10"/>
      <c r="P21" s="10"/>
      <c r="Q21" s="10"/>
      <c r="R21" s="10"/>
      <c r="S21" s="10"/>
      <c r="T21" s="10"/>
    </row>
    <row r="22" spans="1:20" ht="17.45" customHeight="1">
      <c r="C22" s="19">
        <v>14</v>
      </c>
      <c r="D22" s="53" t="s">
        <v>4</v>
      </c>
      <c r="E22" s="28"/>
      <c r="F22" s="28" t="s">
        <v>11</v>
      </c>
      <c r="G22" s="28">
        <v>3</v>
      </c>
      <c r="H22" s="179">
        <v>5.0575000000000001</v>
      </c>
      <c r="I22" s="179">
        <v>2.0055000000000001</v>
      </c>
      <c r="J22" s="15"/>
      <c r="K22" s="10"/>
      <c r="L22" s="10"/>
      <c r="M22" s="10"/>
      <c r="N22" s="10"/>
      <c r="O22" s="10"/>
      <c r="P22" s="10"/>
      <c r="Q22" s="10"/>
      <c r="R22" s="10"/>
      <c r="S22" s="10"/>
      <c r="T22" s="10"/>
    </row>
    <row r="23" spans="1:20" ht="17.45" customHeight="1">
      <c r="C23" s="19">
        <v>15</v>
      </c>
      <c r="D23" s="53" t="s">
        <v>13</v>
      </c>
      <c r="E23" s="28"/>
      <c r="F23" s="28" t="s">
        <v>11</v>
      </c>
      <c r="G23" s="28">
        <v>3</v>
      </c>
      <c r="H23" s="179">
        <v>1.08</v>
      </c>
      <c r="I23" s="179">
        <v>0.40200000000000002</v>
      </c>
      <c r="J23" s="15"/>
      <c r="K23" s="10"/>
      <c r="L23" s="10"/>
      <c r="M23" s="10"/>
      <c r="N23" s="10"/>
      <c r="O23" s="10"/>
      <c r="P23" s="10"/>
      <c r="Q23" s="10"/>
      <c r="R23" s="10"/>
      <c r="S23" s="10"/>
      <c r="T23" s="10"/>
    </row>
    <row r="24" spans="1:20" ht="17.45" customHeight="1">
      <c r="C24" s="19">
        <v>16</v>
      </c>
      <c r="D24" s="53" t="s">
        <v>5</v>
      </c>
      <c r="E24" s="28"/>
      <c r="F24" s="28" t="s">
        <v>11</v>
      </c>
      <c r="G24" s="28">
        <v>3</v>
      </c>
      <c r="H24" s="179">
        <v>0</v>
      </c>
      <c r="I24" s="179">
        <v>0</v>
      </c>
      <c r="J24" s="15"/>
      <c r="K24" s="10"/>
      <c r="L24" s="10"/>
      <c r="M24" s="10"/>
      <c r="N24" s="10"/>
      <c r="O24" s="10"/>
      <c r="P24" s="10"/>
      <c r="Q24" s="10"/>
      <c r="R24" s="10"/>
      <c r="S24" s="10"/>
      <c r="T24" s="10"/>
    </row>
    <row r="25" spans="1:20" ht="17.45" customHeight="1" thickBot="1">
      <c r="A25" s="10"/>
      <c r="B25" s="10"/>
      <c r="C25" s="20">
        <v>17</v>
      </c>
      <c r="D25" s="54" t="s">
        <v>294</v>
      </c>
      <c r="E25" s="29"/>
      <c r="F25" s="29" t="s">
        <v>11</v>
      </c>
      <c r="G25" s="29">
        <v>3</v>
      </c>
      <c r="H25" s="171">
        <f>SUM(H17:H24)</f>
        <v>387.11249999999995</v>
      </c>
      <c r="I25" s="171">
        <f>SUM(I17:I24)</f>
        <v>157.60949999999997</v>
      </c>
      <c r="J25" s="15"/>
      <c r="K25" s="10"/>
      <c r="L25" s="10"/>
      <c r="M25" s="10"/>
      <c r="N25" s="10"/>
      <c r="O25" s="10"/>
      <c r="P25" s="10"/>
      <c r="Q25" s="10"/>
      <c r="R25" s="10"/>
      <c r="S25" s="10"/>
      <c r="T25" s="10"/>
    </row>
    <row r="26" spans="1:20" ht="17.45" customHeight="1" thickBot="1">
      <c r="A26" s="10"/>
      <c r="B26" s="10"/>
      <c r="C26" s="11"/>
      <c r="D26" s="12"/>
      <c r="E26" s="8"/>
      <c r="F26" s="8"/>
      <c r="G26" s="8"/>
      <c r="H26" s="10"/>
      <c r="I26" s="10"/>
      <c r="K26" s="256"/>
      <c r="L26" s="256"/>
      <c r="M26" s="10"/>
      <c r="N26" s="10"/>
      <c r="O26" s="256"/>
      <c r="P26" s="10"/>
      <c r="Q26" s="10"/>
      <c r="R26" s="10"/>
      <c r="S26" s="10"/>
      <c r="T26" s="10"/>
    </row>
    <row r="27" spans="1:20" ht="17.45" customHeight="1" thickBot="1">
      <c r="C27" s="5" t="s">
        <v>43</v>
      </c>
      <c r="D27" s="6" t="s">
        <v>297</v>
      </c>
      <c r="E27" s="7"/>
      <c r="F27" s="7"/>
      <c r="G27" s="7"/>
      <c r="K27" s="256"/>
      <c r="L27" s="256"/>
      <c r="M27" s="10"/>
      <c r="N27" s="10"/>
      <c r="O27" s="256"/>
      <c r="P27" s="256"/>
      <c r="Q27" s="10"/>
      <c r="R27" s="10"/>
      <c r="S27" s="10"/>
      <c r="T27" s="10"/>
    </row>
    <row r="28" spans="1:20" ht="17.45" customHeight="1">
      <c r="C28" s="18">
        <v>18</v>
      </c>
      <c r="D28" s="52" t="s">
        <v>8</v>
      </c>
      <c r="E28" s="4"/>
      <c r="F28" s="4" t="s">
        <v>11</v>
      </c>
      <c r="G28" s="4">
        <v>3</v>
      </c>
      <c r="H28" s="172">
        <f>'6. Site Inputs'!H77</f>
        <v>4.5394222959524688</v>
      </c>
      <c r="I28" s="172">
        <f>'7. Site Calculations'!H18+'7. Site Calculations'!H36</f>
        <v>1.8545437968730476</v>
      </c>
      <c r="K28" s="10"/>
      <c r="L28" s="10"/>
      <c r="M28" s="257"/>
      <c r="N28" s="10"/>
      <c r="O28" s="10"/>
      <c r="P28" s="10"/>
      <c r="Q28" s="258"/>
      <c r="R28" s="258"/>
      <c r="S28" s="10"/>
      <c r="T28" s="10"/>
    </row>
    <row r="29" spans="1:20" ht="17.45" customHeight="1">
      <c r="C29" s="19">
        <v>19</v>
      </c>
      <c r="D29" s="53" t="s">
        <v>20</v>
      </c>
      <c r="E29" s="28"/>
      <c r="F29" s="28" t="s">
        <v>11</v>
      </c>
      <c r="G29" s="28">
        <v>3</v>
      </c>
      <c r="H29" s="179">
        <v>0</v>
      </c>
      <c r="I29" s="179">
        <v>0</v>
      </c>
      <c r="J29" s="246"/>
      <c r="K29" s="247"/>
      <c r="L29" s="10"/>
      <c r="M29" s="258"/>
      <c r="N29" s="10"/>
      <c r="O29" s="10"/>
      <c r="P29" s="10"/>
      <c r="Q29" s="258"/>
      <c r="R29" s="258"/>
      <c r="S29" s="10"/>
      <c r="T29" s="10"/>
    </row>
    <row r="30" spans="1:20" ht="17.45" customHeight="1">
      <c r="C30" s="19">
        <v>20</v>
      </c>
      <c r="D30" s="53" t="s">
        <v>10</v>
      </c>
      <c r="E30" s="28"/>
      <c r="F30" s="28" t="s">
        <v>11</v>
      </c>
      <c r="G30" s="28">
        <v>3</v>
      </c>
      <c r="H30" s="173">
        <f>'3. site data thick'!I18+'3. site data thick'!Q18</f>
        <v>5.5254173083792431</v>
      </c>
      <c r="I30" s="173">
        <f>'3. site data thick'!L18+'3. site data thick'!Q18</f>
        <v>3.3999038267569164</v>
      </c>
      <c r="J30" s="15"/>
      <c r="K30" s="10"/>
      <c r="L30" s="10"/>
      <c r="M30" s="257"/>
      <c r="N30" s="10"/>
      <c r="O30" s="10"/>
      <c r="P30" s="10"/>
      <c r="Q30" s="258"/>
      <c r="R30" s="258"/>
      <c r="S30" s="10"/>
      <c r="T30" s="10"/>
    </row>
    <row r="31" spans="1:20" ht="17.45" customHeight="1">
      <c r="C31" s="19">
        <v>21</v>
      </c>
      <c r="D31" s="53" t="s">
        <v>12</v>
      </c>
      <c r="E31" s="28"/>
      <c r="F31" s="28" t="s">
        <v>11</v>
      </c>
      <c r="G31" s="28">
        <v>3</v>
      </c>
      <c r="H31" s="173">
        <f>'6. Site Inputs'!H78</f>
        <v>0</v>
      </c>
      <c r="I31" s="173">
        <f>'7. Site Calculations'!H19+'7. Site Calculations'!H37</f>
        <v>0</v>
      </c>
      <c r="J31" s="15"/>
      <c r="K31" s="10"/>
      <c r="L31" s="10"/>
      <c r="M31" s="258"/>
      <c r="N31" s="10"/>
      <c r="O31" s="10"/>
      <c r="P31" s="10"/>
      <c r="Q31" s="258"/>
      <c r="R31" s="258"/>
      <c r="S31" s="10"/>
      <c r="T31" s="10"/>
    </row>
    <row r="32" spans="1:20" ht="17.45" customHeight="1">
      <c r="C32" s="19">
        <v>22</v>
      </c>
      <c r="D32" s="53" t="s">
        <v>19</v>
      </c>
      <c r="E32" s="28"/>
      <c r="F32" s="28" t="s">
        <v>11</v>
      </c>
      <c r="G32" s="28">
        <v>3</v>
      </c>
      <c r="H32" s="173">
        <f>' 4. site data STC'!I18+' 4. site data STC'!Q18</f>
        <v>162.57632023639025</v>
      </c>
      <c r="I32" s="173">
        <f>' 4. site data STC'!L18+' 4. site data STC'!Q18</f>
        <v>108.32814683361687</v>
      </c>
      <c r="J32" s="15"/>
      <c r="K32" s="10"/>
      <c r="L32" s="10"/>
      <c r="M32" s="257"/>
      <c r="N32" s="10"/>
      <c r="O32" s="10"/>
      <c r="P32" s="10"/>
      <c r="Q32" s="258"/>
      <c r="R32" s="258"/>
      <c r="S32" s="10"/>
      <c r="T32" s="10"/>
    </row>
    <row r="33" spans="3:20" ht="17.45" customHeight="1">
      <c r="C33" s="19">
        <v>23</v>
      </c>
      <c r="D33" s="53" t="s">
        <v>4</v>
      </c>
      <c r="E33" s="28"/>
      <c r="F33" s="28" t="s">
        <v>11</v>
      </c>
      <c r="G33" s="28">
        <v>3</v>
      </c>
      <c r="H33" s="173">
        <f>' 4. site data STC'!O18+'3. site data thick'!O18</f>
        <v>5.0580000000000007</v>
      </c>
      <c r="I33" s="173">
        <f>' 4. site data STC'!P18+'3. site data thick'!P18+'7. Site Calculations'!H21+'7. Site Calculations'!H39</f>
        <v>2.0049999999999999</v>
      </c>
      <c r="K33" s="10"/>
      <c r="L33" s="10"/>
      <c r="M33" s="258"/>
      <c r="N33" s="10"/>
      <c r="O33" s="10"/>
      <c r="P33" s="10"/>
      <c r="Q33" s="258"/>
      <c r="R33" s="258"/>
      <c r="S33" s="10"/>
      <c r="T33" s="10"/>
    </row>
    <row r="34" spans="3:20" ht="17.45" customHeight="1">
      <c r="C34" s="19">
        <v>24</v>
      </c>
      <c r="D34" s="53" t="s">
        <v>13</v>
      </c>
      <c r="E34" s="28"/>
      <c r="F34" s="28" t="s">
        <v>11</v>
      </c>
      <c r="G34" s="28">
        <v>3</v>
      </c>
      <c r="H34" s="173">
        <f>'6. Site Inputs'!H79</f>
        <v>0</v>
      </c>
      <c r="I34" s="173">
        <f>'7. Site Calculations'!H20+'7. Site Calculations'!H38</f>
        <v>0</v>
      </c>
      <c r="K34" s="10"/>
      <c r="L34" s="10"/>
      <c r="M34" s="258"/>
      <c r="N34" s="10"/>
      <c r="O34" s="10"/>
      <c r="P34" s="10"/>
      <c r="Q34" s="258"/>
      <c r="R34" s="258"/>
      <c r="S34" s="10"/>
      <c r="T34" s="10"/>
    </row>
    <row r="35" spans="3:20" ht="17.45" customHeight="1">
      <c r="C35" s="19">
        <v>25</v>
      </c>
      <c r="D35" s="53" t="s">
        <v>5</v>
      </c>
      <c r="E35" s="28"/>
      <c r="F35" s="28" t="s">
        <v>11</v>
      </c>
      <c r="G35" s="28">
        <v>3</v>
      </c>
      <c r="H35" s="179">
        <v>0</v>
      </c>
      <c r="I35" s="179">
        <v>0</v>
      </c>
      <c r="K35" s="10"/>
      <c r="L35" s="10"/>
      <c r="M35" s="258"/>
      <c r="N35" s="10"/>
      <c r="O35" s="10"/>
      <c r="P35" s="10"/>
      <c r="Q35" s="258"/>
      <c r="R35" s="258"/>
      <c r="S35" s="10"/>
      <c r="T35" s="10"/>
    </row>
    <row r="36" spans="3:20" ht="17.45" customHeight="1" thickBot="1">
      <c r="C36" s="20">
        <v>26</v>
      </c>
      <c r="D36" s="54" t="s">
        <v>295</v>
      </c>
      <c r="E36" s="29"/>
      <c r="F36" s="29" t="s">
        <v>11</v>
      </c>
      <c r="G36" s="29">
        <v>3</v>
      </c>
      <c r="H36" s="171">
        <f>SUM(H28:H35)</f>
        <v>177.69915984072196</v>
      </c>
      <c r="I36" s="171">
        <f>SUM(I28:I35)</f>
        <v>115.58759445724684</v>
      </c>
      <c r="J36" s="15"/>
      <c r="K36" s="256"/>
      <c r="L36" s="256"/>
      <c r="M36" s="259"/>
      <c r="N36" s="10"/>
      <c r="O36" s="256"/>
      <c r="P36" s="256"/>
      <c r="Q36" s="259"/>
      <c r="R36" s="259"/>
      <c r="S36" s="10"/>
      <c r="T36" s="10"/>
    </row>
    <row r="37" spans="3:20">
      <c r="G37" s="254"/>
      <c r="K37" s="10"/>
      <c r="L37" s="10"/>
      <c r="M37" s="10"/>
      <c r="N37" s="10"/>
      <c r="O37" s="10"/>
      <c r="P37" s="10"/>
      <c r="Q37" s="10"/>
      <c r="R37" s="10"/>
      <c r="S37" s="10"/>
      <c r="T37" s="10"/>
    </row>
    <row r="38" spans="3:20">
      <c r="G38" s="254"/>
      <c r="H38" s="255"/>
      <c r="I38" s="255"/>
      <c r="K38" s="260"/>
      <c r="L38" s="261"/>
      <c r="M38" s="10"/>
      <c r="N38" s="10"/>
      <c r="O38" s="10"/>
      <c r="P38" s="10"/>
      <c r="Q38" s="10"/>
      <c r="R38" s="10"/>
      <c r="S38" s="10"/>
      <c r="T38" s="10"/>
    </row>
    <row r="39" spans="3:20" ht="15" thickBot="1">
      <c r="D39" s="22"/>
      <c r="K39" s="10"/>
      <c r="L39" s="10"/>
      <c r="M39" s="10"/>
      <c r="N39" s="10"/>
      <c r="O39" s="10"/>
      <c r="P39" s="10"/>
      <c r="Q39" s="10"/>
      <c r="R39" s="10"/>
      <c r="S39" s="10"/>
      <c r="T39" s="10"/>
    </row>
    <row r="40" spans="3:20" ht="15" thickBot="1">
      <c r="D40" s="9" t="s">
        <v>198</v>
      </c>
      <c r="I40" s="174" t="str">
        <f>IF(I36=SUM('3. site data thick'!L18+'3. site data thick'!P18+'3. site data thick'!Q18+' 4. site data STC'!P18+' 4. site data STC'!L18+' 4. site data STC'!Q18+'7. Site Calculations'!H58),"OK", "ERROR")</f>
        <v>OK</v>
      </c>
      <c r="K40" s="10"/>
      <c r="L40" s="10"/>
      <c r="M40" s="10"/>
      <c r="N40" s="10"/>
      <c r="O40" s="10"/>
      <c r="P40" s="10"/>
      <c r="Q40" s="10"/>
      <c r="R40" s="10"/>
      <c r="S40" s="10"/>
      <c r="T40" s="10"/>
    </row>
    <row r="42" spans="3:20" ht="15.75">
      <c r="C42" s="267" t="s">
        <v>187</v>
      </c>
      <c r="D42" s="267"/>
      <c r="E42" s="117"/>
      <c r="F42" s="117"/>
      <c r="G42" s="117"/>
      <c r="H42" s="117"/>
      <c r="I42" s="117"/>
      <c r="J42" s="117"/>
      <c r="K42" s="117"/>
    </row>
    <row r="43" spans="3:20" ht="15.75">
      <c r="C43" s="118"/>
      <c r="D43" s="119"/>
      <c r="E43" s="117"/>
      <c r="F43" s="117"/>
      <c r="G43" s="117"/>
      <c r="H43" s="117"/>
      <c r="I43" s="117"/>
      <c r="J43" s="117"/>
      <c r="K43" s="117"/>
    </row>
    <row r="44" spans="3:20" ht="15.75">
      <c r="C44" s="120"/>
      <c r="D44" s="121" t="s">
        <v>188</v>
      </c>
      <c r="E44" s="117"/>
      <c r="F44" s="117"/>
      <c r="G44" s="117"/>
      <c r="H44" s="117"/>
      <c r="I44" s="117"/>
      <c r="J44" s="117"/>
      <c r="K44" s="117"/>
    </row>
    <row r="45" spans="3:20" ht="15.75">
      <c r="C45" s="118"/>
      <c r="D45" s="119"/>
      <c r="E45" s="117"/>
      <c r="F45" s="117"/>
      <c r="G45" s="117"/>
      <c r="H45" s="117"/>
      <c r="I45" s="117"/>
      <c r="J45" s="117"/>
      <c r="K45" s="117"/>
    </row>
    <row r="46" spans="3:20" ht="15.75">
      <c r="C46" s="122"/>
      <c r="D46" s="121" t="s">
        <v>189</v>
      </c>
      <c r="E46" s="117"/>
      <c r="F46" s="117"/>
      <c r="G46" s="117"/>
      <c r="H46" s="117"/>
      <c r="I46" s="117"/>
      <c r="J46" s="117"/>
      <c r="K46" s="117"/>
    </row>
    <row r="47" spans="3:20" ht="15.75">
      <c r="C47" s="123"/>
      <c r="D47" s="121"/>
      <c r="E47" s="117"/>
      <c r="F47" s="117"/>
      <c r="G47" s="117"/>
      <c r="H47" s="117"/>
      <c r="I47" s="117"/>
      <c r="J47" s="117"/>
      <c r="K47" s="117"/>
    </row>
    <row r="48" spans="3:20" ht="15.75">
      <c r="C48" s="124"/>
      <c r="D48" s="121" t="s">
        <v>190</v>
      </c>
      <c r="E48" s="117"/>
      <c r="F48" s="117"/>
      <c r="G48" s="117"/>
      <c r="H48" s="117"/>
      <c r="I48" s="117"/>
      <c r="J48" s="117"/>
      <c r="K48" s="117"/>
    </row>
    <row r="49" spans="3:11" ht="15.75">
      <c r="C49" s="125"/>
      <c r="D49" s="126"/>
      <c r="E49" s="117"/>
      <c r="F49" s="117"/>
      <c r="G49" s="117"/>
      <c r="H49" s="117"/>
      <c r="I49" s="117"/>
      <c r="J49" s="117"/>
      <c r="K49" s="117"/>
    </row>
    <row r="50" spans="3:11" ht="16.5" thickBot="1">
      <c r="C50" s="127"/>
      <c r="D50" s="128"/>
      <c r="E50" s="117"/>
      <c r="F50" s="117"/>
      <c r="G50" s="117"/>
      <c r="H50" s="117"/>
      <c r="I50" s="117"/>
      <c r="J50" s="117"/>
      <c r="K50" s="117"/>
    </row>
    <row r="51" spans="3:11" ht="16.5" thickBot="1">
      <c r="C51" s="129" t="s">
        <v>221</v>
      </c>
      <c r="D51" s="130"/>
      <c r="E51" s="131"/>
      <c r="F51" s="131"/>
      <c r="G51" s="131"/>
      <c r="H51" s="131"/>
      <c r="I51" s="131"/>
      <c r="J51" s="131"/>
      <c r="K51" s="132"/>
    </row>
    <row r="52" spans="3:11" ht="16.5" thickBot="1">
      <c r="C52" s="133"/>
      <c r="D52" s="134"/>
      <c r="E52" s="135"/>
      <c r="F52" s="135"/>
      <c r="G52" s="135"/>
      <c r="H52" s="135"/>
      <c r="I52" s="135"/>
      <c r="J52" s="135"/>
      <c r="K52" s="135"/>
    </row>
    <row r="53" spans="3:11" ht="15" thickBot="1">
      <c r="C53" s="268" t="s">
        <v>199</v>
      </c>
      <c r="D53" s="269"/>
      <c r="E53" s="269"/>
      <c r="F53" s="269"/>
      <c r="G53" s="269"/>
      <c r="H53" s="269"/>
      <c r="I53" s="269"/>
      <c r="J53" s="269"/>
      <c r="K53" s="270"/>
    </row>
    <row r="54" spans="3:11" ht="15" thickBot="1">
      <c r="C54" s="136"/>
      <c r="D54" s="137"/>
      <c r="E54" s="136"/>
      <c r="F54" s="136"/>
      <c r="G54" s="136"/>
      <c r="H54" s="138"/>
      <c r="I54" s="138"/>
      <c r="J54" s="138"/>
      <c r="K54" s="138"/>
    </row>
    <row r="55" spans="3:11" ht="15" thickBot="1">
      <c r="C55" s="139" t="s">
        <v>191</v>
      </c>
      <c r="D55" s="271" t="s">
        <v>192</v>
      </c>
      <c r="E55" s="272"/>
      <c r="F55" s="272"/>
      <c r="G55" s="272"/>
      <c r="H55" s="272"/>
      <c r="I55" s="272"/>
      <c r="J55" s="272"/>
      <c r="K55" s="273"/>
    </row>
    <row r="56" spans="3:11" ht="15" thickBot="1">
      <c r="C56" s="140">
        <v>1</v>
      </c>
      <c r="D56" s="274" t="s">
        <v>207</v>
      </c>
      <c r="E56" s="275"/>
      <c r="F56" s="275"/>
      <c r="G56" s="275"/>
      <c r="H56" s="275"/>
      <c r="I56" s="275"/>
      <c r="J56" s="275"/>
      <c r="K56" s="276"/>
    </row>
    <row r="57" spans="3:11" ht="15" thickBot="1">
      <c r="C57" s="140">
        <v>2</v>
      </c>
      <c r="D57" s="274" t="s">
        <v>200</v>
      </c>
      <c r="E57" s="275"/>
      <c r="F57" s="275"/>
      <c r="G57" s="275"/>
      <c r="H57" s="275"/>
      <c r="I57" s="275"/>
      <c r="J57" s="275"/>
      <c r="K57" s="276"/>
    </row>
    <row r="58" spans="3:11" ht="15" thickBot="1">
      <c r="C58" s="140">
        <v>3</v>
      </c>
      <c r="D58" s="274" t="s">
        <v>201</v>
      </c>
      <c r="E58" s="275"/>
      <c r="F58" s="275"/>
      <c r="G58" s="275"/>
      <c r="H58" s="275"/>
      <c r="I58" s="275"/>
      <c r="J58" s="275"/>
      <c r="K58" s="276"/>
    </row>
    <row r="59" spans="3:11" ht="15" thickBot="1">
      <c r="C59" s="140">
        <v>4</v>
      </c>
      <c r="D59" s="274" t="s">
        <v>202</v>
      </c>
      <c r="E59" s="275"/>
      <c r="F59" s="275"/>
      <c r="G59" s="275"/>
      <c r="H59" s="275"/>
      <c r="I59" s="275"/>
      <c r="J59" s="275"/>
      <c r="K59" s="276"/>
    </row>
    <row r="60" spans="3:11" ht="15" thickBot="1">
      <c r="C60" s="140">
        <v>5</v>
      </c>
      <c r="D60" s="274" t="s">
        <v>203</v>
      </c>
      <c r="E60" s="275"/>
      <c r="F60" s="275"/>
      <c r="G60" s="275"/>
      <c r="H60" s="275"/>
      <c r="I60" s="275"/>
      <c r="J60" s="275"/>
      <c r="K60" s="276"/>
    </row>
    <row r="61" spans="3:11" ht="15" thickBot="1">
      <c r="C61" s="140">
        <v>6</v>
      </c>
      <c r="D61" s="274" t="s">
        <v>204</v>
      </c>
      <c r="E61" s="275"/>
      <c r="F61" s="275"/>
      <c r="G61" s="275"/>
      <c r="H61" s="275"/>
      <c r="I61" s="275"/>
      <c r="J61" s="275"/>
      <c r="K61" s="276"/>
    </row>
    <row r="62" spans="3:11" ht="15" thickBot="1">
      <c r="C62" s="140">
        <v>7</v>
      </c>
      <c r="D62" s="274" t="s">
        <v>205</v>
      </c>
      <c r="E62" s="275"/>
      <c r="F62" s="275"/>
      <c r="G62" s="275"/>
      <c r="H62" s="275"/>
      <c r="I62" s="275"/>
      <c r="J62" s="275"/>
      <c r="K62" s="276"/>
    </row>
    <row r="63" spans="3:11" ht="15" thickBot="1">
      <c r="C63" s="140">
        <v>8</v>
      </c>
      <c r="D63" s="274" t="s">
        <v>206</v>
      </c>
      <c r="E63" s="275"/>
      <c r="F63" s="275"/>
      <c r="G63" s="275"/>
      <c r="H63" s="275"/>
      <c r="I63" s="275"/>
      <c r="J63" s="275"/>
      <c r="K63" s="276"/>
    </row>
    <row r="64" spans="3:11" ht="51.4" customHeight="1" thickBot="1">
      <c r="C64" s="140" t="s">
        <v>209</v>
      </c>
      <c r="D64" s="280" t="s">
        <v>306</v>
      </c>
      <c r="E64" s="281"/>
      <c r="F64" s="281"/>
      <c r="G64" s="281"/>
      <c r="H64" s="281"/>
      <c r="I64" s="281"/>
      <c r="J64" s="281"/>
      <c r="K64" s="282"/>
    </row>
    <row r="65" spans="3:11" ht="15" thickBot="1">
      <c r="C65" s="140">
        <v>18</v>
      </c>
      <c r="D65" s="274" t="s">
        <v>309</v>
      </c>
      <c r="E65" s="275"/>
      <c r="F65" s="275"/>
      <c r="G65" s="275"/>
      <c r="H65" s="275"/>
      <c r="I65" s="275"/>
      <c r="J65" s="275"/>
      <c r="K65" s="276"/>
    </row>
    <row r="66" spans="3:11" ht="15" thickBot="1">
      <c r="C66" s="140">
        <v>19</v>
      </c>
      <c r="D66" s="274" t="s">
        <v>210</v>
      </c>
      <c r="E66" s="275"/>
      <c r="F66" s="275"/>
      <c r="G66" s="275"/>
      <c r="H66" s="275"/>
      <c r="I66" s="275"/>
      <c r="J66" s="275"/>
      <c r="K66" s="276"/>
    </row>
    <row r="67" spans="3:11" ht="14.45" customHeight="1" thickBot="1">
      <c r="C67" s="140">
        <v>20</v>
      </c>
      <c r="D67" s="274" t="s">
        <v>211</v>
      </c>
      <c r="E67" s="275"/>
      <c r="F67" s="275"/>
      <c r="G67" s="275"/>
      <c r="H67" s="275"/>
      <c r="I67" s="275"/>
      <c r="J67" s="275"/>
      <c r="K67" s="276"/>
    </row>
    <row r="68" spans="3:11" ht="15" thickBot="1">
      <c r="C68" s="140">
        <v>21</v>
      </c>
      <c r="D68" s="274" t="s">
        <v>212</v>
      </c>
      <c r="E68" s="275"/>
      <c r="F68" s="275"/>
      <c r="G68" s="275"/>
      <c r="H68" s="275"/>
      <c r="I68" s="275"/>
      <c r="J68" s="275"/>
      <c r="K68" s="276"/>
    </row>
    <row r="69" spans="3:11" ht="14.45" customHeight="1" thickBot="1">
      <c r="C69" s="140">
        <v>22</v>
      </c>
      <c r="D69" s="274" t="s">
        <v>215</v>
      </c>
      <c r="E69" s="275"/>
      <c r="F69" s="275"/>
      <c r="G69" s="275"/>
      <c r="H69" s="275"/>
      <c r="I69" s="275"/>
      <c r="J69" s="275"/>
      <c r="K69" s="276"/>
    </row>
    <row r="70" spans="3:11" ht="14.45" customHeight="1" thickBot="1">
      <c r="C70" s="140">
        <v>23</v>
      </c>
      <c r="D70" s="274" t="s">
        <v>214</v>
      </c>
      <c r="E70" s="275"/>
      <c r="F70" s="275"/>
      <c r="G70" s="275"/>
      <c r="H70" s="275"/>
      <c r="I70" s="275"/>
      <c r="J70" s="275"/>
      <c r="K70" s="276"/>
    </row>
    <row r="71" spans="3:11" ht="15" thickBot="1">
      <c r="C71" s="140">
        <v>24</v>
      </c>
      <c r="D71" s="274" t="s">
        <v>310</v>
      </c>
      <c r="E71" s="275"/>
      <c r="F71" s="275"/>
      <c r="G71" s="275"/>
      <c r="H71" s="275"/>
      <c r="I71" s="275"/>
      <c r="J71" s="275"/>
      <c r="K71" s="276"/>
    </row>
    <row r="72" spans="3:11" ht="15" thickBot="1">
      <c r="C72" s="140">
        <v>25</v>
      </c>
      <c r="D72" s="274" t="s">
        <v>210</v>
      </c>
      <c r="E72" s="275"/>
      <c r="F72" s="275"/>
      <c r="G72" s="275"/>
      <c r="H72" s="275"/>
      <c r="I72" s="275"/>
      <c r="J72" s="275"/>
      <c r="K72" s="276"/>
    </row>
    <row r="73" spans="3:11">
      <c r="C73" s="140">
        <v>26</v>
      </c>
      <c r="D73" s="274" t="s">
        <v>213</v>
      </c>
      <c r="E73" s="275"/>
      <c r="F73" s="275"/>
      <c r="G73" s="275"/>
      <c r="H73" s="275"/>
      <c r="I73" s="275"/>
      <c r="J73" s="275"/>
      <c r="K73" s="276"/>
    </row>
  </sheetData>
  <mergeCells count="22">
    <mergeCell ref="D73:K73"/>
    <mergeCell ref="D66:K66"/>
    <mergeCell ref="D67:K67"/>
    <mergeCell ref="D68:K68"/>
    <mergeCell ref="D69:K69"/>
    <mergeCell ref="D70:K70"/>
    <mergeCell ref="D71:K71"/>
    <mergeCell ref="D72:K72"/>
    <mergeCell ref="D57:K57"/>
    <mergeCell ref="D58:K58"/>
    <mergeCell ref="D59:K59"/>
    <mergeCell ref="D65:K65"/>
    <mergeCell ref="D60:K60"/>
    <mergeCell ref="D61:K61"/>
    <mergeCell ref="D62:K62"/>
    <mergeCell ref="D63:K63"/>
    <mergeCell ref="D64:K64"/>
    <mergeCell ref="C3:D3"/>
    <mergeCell ref="C42:D42"/>
    <mergeCell ref="C53:K53"/>
    <mergeCell ref="D55:K55"/>
    <mergeCell ref="D56:K56"/>
  </mergeCells>
  <pageMargins left="0.70866141732283472" right="0.70866141732283472" top="0.74803149606299213" bottom="0.74803149606299213" header="0.31496062992125984" footer="0.31496062992125984"/>
  <pageSetup paperSize="8" fitToHeight="0" orientation="landscape" r:id="rId1"/>
  <headerFooter>
    <oddHeader>&amp;LRCV revision&amp;CWith Yeovil/T, WACC, Inflation &amp; M&amp;G&amp;RJune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37"/>
  <sheetViews>
    <sheetView topLeftCell="B1" zoomScale="90" zoomScaleNormal="90" workbookViewId="0">
      <pane xSplit="3" ySplit="5" topLeftCell="E18" activePane="bottomRight" state="frozen"/>
      <selection activeCell="B1" sqref="B1"/>
      <selection pane="topRight" activeCell="E1" sqref="E1"/>
      <selection pane="bottomLeft" activeCell="B6" sqref="B6"/>
      <selection pane="bottomRight" activeCell="I18" sqref="I18"/>
    </sheetView>
  </sheetViews>
  <sheetFormatPr defaultColWidth="8.75" defaultRowHeight="14.25"/>
  <cols>
    <col min="1" max="2" width="5.75" style="9" customWidth="1"/>
    <col min="3" max="3" width="6.875" style="9" customWidth="1"/>
    <col min="4" max="4" width="31.25" style="9" customWidth="1"/>
    <col min="5" max="5" width="8.75" style="9"/>
    <col min="6" max="6" width="6.25" style="9" customWidth="1"/>
    <col min="7" max="7" width="5.875" style="9" customWidth="1"/>
    <col min="8" max="8" width="12.625" style="9" customWidth="1"/>
    <col min="9" max="9" width="8.75" style="9" customWidth="1"/>
    <col min="10" max="10" width="7.25" style="9" customWidth="1"/>
    <col min="11" max="11" width="10.25" style="9" customWidth="1"/>
    <col min="12" max="12" width="8.75" style="9" customWidth="1"/>
    <col min="13" max="13" width="2.75" style="9" customWidth="1"/>
    <col min="14" max="17" width="8.75" style="9" customWidth="1"/>
    <col min="18" max="19" width="10" style="9" customWidth="1"/>
    <col min="20" max="21" width="10.25" style="9" customWidth="1"/>
    <col min="22" max="23" width="8.75" style="9" customWidth="1"/>
    <col min="24" max="27" width="8.75" style="9"/>
    <col min="28" max="28" width="9.875" style="9" customWidth="1"/>
    <col min="29" max="30" width="10.875" style="9" bestFit="1" customWidth="1"/>
    <col min="31" max="32" width="10.25" style="9" customWidth="1"/>
    <col min="33" max="38" width="8.75" style="9"/>
    <col min="39" max="39" width="9.875" style="9" customWidth="1"/>
    <col min="40" max="16384" width="8.75" style="9"/>
  </cols>
  <sheetData>
    <row r="1" spans="1:39" ht="21">
      <c r="A1" s="14">
        <v>3</v>
      </c>
      <c r="B1" s="14" t="s">
        <v>51</v>
      </c>
    </row>
    <row r="2" spans="1:39" ht="15" thickBot="1"/>
    <row r="3" spans="1:39" ht="132" customHeight="1" thickBot="1">
      <c r="C3" s="265" t="s">
        <v>0</v>
      </c>
      <c r="D3" s="266"/>
      <c r="E3" s="2" t="s">
        <v>1</v>
      </c>
      <c r="F3" s="1" t="s">
        <v>2</v>
      </c>
      <c r="G3" s="1" t="s">
        <v>3</v>
      </c>
      <c r="H3" s="2" t="s">
        <v>53</v>
      </c>
      <c r="I3" s="2" t="s">
        <v>47</v>
      </c>
      <c r="J3" s="2" t="s">
        <v>82</v>
      </c>
      <c r="K3" s="2" t="s">
        <v>83</v>
      </c>
      <c r="L3" s="2" t="s">
        <v>48</v>
      </c>
      <c r="M3" s="2"/>
      <c r="N3" s="2" t="s">
        <v>88</v>
      </c>
      <c r="O3" s="2" t="s">
        <v>27</v>
      </c>
      <c r="P3" s="2" t="s">
        <v>26</v>
      </c>
      <c r="Q3" s="2" t="s">
        <v>50</v>
      </c>
      <c r="R3" s="2" t="s">
        <v>30</v>
      </c>
      <c r="S3" s="2" t="s">
        <v>29</v>
      </c>
      <c r="T3" s="2" t="s">
        <v>49</v>
      </c>
      <c r="U3" s="2" t="s">
        <v>45</v>
      </c>
      <c r="V3" s="33" t="s">
        <v>38</v>
      </c>
      <c r="W3" s="33" t="s">
        <v>46</v>
      </c>
      <c r="X3" s="33" t="s">
        <v>91</v>
      </c>
      <c r="Y3" s="2" t="s">
        <v>90</v>
      </c>
      <c r="Z3" s="2" t="s">
        <v>93</v>
      </c>
      <c r="AA3" s="2" t="s">
        <v>31</v>
      </c>
      <c r="AB3" s="2" t="s">
        <v>97</v>
      </c>
      <c r="AC3" s="2" t="s">
        <v>30</v>
      </c>
      <c r="AD3" s="2" t="s">
        <v>29</v>
      </c>
      <c r="AE3" s="2" t="s">
        <v>49</v>
      </c>
      <c r="AF3" s="2" t="s">
        <v>45</v>
      </c>
      <c r="AG3" s="33" t="s">
        <v>38</v>
      </c>
      <c r="AH3" s="33" t="s">
        <v>46</v>
      </c>
      <c r="AI3" s="33" t="s">
        <v>91</v>
      </c>
      <c r="AJ3" s="2" t="s">
        <v>90</v>
      </c>
      <c r="AK3" s="2" t="s">
        <v>93</v>
      </c>
      <c r="AL3" s="2" t="s">
        <v>31</v>
      </c>
      <c r="AM3" s="2" t="s">
        <v>97</v>
      </c>
    </row>
    <row r="4" spans="1:39" ht="18" customHeight="1" thickBot="1">
      <c r="E4" s="51"/>
      <c r="F4" s="51"/>
      <c r="G4" s="51"/>
      <c r="H4" s="51"/>
      <c r="I4" s="2" t="s">
        <v>11</v>
      </c>
      <c r="J4" s="2" t="s">
        <v>84</v>
      </c>
      <c r="K4" s="2" t="s">
        <v>84</v>
      </c>
      <c r="L4" s="2" t="s">
        <v>11</v>
      </c>
      <c r="M4" s="2"/>
      <c r="N4" s="2" t="s">
        <v>84</v>
      </c>
      <c r="O4" s="2" t="s">
        <v>11</v>
      </c>
      <c r="P4" s="2" t="s">
        <v>11</v>
      </c>
      <c r="Q4" s="2" t="s">
        <v>11</v>
      </c>
      <c r="R4" s="2" t="s">
        <v>11</v>
      </c>
      <c r="S4" s="2" t="s">
        <v>11</v>
      </c>
      <c r="T4" s="2" t="s">
        <v>11</v>
      </c>
      <c r="U4" s="2" t="s">
        <v>11</v>
      </c>
      <c r="V4" s="2" t="s">
        <v>11</v>
      </c>
      <c r="W4" s="2" t="s">
        <v>11</v>
      </c>
      <c r="X4" s="2" t="s">
        <v>299</v>
      </c>
      <c r="Y4" s="2" t="s">
        <v>32</v>
      </c>
      <c r="Z4" s="2" t="s">
        <v>32</v>
      </c>
      <c r="AA4" s="2" t="s">
        <v>32</v>
      </c>
      <c r="AB4" s="59" t="s">
        <v>96</v>
      </c>
      <c r="AC4" s="2" t="s">
        <v>11</v>
      </c>
      <c r="AD4" s="2" t="s">
        <v>11</v>
      </c>
      <c r="AE4" s="2" t="s">
        <v>11</v>
      </c>
      <c r="AF4" s="2" t="s">
        <v>11</v>
      </c>
      <c r="AG4" s="2" t="s">
        <v>11</v>
      </c>
      <c r="AH4" s="2" t="s">
        <v>11</v>
      </c>
      <c r="AI4" s="2" t="s">
        <v>299</v>
      </c>
      <c r="AJ4" s="2" t="s">
        <v>32</v>
      </c>
      <c r="AK4" s="2" t="s">
        <v>32</v>
      </c>
      <c r="AL4" s="2" t="s">
        <v>32</v>
      </c>
      <c r="AM4" s="59" t="s">
        <v>96</v>
      </c>
    </row>
    <row r="5" spans="1:39" ht="18" customHeight="1" thickBot="1">
      <c r="E5" s="51"/>
      <c r="F5" s="51"/>
      <c r="G5" s="51"/>
      <c r="H5" s="51"/>
      <c r="I5" s="51"/>
      <c r="J5" s="51"/>
      <c r="K5" s="51"/>
      <c r="L5" s="51"/>
      <c r="M5" s="51"/>
      <c r="N5" s="51"/>
      <c r="O5" s="51"/>
      <c r="P5" s="51"/>
      <c r="Q5" s="51"/>
      <c r="R5" s="2" t="s">
        <v>33</v>
      </c>
      <c r="S5" s="2" t="s">
        <v>33</v>
      </c>
      <c r="T5" s="2" t="s">
        <v>33</v>
      </c>
      <c r="U5" s="2" t="s">
        <v>33</v>
      </c>
      <c r="V5" s="2" t="s">
        <v>33</v>
      </c>
      <c r="W5" s="2" t="s">
        <v>33</v>
      </c>
      <c r="X5" s="2" t="s">
        <v>33</v>
      </c>
      <c r="Y5" s="2" t="s">
        <v>33</v>
      </c>
      <c r="Z5" s="2" t="s">
        <v>33</v>
      </c>
      <c r="AA5" s="2" t="s">
        <v>33</v>
      </c>
      <c r="AB5" s="2" t="s">
        <v>33</v>
      </c>
      <c r="AC5" s="2" t="s">
        <v>34</v>
      </c>
      <c r="AD5" s="2" t="s">
        <v>34</v>
      </c>
      <c r="AE5" s="2" t="s">
        <v>34</v>
      </c>
      <c r="AF5" s="2" t="s">
        <v>34</v>
      </c>
      <c r="AG5" s="2" t="s">
        <v>34</v>
      </c>
      <c r="AH5" s="2" t="s">
        <v>34</v>
      </c>
      <c r="AI5" s="2" t="s">
        <v>34</v>
      </c>
      <c r="AJ5" s="2" t="s">
        <v>34</v>
      </c>
      <c r="AK5" s="2" t="s">
        <v>34</v>
      </c>
      <c r="AL5" s="2" t="s">
        <v>34</v>
      </c>
      <c r="AM5" s="2" t="s">
        <v>34</v>
      </c>
    </row>
    <row r="6" spans="1:39" ht="18" customHeight="1" thickBot="1">
      <c r="C6" s="16" t="s">
        <v>7</v>
      </c>
      <c r="D6" s="6" t="s">
        <v>23</v>
      </c>
      <c r="E6" s="7"/>
      <c r="F6" s="22"/>
      <c r="G6" s="22"/>
    </row>
    <row r="7" spans="1:39" ht="18" customHeight="1" thickBot="1">
      <c r="C7" s="18">
        <v>1</v>
      </c>
      <c r="D7" s="168" t="s">
        <v>330</v>
      </c>
      <c r="E7" s="23"/>
      <c r="F7" s="4"/>
      <c r="G7" s="13">
        <v>3</v>
      </c>
      <c r="H7" s="168" t="s">
        <v>312</v>
      </c>
      <c r="I7" s="245">
        <v>2.6009749041896213</v>
      </c>
      <c r="J7" s="211">
        <v>43.22733781665562</v>
      </c>
      <c r="K7" s="211">
        <v>19.271350252713813</v>
      </c>
      <c r="L7" s="245">
        <v>0.92513501323912672</v>
      </c>
      <c r="M7" s="177"/>
      <c r="N7" s="211">
        <v>19.271350252713813</v>
      </c>
      <c r="O7" s="168">
        <v>0.16300000000000001</v>
      </c>
      <c r="P7" s="168">
        <v>6.5000000000000002E-2</v>
      </c>
      <c r="Q7" s="179">
        <v>0.11609999999999999</v>
      </c>
      <c r="R7" s="179">
        <v>0</v>
      </c>
      <c r="S7" s="179">
        <v>2.828694756621807E-3</v>
      </c>
      <c r="T7" s="179">
        <v>0.2</v>
      </c>
      <c r="U7" s="179">
        <v>0</v>
      </c>
      <c r="V7" s="179">
        <v>0</v>
      </c>
      <c r="W7" s="179">
        <v>0</v>
      </c>
      <c r="X7" s="214">
        <v>27.664899999999982</v>
      </c>
      <c r="Y7" s="179">
        <v>0.77934981600000008</v>
      </c>
      <c r="Z7" s="179">
        <v>0</v>
      </c>
      <c r="AA7" s="179">
        <v>0.91601999999999995</v>
      </c>
      <c r="AB7" s="179">
        <v>28.253162499999998</v>
      </c>
      <c r="AC7" s="179">
        <v>0</v>
      </c>
      <c r="AD7" s="179">
        <v>3.4676196742577242E-2</v>
      </c>
      <c r="AE7" s="179">
        <v>0.161</v>
      </c>
      <c r="AF7" s="179">
        <v>0</v>
      </c>
      <c r="AG7" s="179">
        <v>0</v>
      </c>
      <c r="AH7" s="179">
        <v>0</v>
      </c>
      <c r="AI7" s="179">
        <v>323.01947472048403</v>
      </c>
      <c r="AJ7" s="179">
        <v>0.95113999999999999</v>
      </c>
      <c r="AK7" s="179">
        <v>0</v>
      </c>
      <c r="AL7" s="179">
        <v>0.81921688200000009</v>
      </c>
      <c r="AM7" s="179">
        <v>27.35502</v>
      </c>
    </row>
    <row r="8" spans="1:39" ht="18" customHeight="1" thickBot="1">
      <c r="C8" s="19">
        <v>2</v>
      </c>
      <c r="D8" s="168" t="s">
        <v>329</v>
      </c>
      <c r="E8" s="24"/>
      <c r="F8" s="28"/>
      <c r="G8" s="26">
        <v>3</v>
      </c>
      <c r="H8" s="168" t="s">
        <v>312</v>
      </c>
      <c r="I8" s="245">
        <v>2.6009749041896213</v>
      </c>
      <c r="J8" s="211">
        <v>8.2646602200727255</v>
      </c>
      <c r="K8" s="211">
        <v>24.041349822587243</v>
      </c>
      <c r="L8" s="245">
        <v>2.1513013135177896</v>
      </c>
      <c r="M8" s="177"/>
      <c r="N8" s="211">
        <v>24.041349822587243</v>
      </c>
      <c r="O8" s="179">
        <v>0.24</v>
      </c>
      <c r="P8" s="168">
        <v>9.5000000000000001E-2</v>
      </c>
      <c r="Q8" s="179">
        <v>0.20736750000000001</v>
      </c>
      <c r="R8" s="179">
        <v>0</v>
      </c>
      <c r="S8" s="179">
        <v>3.0512465373555262E-2</v>
      </c>
      <c r="T8" s="179">
        <v>0.29599999999999999</v>
      </c>
      <c r="U8" s="179">
        <v>0</v>
      </c>
      <c r="V8" s="179">
        <v>0.01</v>
      </c>
      <c r="W8" s="179">
        <v>0</v>
      </c>
      <c r="X8" s="214">
        <v>293.858</v>
      </c>
      <c r="Y8" s="179">
        <v>0.97993259999999993</v>
      </c>
      <c r="Z8" s="179">
        <v>0</v>
      </c>
      <c r="AA8" s="179">
        <v>1.8146900000000001</v>
      </c>
      <c r="AB8" s="179">
        <v>52.390573750000001</v>
      </c>
      <c r="AC8" s="179">
        <v>0</v>
      </c>
      <c r="AD8" s="179">
        <v>2.7842522315317707E-2</v>
      </c>
      <c r="AE8" s="179">
        <v>0.34599999999999997</v>
      </c>
      <c r="AF8" s="179">
        <v>0</v>
      </c>
      <c r="AG8" s="179">
        <v>0</v>
      </c>
      <c r="AH8" s="179">
        <v>0</v>
      </c>
      <c r="AI8" s="179">
        <v>263.90749234827189</v>
      </c>
      <c r="AJ8" s="179">
        <v>1.7005899999999998</v>
      </c>
      <c r="AK8" s="179">
        <v>0</v>
      </c>
      <c r="AL8" s="179">
        <v>0.8332891</v>
      </c>
      <c r="AM8" s="179">
        <v>53.640929999999997</v>
      </c>
    </row>
    <row r="9" spans="1:39" ht="18" customHeight="1" thickBot="1">
      <c r="C9" s="19">
        <v>3</v>
      </c>
      <c r="D9" s="168" t="s">
        <v>325</v>
      </c>
      <c r="E9" s="24"/>
      <c r="F9" s="28"/>
      <c r="G9" s="26">
        <v>3</v>
      </c>
      <c r="H9" s="168" t="s">
        <v>312</v>
      </c>
      <c r="I9" s="179"/>
      <c r="J9" s="211"/>
      <c r="K9" s="210"/>
      <c r="L9" s="168"/>
      <c r="M9" s="177"/>
      <c r="N9" s="168"/>
      <c r="O9" s="179">
        <v>3.9E-2</v>
      </c>
      <c r="P9" s="179">
        <v>1.4999999999999999E-2</v>
      </c>
      <c r="Q9" s="179"/>
      <c r="R9" s="214">
        <v>0</v>
      </c>
      <c r="S9" s="214">
        <v>3.1470913112636377E-4</v>
      </c>
      <c r="T9" s="214">
        <v>4.8000000000000001E-2</v>
      </c>
      <c r="U9" s="214">
        <v>0</v>
      </c>
      <c r="V9" s="179">
        <v>0</v>
      </c>
      <c r="W9" s="179">
        <v>0</v>
      </c>
      <c r="X9" s="214">
        <v>0.74700000000000011</v>
      </c>
      <c r="Y9" s="179">
        <v>0.11891574799999999</v>
      </c>
      <c r="Z9" s="179">
        <v>0</v>
      </c>
      <c r="AA9" s="179">
        <v>0.13634000000000002</v>
      </c>
      <c r="AB9" s="214">
        <v>13.777861249999999</v>
      </c>
      <c r="AC9" s="214">
        <v>0</v>
      </c>
      <c r="AD9" s="214">
        <v>1.8613672483407102E-3</v>
      </c>
      <c r="AE9" s="214">
        <v>5.0999999999999997E-2</v>
      </c>
      <c r="AF9" s="214">
        <v>0</v>
      </c>
      <c r="AG9" s="179">
        <v>0.112</v>
      </c>
      <c r="AH9" s="179">
        <v>0</v>
      </c>
      <c r="AI9" s="179">
        <v>23.064501824791275</v>
      </c>
      <c r="AJ9" s="179">
        <v>1.3117000000000001</v>
      </c>
      <c r="AK9" s="179">
        <v>0</v>
      </c>
      <c r="AL9" s="179">
        <v>1.1578375900000002</v>
      </c>
      <c r="AM9" s="179">
        <v>13.50286</v>
      </c>
    </row>
    <row r="10" spans="1:39" ht="18" customHeight="1" thickBot="1">
      <c r="C10" s="19">
        <v>4</v>
      </c>
      <c r="D10" s="168" t="s">
        <v>327</v>
      </c>
      <c r="E10" s="24"/>
      <c r="F10" s="28"/>
      <c r="G10" s="26">
        <v>3</v>
      </c>
      <c r="H10" s="168" t="s">
        <v>312</v>
      </c>
      <c r="I10" s="168"/>
      <c r="J10" s="168"/>
      <c r="K10" s="168"/>
      <c r="L10" s="168"/>
      <c r="M10" s="177"/>
      <c r="N10" s="168"/>
      <c r="O10" s="179">
        <v>0.122</v>
      </c>
      <c r="P10" s="168">
        <v>4.8000000000000001E-2</v>
      </c>
      <c r="Q10" s="168"/>
      <c r="R10" s="214">
        <v>0</v>
      </c>
      <c r="S10" s="214">
        <v>7.4126231939348544E-3</v>
      </c>
      <c r="T10" s="214">
        <v>0.15</v>
      </c>
      <c r="U10" s="214">
        <v>0</v>
      </c>
      <c r="V10" s="179">
        <v>0</v>
      </c>
      <c r="W10" s="179">
        <v>0</v>
      </c>
      <c r="X10" s="214">
        <v>62.783659999999955</v>
      </c>
      <c r="Y10" s="179">
        <v>0.99549370000000004</v>
      </c>
      <c r="Z10" s="179">
        <v>0</v>
      </c>
      <c r="AA10" s="179">
        <v>1.1993900000000002</v>
      </c>
      <c r="AB10" s="214">
        <v>74.16737062499999</v>
      </c>
      <c r="AC10" s="214">
        <v>0</v>
      </c>
      <c r="AD10" s="214">
        <v>4.7789372344727125E-3</v>
      </c>
      <c r="AE10" s="214">
        <v>0.122</v>
      </c>
      <c r="AF10" s="214">
        <v>0</v>
      </c>
      <c r="AG10" s="179">
        <v>0</v>
      </c>
      <c r="AH10" s="179">
        <v>0</v>
      </c>
      <c r="AI10" s="179">
        <v>38.571813429769946</v>
      </c>
      <c r="AJ10" s="179">
        <v>1.3254999999999999</v>
      </c>
      <c r="AK10" s="179">
        <v>0</v>
      </c>
      <c r="AL10" s="179">
        <v>0.98087000000000002</v>
      </c>
      <c r="AM10" s="179">
        <v>69.860439999999983</v>
      </c>
    </row>
    <row r="11" spans="1:39" ht="18" customHeight="1" thickBot="1">
      <c r="C11" s="19">
        <v>5</v>
      </c>
      <c r="D11" s="168" t="s">
        <v>328</v>
      </c>
      <c r="E11" s="24"/>
      <c r="F11" s="28"/>
      <c r="G11" s="26">
        <v>3</v>
      </c>
      <c r="H11" s="168" t="s">
        <v>331</v>
      </c>
      <c r="I11" s="168"/>
      <c r="J11" s="168"/>
      <c r="K11" s="168"/>
      <c r="L11" s="168"/>
      <c r="M11" s="177"/>
      <c r="N11" s="168"/>
      <c r="O11" s="168"/>
      <c r="P11" s="168"/>
      <c r="Q11" s="168"/>
      <c r="R11" s="168"/>
      <c r="S11" s="168"/>
      <c r="T11" s="168"/>
      <c r="U11" s="168"/>
      <c r="V11" s="179">
        <v>1.66</v>
      </c>
      <c r="W11" s="217">
        <v>0</v>
      </c>
      <c r="X11" s="168"/>
      <c r="Y11" s="168"/>
      <c r="Z11" s="179">
        <v>0</v>
      </c>
      <c r="AA11" s="168"/>
      <c r="AB11" s="168"/>
      <c r="AC11" s="168"/>
      <c r="AD11" s="168"/>
      <c r="AE11" s="168"/>
      <c r="AF11" s="168"/>
      <c r="AG11" s="168">
        <v>5.5359999999999996</v>
      </c>
      <c r="AH11" s="179">
        <v>0</v>
      </c>
      <c r="AI11" s="168"/>
      <c r="AJ11" s="168"/>
      <c r="AK11" s="179">
        <v>0</v>
      </c>
      <c r="AL11" s="168"/>
      <c r="AM11" s="168"/>
    </row>
    <row r="12" spans="1:39" ht="18" customHeight="1" thickBot="1">
      <c r="C12" s="19">
        <v>6</v>
      </c>
      <c r="D12" s="168"/>
      <c r="E12" s="24"/>
      <c r="F12" s="28"/>
      <c r="G12" s="26"/>
      <c r="H12" s="168"/>
      <c r="I12" s="168"/>
      <c r="J12" s="168"/>
      <c r="K12" s="168"/>
      <c r="L12" s="168"/>
      <c r="M12" s="177"/>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row>
    <row r="13" spans="1:39" ht="18" customHeight="1" thickBot="1">
      <c r="C13" s="19">
        <v>7</v>
      </c>
      <c r="D13" s="168"/>
      <c r="E13" s="24"/>
      <c r="F13" s="28"/>
      <c r="G13" s="26"/>
      <c r="H13" s="168"/>
      <c r="I13" s="168"/>
      <c r="J13" s="168"/>
      <c r="K13" s="168"/>
      <c r="L13" s="168"/>
      <c r="M13" s="177"/>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row>
    <row r="14" spans="1:39" ht="18" customHeight="1" thickBot="1">
      <c r="C14" s="19">
        <v>8</v>
      </c>
      <c r="D14" s="168"/>
      <c r="E14" s="24"/>
      <c r="F14" s="28"/>
      <c r="G14" s="26"/>
      <c r="H14" s="168"/>
      <c r="I14" s="168"/>
      <c r="J14" s="168"/>
      <c r="K14" s="168"/>
      <c r="L14" s="168"/>
      <c r="M14" s="177"/>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row>
    <row r="15" spans="1:39" ht="18" customHeight="1" thickBot="1">
      <c r="C15" s="19">
        <v>9</v>
      </c>
      <c r="D15" s="168"/>
      <c r="E15" s="24"/>
      <c r="F15" s="28"/>
      <c r="G15" s="26"/>
      <c r="H15" s="168"/>
      <c r="I15" s="168"/>
      <c r="J15" s="168"/>
      <c r="K15" s="168"/>
      <c r="L15" s="168"/>
      <c r="M15" s="177"/>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row>
    <row r="16" spans="1:39" ht="18" customHeight="1" thickBot="1">
      <c r="C16" s="19">
        <v>10</v>
      </c>
      <c r="D16" s="168"/>
      <c r="E16" s="24"/>
      <c r="F16" s="28"/>
      <c r="G16" s="26"/>
      <c r="H16" s="168"/>
      <c r="I16" s="168"/>
      <c r="J16" s="168"/>
      <c r="K16" s="168"/>
      <c r="L16" s="168"/>
      <c r="M16" s="177"/>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row>
    <row r="17" spans="1:39" ht="18" customHeight="1" thickBot="1">
      <c r="C17" s="20" t="s">
        <v>24</v>
      </c>
      <c r="D17" s="168"/>
      <c r="E17" s="25"/>
      <c r="F17" s="29"/>
      <c r="G17" s="27"/>
      <c r="H17" s="168"/>
      <c r="I17" s="169"/>
      <c r="J17" s="168"/>
      <c r="K17" s="168"/>
      <c r="L17" s="168"/>
      <c r="M17" s="177"/>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row>
    <row r="18" spans="1:39" ht="15" thickBot="1">
      <c r="A18" s="10"/>
      <c r="B18" s="10"/>
      <c r="C18" s="20"/>
      <c r="D18" s="21" t="s">
        <v>6</v>
      </c>
      <c r="E18" s="25"/>
      <c r="F18" s="29"/>
      <c r="G18" s="27">
        <v>3</v>
      </c>
      <c r="H18" s="10"/>
      <c r="I18" s="178">
        <f>SUM(I7:I17)</f>
        <v>5.2019498083792426</v>
      </c>
      <c r="L18" s="178">
        <f>SUM(L7:L17)</f>
        <v>3.0764363267569164</v>
      </c>
      <c r="O18" s="178">
        <f t="shared" ref="O18:AM18" si="0">SUM(O7:O17)</f>
        <v>0.56400000000000006</v>
      </c>
      <c r="P18" s="178">
        <f t="shared" si="0"/>
        <v>0.22299999999999998</v>
      </c>
      <c r="Q18" s="178">
        <f t="shared" si="0"/>
        <v>0.32346750000000002</v>
      </c>
      <c r="R18" s="178">
        <f t="shared" si="0"/>
        <v>0</v>
      </c>
      <c r="S18" s="178">
        <f t="shared" si="0"/>
        <v>4.106849245523829E-2</v>
      </c>
      <c r="T18" s="178">
        <f t="shared" si="0"/>
        <v>0.69400000000000006</v>
      </c>
      <c r="U18" s="178">
        <f t="shared" si="0"/>
        <v>0</v>
      </c>
      <c r="V18" s="178">
        <f t="shared" si="0"/>
        <v>1.67</v>
      </c>
      <c r="W18" s="178">
        <f t="shared" si="0"/>
        <v>0</v>
      </c>
      <c r="X18" s="178">
        <f t="shared" si="0"/>
        <v>385.05355999999995</v>
      </c>
      <c r="Y18" s="178">
        <f t="shared" si="0"/>
        <v>2.873691864</v>
      </c>
      <c r="Z18" s="178">
        <f>SUM(Z7:Z17)</f>
        <v>0</v>
      </c>
      <c r="AA18" s="178">
        <f t="shared" si="0"/>
        <v>4.0664400000000001</v>
      </c>
      <c r="AB18" s="178">
        <f t="shared" si="0"/>
        <v>168.58896812500001</v>
      </c>
      <c r="AC18" s="178">
        <f t="shared" si="0"/>
        <v>0</v>
      </c>
      <c r="AD18" s="178">
        <f t="shared" si="0"/>
        <v>6.9159023540708381E-2</v>
      </c>
      <c r="AE18" s="178">
        <f t="shared" si="0"/>
        <v>0.68</v>
      </c>
      <c r="AF18" s="178">
        <f t="shared" si="0"/>
        <v>0</v>
      </c>
      <c r="AG18" s="178">
        <f t="shared" si="0"/>
        <v>5.6479999999999997</v>
      </c>
      <c r="AH18" s="178">
        <f t="shared" si="0"/>
        <v>0</v>
      </c>
      <c r="AI18" s="178">
        <f t="shared" si="0"/>
        <v>648.56328232331703</v>
      </c>
      <c r="AJ18" s="178">
        <f t="shared" si="0"/>
        <v>5.2889299999999997</v>
      </c>
      <c r="AK18" s="178">
        <f t="shared" si="0"/>
        <v>0</v>
      </c>
      <c r="AL18" s="178">
        <f t="shared" si="0"/>
        <v>3.7912135720000002</v>
      </c>
      <c r="AM18" s="178">
        <f t="shared" si="0"/>
        <v>164.35924999999997</v>
      </c>
    </row>
    <row r="19" spans="1:39">
      <c r="A19" s="10"/>
      <c r="B19" s="10"/>
      <c r="C19" s="11"/>
      <c r="D19" s="12"/>
      <c r="E19" s="8"/>
      <c r="F19" s="8"/>
      <c r="G19" s="8"/>
      <c r="H19" s="10"/>
    </row>
    <row r="20" spans="1:39">
      <c r="C20" s="15"/>
    </row>
    <row r="21" spans="1:39" ht="15">
      <c r="D21" s="49"/>
    </row>
    <row r="22" spans="1:39" ht="15.75">
      <c r="C22" s="267" t="s">
        <v>187</v>
      </c>
      <c r="D22" s="267"/>
      <c r="E22" s="117"/>
      <c r="F22" s="117"/>
      <c r="G22" s="117"/>
      <c r="H22" s="117"/>
      <c r="I22" s="117"/>
      <c r="J22" s="117"/>
      <c r="K22" s="117"/>
    </row>
    <row r="23" spans="1:39" ht="15.75">
      <c r="C23" s="118"/>
      <c r="D23" s="119"/>
      <c r="E23" s="117"/>
      <c r="F23" s="117"/>
      <c r="G23" s="117"/>
      <c r="H23" s="117"/>
      <c r="I23" s="117"/>
      <c r="J23" s="117"/>
      <c r="K23" s="117"/>
    </row>
    <row r="24" spans="1:39" ht="15.75">
      <c r="C24" s="120"/>
      <c r="D24" s="121" t="s">
        <v>188</v>
      </c>
      <c r="E24" s="117"/>
      <c r="F24" s="117"/>
      <c r="G24" s="117"/>
      <c r="H24" s="117"/>
      <c r="I24" s="117"/>
      <c r="J24" s="117"/>
      <c r="K24" s="117"/>
    </row>
    <row r="25" spans="1:39" ht="15.75">
      <c r="C25" s="118"/>
      <c r="D25" s="119"/>
      <c r="E25" s="117"/>
      <c r="F25" s="117"/>
      <c r="G25" s="117"/>
      <c r="H25" s="117"/>
      <c r="I25" s="117"/>
      <c r="J25" s="117"/>
      <c r="K25" s="117"/>
    </row>
    <row r="26" spans="1:39" ht="15.75">
      <c r="C26" s="122"/>
      <c r="D26" s="121" t="s">
        <v>189</v>
      </c>
      <c r="E26" s="117"/>
      <c r="F26" s="117"/>
      <c r="G26" s="117"/>
      <c r="H26" s="117"/>
      <c r="I26" s="117"/>
      <c r="J26" s="117"/>
      <c r="K26" s="117"/>
    </row>
    <row r="27" spans="1:39" ht="15.75">
      <c r="C27" s="123"/>
      <c r="D27" s="121"/>
      <c r="E27" s="117"/>
      <c r="F27" s="117"/>
      <c r="G27" s="117"/>
      <c r="H27" s="117"/>
      <c r="I27" s="117"/>
      <c r="J27" s="117"/>
      <c r="K27" s="117"/>
    </row>
    <row r="28" spans="1:39" ht="15.75">
      <c r="C28" s="124"/>
      <c r="D28" s="121" t="s">
        <v>190</v>
      </c>
      <c r="E28" s="117"/>
      <c r="F28" s="117"/>
      <c r="G28" s="117"/>
      <c r="H28" s="117"/>
      <c r="I28" s="117"/>
      <c r="J28" s="117"/>
      <c r="K28" s="117"/>
    </row>
    <row r="29" spans="1:39" ht="15.75">
      <c r="C29" s="125"/>
      <c r="D29" s="126"/>
      <c r="E29" s="117"/>
      <c r="F29" s="117"/>
      <c r="G29" s="117"/>
      <c r="H29" s="117"/>
      <c r="I29" s="117"/>
      <c r="J29" s="117"/>
      <c r="K29" s="117"/>
    </row>
    <row r="30" spans="1:39" ht="16.5" thickBot="1">
      <c r="C30" s="127"/>
      <c r="D30" s="128"/>
      <c r="E30" s="117"/>
      <c r="F30" s="117"/>
      <c r="G30" s="117"/>
      <c r="H30" s="117"/>
      <c r="I30" s="117"/>
      <c r="J30" s="117"/>
      <c r="K30" s="117"/>
    </row>
    <row r="31" spans="1:39" ht="16.5" thickBot="1">
      <c r="C31" s="129" t="s">
        <v>222</v>
      </c>
      <c r="D31" s="130"/>
      <c r="E31" s="131"/>
      <c r="F31" s="131"/>
      <c r="G31" s="131"/>
      <c r="H31" s="131"/>
      <c r="I31" s="131"/>
      <c r="J31" s="131"/>
      <c r="K31" s="132"/>
    </row>
    <row r="32" spans="1:39" ht="16.5" thickBot="1">
      <c r="C32" s="133"/>
      <c r="D32" s="134"/>
      <c r="E32" s="135"/>
      <c r="F32" s="135"/>
      <c r="G32" s="135"/>
      <c r="H32" s="135"/>
      <c r="I32" s="135"/>
      <c r="J32" s="135"/>
      <c r="K32" s="135"/>
    </row>
    <row r="33" spans="3:11" ht="15" thickBot="1">
      <c r="C33" s="268" t="s">
        <v>216</v>
      </c>
      <c r="D33" s="269"/>
      <c r="E33" s="269"/>
      <c r="F33" s="269"/>
      <c r="G33" s="269"/>
      <c r="H33" s="269"/>
      <c r="I33" s="269"/>
      <c r="J33" s="269"/>
      <c r="K33" s="270"/>
    </row>
    <row r="34" spans="3:11" ht="15" thickBot="1">
      <c r="C34" s="136"/>
      <c r="D34" s="137"/>
      <c r="E34" s="136"/>
      <c r="F34" s="136"/>
      <c r="G34" s="136"/>
      <c r="H34" s="138"/>
      <c r="I34" s="138"/>
      <c r="J34" s="138"/>
      <c r="K34" s="138"/>
    </row>
    <row r="35" spans="3:11" ht="15" thickBot="1">
      <c r="C35" s="139" t="s">
        <v>191</v>
      </c>
      <c r="D35" s="271" t="s">
        <v>192</v>
      </c>
      <c r="E35" s="272"/>
      <c r="F35" s="272"/>
      <c r="G35" s="272"/>
      <c r="H35" s="272"/>
      <c r="I35" s="272"/>
      <c r="J35" s="272"/>
      <c r="K35" s="273"/>
    </row>
    <row r="36" spans="3:11" ht="43.9" customHeight="1" thickBot="1">
      <c r="C36" s="140" t="s">
        <v>24</v>
      </c>
      <c r="D36" s="274" t="s">
        <v>298</v>
      </c>
      <c r="E36" s="275"/>
      <c r="F36" s="275"/>
      <c r="G36" s="275"/>
      <c r="H36" s="275"/>
      <c r="I36" s="275"/>
      <c r="J36" s="275"/>
      <c r="K36" s="276"/>
    </row>
    <row r="37" spans="3:11">
      <c r="C37" s="140" t="s">
        <v>24</v>
      </c>
      <c r="D37" s="274" t="s">
        <v>218</v>
      </c>
      <c r="E37" s="275"/>
      <c r="F37" s="275"/>
      <c r="G37" s="275"/>
      <c r="H37" s="275"/>
      <c r="I37" s="275"/>
      <c r="J37" s="275"/>
      <c r="K37" s="276"/>
    </row>
  </sheetData>
  <mergeCells count="6">
    <mergeCell ref="D37:K37"/>
    <mergeCell ref="C3:D3"/>
    <mergeCell ref="C22:D22"/>
    <mergeCell ref="C33:K33"/>
    <mergeCell ref="D35:K35"/>
    <mergeCell ref="D36:K36"/>
  </mergeCells>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9"/>
  <sheetViews>
    <sheetView zoomScaleNormal="100" workbookViewId="0">
      <pane xSplit="7" ySplit="5" topLeftCell="O6" activePane="bottomRight" state="frozen"/>
      <selection activeCell="AA23" sqref="AA23"/>
      <selection pane="topRight" activeCell="AA23" sqref="AA23"/>
      <selection pane="bottomLeft" activeCell="AA23" sqref="AA23"/>
      <selection pane="bottomRight" activeCell="V11" sqref="V11"/>
    </sheetView>
  </sheetViews>
  <sheetFormatPr defaultColWidth="8.75" defaultRowHeight="14.25"/>
  <cols>
    <col min="1" max="2" width="5.75" style="9" customWidth="1"/>
    <col min="3" max="3" width="6.875" style="9" customWidth="1"/>
    <col min="4" max="4" width="23.125" style="9" customWidth="1"/>
    <col min="5" max="5" width="8.75" style="9"/>
    <col min="6" max="6" width="6.25" style="9" customWidth="1"/>
    <col min="7" max="7" width="5.875" style="9" customWidth="1"/>
    <col min="8" max="8" width="22.375" style="9" customWidth="1"/>
    <col min="9" max="9" width="8.75" style="9"/>
    <col min="10" max="10" width="7" style="15" customWidth="1"/>
    <col min="11" max="11" width="9.25" style="15" customWidth="1"/>
    <col min="12" max="12" width="9.125" style="9" bestFit="1" customWidth="1"/>
    <col min="13" max="13" width="4.875" style="9" customWidth="1"/>
    <col min="14" max="16" width="8.75" style="9"/>
    <col min="17" max="17" width="9.125" style="9" bestFit="1" customWidth="1"/>
    <col min="18" max="19" width="8.75" style="9"/>
    <col min="20" max="21" width="10.25" style="9" customWidth="1"/>
    <col min="22" max="27" width="8.75" style="9"/>
    <col min="28" max="28" width="9.875" style="9" customWidth="1"/>
    <col min="29" max="30" width="8.75" style="9"/>
    <col min="31" max="32" width="10.25" style="9" customWidth="1"/>
    <col min="33" max="36" width="8.75" style="9"/>
    <col min="37" max="37" width="9.125" style="9" bestFit="1" customWidth="1"/>
    <col min="38" max="38" width="8.75" style="9"/>
    <col min="39" max="39" width="9.875" style="9" customWidth="1"/>
    <col min="40" max="16384" width="8.75" style="9"/>
  </cols>
  <sheetData>
    <row r="1" spans="1:39" ht="21">
      <c r="A1" s="14">
        <v>4</v>
      </c>
      <c r="B1" s="14" t="s">
        <v>52</v>
      </c>
    </row>
    <row r="2" spans="1:39" ht="15" thickBot="1"/>
    <row r="3" spans="1:39" ht="79.150000000000006" customHeight="1" thickBot="1">
      <c r="C3" s="265" t="s">
        <v>0</v>
      </c>
      <c r="D3" s="266"/>
      <c r="E3" s="2" t="s">
        <v>1</v>
      </c>
      <c r="F3" s="1" t="s">
        <v>2</v>
      </c>
      <c r="G3" s="1" t="s">
        <v>3</v>
      </c>
      <c r="H3" s="2" t="s">
        <v>89</v>
      </c>
      <c r="I3" s="2" t="s">
        <v>47</v>
      </c>
      <c r="J3" s="2" t="s">
        <v>82</v>
      </c>
      <c r="K3" s="2" t="s">
        <v>83</v>
      </c>
      <c r="L3" s="2" t="s">
        <v>48</v>
      </c>
      <c r="M3" s="2" t="s">
        <v>25</v>
      </c>
      <c r="N3" s="2" t="s">
        <v>88</v>
      </c>
      <c r="O3" s="2" t="s">
        <v>27</v>
      </c>
      <c r="P3" s="2" t="s">
        <v>26</v>
      </c>
      <c r="Q3" s="2" t="s">
        <v>50</v>
      </c>
      <c r="R3" s="2" t="s">
        <v>30</v>
      </c>
      <c r="S3" s="2" t="s">
        <v>29</v>
      </c>
      <c r="T3" s="2" t="s">
        <v>49</v>
      </c>
      <c r="U3" s="2" t="s">
        <v>45</v>
      </c>
      <c r="V3" s="33" t="s">
        <v>38</v>
      </c>
      <c r="W3" s="33" t="s">
        <v>46</v>
      </c>
      <c r="X3" s="33" t="s">
        <v>91</v>
      </c>
      <c r="Y3" s="2" t="s">
        <v>90</v>
      </c>
      <c r="Z3" s="2" t="s">
        <v>93</v>
      </c>
      <c r="AA3" s="2" t="s">
        <v>31</v>
      </c>
      <c r="AB3" s="2" t="s">
        <v>97</v>
      </c>
      <c r="AC3" s="2" t="s">
        <v>30</v>
      </c>
      <c r="AD3" s="2" t="s">
        <v>29</v>
      </c>
      <c r="AE3" s="2" t="s">
        <v>49</v>
      </c>
      <c r="AF3" s="2" t="s">
        <v>45</v>
      </c>
      <c r="AG3" s="33" t="s">
        <v>38</v>
      </c>
      <c r="AH3" s="33" t="s">
        <v>46</v>
      </c>
      <c r="AI3" s="33" t="s">
        <v>91</v>
      </c>
      <c r="AJ3" s="2" t="s">
        <v>90</v>
      </c>
      <c r="AK3" s="2" t="s">
        <v>93</v>
      </c>
      <c r="AL3" s="2" t="s">
        <v>31</v>
      </c>
      <c r="AM3" s="2" t="s">
        <v>97</v>
      </c>
    </row>
    <row r="4" spans="1:39" ht="18" customHeight="1" thickBot="1">
      <c r="E4" s="51"/>
      <c r="F4" s="51"/>
      <c r="G4" s="51"/>
      <c r="H4" s="51"/>
      <c r="I4" s="2" t="s">
        <v>11</v>
      </c>
      <c r="J4" s="2" t="s">
        <v>84</v>
      </c>
      <c r="K4" s="2" t="s">
        <v>84</v>
      </c>
      <c r="L4" s="2" t="s">
        <v>11</v>
      </c>
      <c r="M4" s="2"/>
      <c r="N4" s="2" t="s">
        <v>84</v>
      </c>
      <c r="O4" s="2" t="s">
        <v>11</v>
      </c>
      <c r="P4" s="2" t="s">
        <v>11</v>
      </c>
      <c r="Q4" s="2" t="s">
        <v>11</v>
      </c>
      <c r="R4" s="2" t="s">
        <v>11</v>
      </c>
      <c r="S4" s="2" t="s">
        <v>11</v>
      </c>
      <c r="T4" s="2" t="s">
        <v>11</v>
      </c>
      <c r="U4" s="2" t="s">
        <v>11</v>
      </c>
      <c r="V4" s="2" t="s">
        <v>11</v>
      </c>
      <c r="W4" s="2" t="s">
        <v>11</v>
      </c>
      <c r="X4" s="2" t="s">
        <v>299</v>
      </c>
      <c r="Y4" s="2" t="s">
        <v>32</v>
      </c>
      <c r="Z4" s="2" t="s">
        <v>32</v>
      </c>
      <c r="AA4" s="2" t="s">
        <v>32</v>
      </c>
      <c r="AB4" s="59" t="s">
        <v>96</v>
      </c>
      <c r="AC4" s="2" t="s">
        <v>11</v>
      </c>
      <c r="AD4" s="2" t="s">
        <v>11</v>
      </c>
      <c r="AE4" s="2" t="s">
        <v>11</v>
      </c>
      <c r="AF4" s="2" t="s">
        <v>11</v>
      </c>
      <c r="AG4" s="2" t="s">
        <v>11</v>
      </c>
      <c r="AH4" s="2" t="s">
        <v>11</v>
      </c>
      <c r="AI4" s="2" t="s">
        <v>299</v>
      </c>
      <c r="AJ4" s="2" t="s">
        <v>32</v>
      </c>
      <c r="AK4" s="2" t="s">
        <v>32</v>
      </c>
      <c r="AL4" s="2" t="s">
        <v>32</v>
      </c>
      <c r="AM4" s="59" t="s">
        <v>96</v>
      </c>
    </row>
    <row r="5" spans="1:39" ht="18" customHeight="1" thickBot="1">
      <c r="E5" s="51"/>
      <c r="F5" s="51"/>
      <c r="G5" s="51"/>
      <c r="H5" s="51"/>
      <c r="I5" s="51"/>
      <c r="L5" s="51"/>
      <c r="M5" s="51"/>
      <c r="N5" s="51"/>
      <c r="O5" s="51"/>
      <c r="P5" s="51"/>
      <c r="Q5" s="51"/>
      <c r="R5" s="2" t="s">
        <v>33</v>
      </c>
      <c r="S5" s="2" t="s">
        <v>33</v>
      </c>
      <c r="T5" s="2" t="s">
        <v>33</v>
      </c>
      <c r="U5" s="2" t="s">
        <v>33</v>
      </c>
      <c r="V5" s="2" t="s">
        <v>33</v>
      </c>
      <c r="W5" s="2" t="s">
        <v>33</v>
      </c>
      <c r="X5" s="2" t="s">
        <v>33</v>
      </c>
      <c r="Y5" s="2" t="s">
        <v>33</v>
      </c>
      <c r="Z5" s="2" t="s">
        <v>33</v>
      </c>
      <c r="AA5" s="2" t="s">
        <v>33</v>
      </c>
      <c r="AB5" s="2" t="s">
        <v>33</v>
      </c>
      <c r="AC5" s="2" t="s">
        <v>34</v>
      </c>
      <c r="AD5" s="2" t="s">
        <v>34</v>
      </c>
      <c r="AE5" s="2" t="s">
        <v>34</v>
      </c>
      <c r="AF5" s="2" t="s">
        <v>34</v>
      </c>
      <c r="AG5" s="2" t="s">
        <v>34</v>
      </c>
      <c r="AH5" s="2" t="s">
        <v>34</v>
      </c>
      <c r="AI5" s="2" t="s">
        <v>34</v>
      </c>
      <c r="AJ5" s="2" t="s">
        <v>34</v>
      </c>
      <c r="AK5" s="2" t="s">
        <v>34</v>
      </c>
      <c r="AL5" s="2" t="s">
        <v>34</v>
      </c>
      <c r="AM5" s="2" t="s">
        <v>34</v>
      </c>
    </row>
    <row r="6" spans="1:39" ht="18" customHeight="1" thickBot="1">
      <c r="C6" s="16" t="s">
        <v>7</v>
      </c>
      <c r="D6" s="6" t="s">
        <v>23</v>
      </c>
      <c r="E6" s="7"/>
      <c r="F6" s="22"/>
      <c r="G6" s="22"/>
    </row>
    <row r="7" spans="1:39" ht="18" customHeight="1">
      <c r="C7" s="18">
        <v>1</v>
      </c>
      <c r="D7" s="168" t="s">
        <v>326</v>
      </c>
      <c r="E7" s="23"/>
      <c r="F7" s="4"/>
      <c r="G7" s="13">
        <v>3</v>
      </c>
      <c r="H7" s="168" t="s">
        <v>334</v>
      </c>
      <c r="I7" s="179">
        <f>SUM('7. Site Calculations'!I6:I21)</f>
        <v>51.359073900436293</v>
      </c>
      <c r="J7" s="211">
        <v>13.39132363848319</v>
      </c>
      <c r="K7" s="211">
        <v>13.020338260471995</v>
      </c>
      <c r="L7" s="179">
        <f>'7. Site Calculations'!I58-'7. Site Calculations'!I50-'7. Site Calculations'!I51</f>
        <v>29.669051762444056</v>
      </c>
      <c r="M7" s="168">
        <v>5</v>
      </c>
      <c r="N7" s="211">
        <f>K7</f>
        <v>13.020338260471995</v>
      </c>
      <c r="O7" s="179">
        <v>1.175</v>
      </c>
      <c r="P7" s="168">
        <v>0.46600000000000003</v>
      </c>
      <c r="Q7" s="179">
        <f>'6. Site Inputs'!I181</f>
        <v>1.8598575000000002</v>
      </c>
      <c r="R7" s="214">
        <v>0</v>
      </c>
      <c r="S7" s="214">
        <v>0.26240147253389118</v>
      </c>
      <c r="T7" s="214">
        <v>0.84299999999999997</v>
      </c>
      <c r="U7" s="214">
        <v>0</v>
      </c>
      <c r="V7" s="214">
        <v>2.8380000000000001</v>
      </c>
      <c r="W7" s="214">
        <v>0</v>
      </c>
      <c r="X7" s="214">
        <v>10688.332594034962</v>
      </c>
      <c r="Y7" s="214">
        <v>35.194415746031702</v>
      </c>
      <c r="Z7" s="214">
        <v>0</v>
      </c>
      <c r="AA7" s="214">
        <v>24.868857999999999</v>
      </c>
      <c r="AB7" s="214">
        <v>1471.00575875</v>
      </c>
      <c r="AC7" s="214">
        <v>0</v>
      </c>
      <c r="AD7" s="214">
        <v>0.27528796165421338</v>
      </c>
      <c r="AE7" s="214">
        <v>1.3839999999999999</v>
      </c>
      <c r="AF7" s="214">
        <v>0</v>
      </c>
      <c r="AG7" s="179">
        <v>0.96299999999999997</v>
      </c>
      <c r="AH7" s="179">
        <v>0</v>
      </c>
      <c r="AI7" s="179">
        <v>10674.289589120373</v>
      </c>
      <c r="AJ7" s="179">
        <v>21.97728</v>
      </c>
      <c r="AK7" s="179">
        <v>0</v>
      </c>
      <c r="AL7" s="179">
        <v>33.744721599999998</v>
      </c>
      <c r="AM7" s="179">
        <v>1496.8628200000001</v>
      </c>
    </row>
    <row r="8" spans="1:39" ht="18" customHeight="1">
      <c r="C8" s="19">
        <v>2</v>
      </c>
      <c r="D8" s="168" t="s">
        <v>315</v>
      </c>
      <c r="E8" s="24"/>
      <c r="F8" s="28"/>
      <c r="G8" s="26">
        <v>3</v>
      </c>
      <c r="H8" s="168" t="s">
        <v>335</v>
      </c>
      <c r="I8" s="179">
        <f>SUM('7. Site Calculations'!J6:J21)</f>
        <v>26.227100983926153</v>
      </c>
      <c r="J8" s="211">
        <v>10.290296114894716</v>
      </c>
      <c r="K8" s="211">
        <v>20.763328928765183</v>
      </c>
      <c r="L8" s="179">
        <f>'7. Site Calculations'!J58-'7. Site Calculations'!J50-'7. Site Calculations'!J51</f>
        <v>19.629620574758224</v>
      </c>
      <c r="M8" s="168">
        <v>3</v>
      </c>
      <c r="N8" s="211">
        <f t="shared" ref="N8:N13" si="0">K8</f>
        <v>20.763328928765183</v>
      </c>
      <c r="O8" s="179">
        <v>0.58399999999999996</v>
      </c>
      <c r="P8" s="179">
        <v>0.23100000000000001</v>
      </c>
      <c r="Q8" s="179">
        <f>'6. Site Inputs'!J181</f>
        <v>0.93728175000000002</v>
      </c>
      <c r="R8" s="214">
        <v>0</v>
      </c>
      <c r="S8" s="214">
        <v>0.1732702520083492</v>
      </c>
      <c r="T8" s="214">
        <v>0.71799999999999997</v>
      </c>
      <c r="U8" s="214">
        <v>0</v>
      </c>
      <c r="V8" s="214">
        <v>3.7589999999999999</v>
      </c>
      <c r="W8" s="214">
        <v>0</v>
      </c>
      <c r="X8" s="214">
        <v>1893.3219999999999</v>
      </c>
      <c r="Y8" s="214">
        <v>5.8913207547169808</v>
      </c>
      <c r="Z8" s="214">
        <v>0</v>
      </c>
      <c r="AA8" s="214">
        <v>3.1224000000000003</v>
      </c>
      <c r="AB8" s="214">
        <v>280.46632428443843</v>
      </c>
      <c r="AC8" s="214">
        <v>0</v>
      </c>
      <c r="AD8" s="214">
        <v>0.16246373765333177</v>
      </c>
      <c r="AE8" s="214">
        <v>0.96899999999999997</v>
      </c>
      <c r="AF8" s="214">
        <v>0</v>
      </c>
      <c r="AG8" s="179">
        <v>2.895</v>
      </c>
      <c r="AH8" s="179">
        <v>0</v>
      </c>
      <c r="AI8" s="179">
        <v>1893.3219999999999</v>
      </c>
      <c r="AJ8" s="179">
        <v>3.3120799999999999</v>
      </c>
      <c r="AK8" s="179">
        <v>0</v>
      </c>
      <c r="AL8" s="179">
        <v>5.6136899999999992</v>
      </c>
      <c r="AM8" s="179">
        <v>284.4372795394849</v>
      </c>
    </row>
    <row r="9" spans="1:39" ht="18" customHeight="1">
      <c r="C9" s="19">
        <v>3</v>
      </c>
      <c r="D9" s="168" t="s">
        <v>318</v>
      </c>
      <c r="E9" s="24"/>
      <c r="F9" s="28"/>
      <c r="G9" s="26">
        <v>3</v>
      </c>
      <c r="H9" s="168" t="s">
        <v>335</v>
      </c>
      <c r="I9" s="179">
        <f>SUM('7. Site Calculations'!K6:K21)</f>
        <v>20.366438906906705</v>
      </c>
      <c r="J9" s="211">
        <v>12.937479080762952</v>
      </c>
      <c r="K9" s="211">
        <v>14.614771989716015</v>
      </c>
      <c r="L9" s="179">
        <f>'7. Site Calculations'!K58-'7. Site Calculations'!K50-'7. Site Calculations'!K51</f>
        <v>9.5031884117505694</v>
      </c>
      <c r="M9" s="168">
        <v>2</v>
      </c>
      <c r="N9" s="211">
        <f t="shared" si="0"/>
        <v>14.614771989716015</v>
      </c>
      <c r="O9" s="179">
        <v>0.85</v>
      </c>
      <c r="P9" s="179">
        <v>0.33700000000000002</v>
      </c>
      <c r="Q9" s="179">
        <f>'6. Site Inputs'!K181</f>
        <v>1.1677187499999999</v>
      </c>
      <c r="R9" s="214">
        <v>0</v>
      </c>
      <c r="S9" s="214">
        <v>5.2186135587629551E-2</v>
      </c>
      <c r="T9" s="214">
        <v>1.0109999999999999</v>
      </c>
      <c r="U9" s="214">
        <v>0</v>
      </c>
      <c r="V9" s="214">
        <v>0.628</v>
      </c>
      <c r="W9" s="214">
        <v>0</v>
      </c>
      <c r="X9" s="214">
        <v>804.25788605573314</v>
      </c>
      <c r="Y9" s="214">
        <v>5.2362205882352901</v>
      </c>
      <c r="Z9" s="214">
        <v>0</v>
      </c>
      <c r="AA9" s="214">
        <v>3.5606300000000002</v>
      </c>
      <c r="AB9" s="214">
        <v>319.98375290795786</v>
      </c>
      <c r="AC9" s="214">
        <v>0</v>
      </c>
      <c r="AD9" s="214">
        <v>6.0952006556296477E-2</v>
      </c>
      <c r="AE9" s="214">
        <v>0.94199999999999995</v>
      </c>
      <c r="AF9" s="214">
        <v>0</v>
      </c>
      <c r="AG9" s="179">
        <v>7.1999999999999995E-2</v>
      </c>
      <c r="AH9" s="179">
        <v>0</v>
      </c>
      <c r="AI9" s="179">
        <v>762.30962538478047</v>
      </c>
      <c r="AJ9" s="179">
        <v>4.4811699999999997</v>
      </c>
      <c r="AK9" s="179">
        <v>0</v>
      </c>
      <c r="AL9" s="179">
        <v>6.5899599999999996</v>
      </c>
      <c r="AM9" s="179">
        <v>302.85205117019257</v>
      </c>
    </row>
    <row r="10" spans="1:39" ht="18" customHeight="1">
      <c r="C10" s="19">
        <v>4</v>
      </c>
      <c r="D10" s="168" t="s">
        <v>319</v>
      </c>
      <c r="E10" s="24"/>
      <c r="F10" s="28"/>
      <c r="G10" s="26">
        <v>3</v>
      </c>
      <c r="H10" s="168" t="s">
        <v>336</v>
      </c>
      <c r="I10" s="179">
        <f>SUM('7. Site Calculations'!L6:L21)</f>
        <v>5.285836808906839</v>
      </c>
      <c r="J10" s="211">
        <v>12.280219129270218</v>
      </c>
      <c r="K10" s="211">
        <v>20.681367645397934</v>
      </c>
      <c r="L10" s="179">
        <f>'7. Site Calculations'!L58-'7. Site Calculations'!L50-'7. Site Calculations'!L51</f>
        <v>2.9261990925622374</v>
      </c>
      <c r="M10" s="168">
        <v>1</v>
      </c>
      <c r="N10" s="211">
        <f t="shared" si="0"/>
        <v>20.681367645397934</v>
      </c>
      <c r="O10" s="168">
        <v>0.32900000000000001</v>
      </c>
      <c r="P10" s="168">
        <v>0.13100000000000001</v>
      </c>
      <c r="Q10" s="179">
        <f>'6. Site Inputs'!L181</f>
        <v>0.17756849999999999</v>
      </c>
      <c r="R10" s="214">
        <v>0</v>
      </c>
      <c r="S10" s="214">
        <v>4.1742779351429801E-3</v>
      </c>
      <c r="T10" s="214">
        <v>0.40500000000000003</v>
      </c>
      <c r="U10" s="214">
        <v>0</v>
      </c>
      <c r="V10" s="214">
        <v>0.34</v>
      </c>
      <c r="W10" s="214">
        <v>0</v>
      </c>
      <c r="X10" s="214">
        <v>37.222303893370047</v>
      </c>
      <c r="Y10" s="214">
        <v>3.2820390000000002</v>
      </c>
      <c r="Z10" s="214">
        <v>0.14599999999999999</v>
      </c>
      <c r="AA10" s="214">
        <v>4.0518999999999998</v>
      </c>
      <c r="AB10" s="214">
        <v>146.71095212499998</v>
      </c>
      <c r="AC10" s="214">
        <v>0</v>
      </c>
      <c r="AD10" s="214">
        <v>4.077019840956644E-3</v>
      </c>
      <c r="AE10" s="214">
        <v>0.27800000000000002</v>
      </c>
      <c r="AF10" s="214">
        <v>0</v>
      </c>
      <c r="AG10" s="179">
        <v>0</v>
      </c>
      <c r="AH10" s="179">
        <v>0</v>
      </c>
      <c r="AI10" s="179">
        <v>39.824305519060253</v>
      </c>
      <c r="AJ10" s="179">
        <v>4.3819099999999995</v>
      </c>
      <c r="AK10" s="179">
        <v>0.152</v>
      </c>
      <c r="AL10" s="179">
        <v>3.3740707000000003</v>
      </c>
      <c r="AM10" s="179">
        <v>145.92365514285717</v>
      </c>
    </row>
    <row r="11" spans="1:39" ht="18" customHeight="1">
      <c r="C11" s="19">
        <v>5</v>
      </c>
      <c r="D11" s="168" t="s">
        <v>320</v>
      </c>
      <c r="E11" s="24"/>
      <c r="F11" s="28"/>
      <c r="G11" s="26">
        <v>3</v>
      </c>
      <c r="H11" s="168" t="s">
        <v>335</v>
      </c>
      <c r="I11" s="179">
        <f>SUM('7. Site Calculations'!M6:M21)</f>
        <v>22.327331954629276</v>
      </c>
      <c r="J11" s="211">
        <v>6.5986373366599214</v>
      </c>
      <c r="K11" s="211">
        <v>19.142092955585788</v>
      </c>
      <c r="L11" s="179">
        <f>'7. Site Calculations'!M58-'7. Site Calculations'!M50-'7. Site Calculations'!M51</f>
        <v>17.296512005661718</v>
      </c>
      <c r="M11" s="168">
        <v>3</v>
      </c>
      <c r="N11" s="211">
        <f t="shared" si="0"/>
        <v>19.142092955585788</v>
      </c>
      <c r="O11" s="168">
        <v>0.434</v>
      </c>
      <c r="P11" s="168">
        <v>0.17199999999999999</v>
      </c>
      <c r="Q11" s="179">
        <f>'6. Site Inputs'!M181</f>
        <v>0.94615050000000001</v>
      </c>
      <c r="R11" s="214">
        <v>0</v>
      </c>
      <c r="S11" s="214">
        <v>5.3777412024495236E-2</v>
      </c>
      <c r="T11" s="214">
        <v>0.53200000000000003</v>
      </c>
      <c r="U11" s="214">
        <v>0</v>
      </c>
      <c r="V11" s="214">
        <v>0.51100000000000001</v>
      </c>
      <c r="W11" s="214">
        <v>0</v>
      </c>
      <c r="X11" s="214">
        <v>396.19919424464928</v>
      </c>
      <c r="Y11" s="214">
        <v>3.4061403508771901</v>
      </c>
      <c r="Z11" s="214">
        <v>0</v>
      </c>
      <c r="AA11" s="214">
        <v>1.9415</v>
      </c>
      <c r="AB11" s="214">
        <v>208.44142415282636</v>
      </c>
      <c r="AC11" s="214">
        <v>0</v>
      </c>
      <c r="AD11" s="214">
        <v>3.1607576668323874E-2</v>
      </c>
      <c r="AE11" s="214">
        <v>0.65100000000000002</v>
      </c>
      <c r="AF11" s="214">
        <v>0</v>
      </c>
      <c r="AG11" s="179">
        <v>1.3109999999999999</v>
      </c>
      <c r="AH11" s="179">
        <v>0</v>
      </c>
      <c r="AI11" s="179">
        <v>684.69288999999969</v>
      </c>
      <c r="AJ11" s="179">
        <v>2.0136799999999999</v>
      </c>
      <c r="AK11" s="179">
        <v>0</v>
      </c>
      <c r="AL11" s="179">
        <v>3.5327700000000002</v>
      </c>
      <c r="AM11" s="179">
        <v>199.3504687143201</v>
      </c>
    </row>
    <row r="12" spans="1:39" ht="18" customHeight="1">
      <c r="C12" s="19">
        <v>6</v>
      </c>
      <c r="D12" s="168" t="s">
        <v>322</v>
      </c>
      <c r="E12" s="24"/>
      <c r="F12" s="28"/>
      <c r="G12" s="26">
        <v>3</v>
      </c>
      <c r="H12" s="168" t="s">
        <v>334</v>
      </c>
      <c r="I12" s="179">
        <f>SUM('7. Site Calculations'!N6:N21)</f>
        <v>22.678989425151009</v>
      </c>
      <c r="J12" s="211">
        <v>5.6321477115495391</v>
      </c>
      <c r="K12" s="211">
        <v>21.751127304125578</v>
      </c>
      <c r="L12" s="179">
        <f>'7. Site Calculations'!N58-'7. Site Calculations'!N50-'7. Site Calculations'!N51</f>
        <v>18.306917740844629</v>
      </c>
      <c r="M12" s="168">
        <v>3</v>
      </c>
      <c r="N12" s="211">
        <f t="shared" si="0"/>
        <v>21.751127304125578</v>
      </c>
      <c r="O12" s="179">
        <v>0.69799999999999995</v>
      </c>
      <c r="P12" s="168">
        <v>0.27700000000000002</v>
      </c>
      <c r="Q12" s="179">
        <f>'6. Site Inputs'!N181</f>
        <v>1.18164</v>
      </c>
      <c r="R12" s="214">
        <v>0</v>
      </c>
      <c r="S12" s="214">
        <v>6.2123565222531908E-2</v>
      </c>
      <c r="T12" s="214">
        <v>0.85</v>
      </c>
      <c r="U12" s="214">
        <v>0</v>
      </c>
      <c r="V12" s="214">
        <v>0.86699999999999999</v>
      </c>
      <c r="W12" s="214">
        <v>0</v>
      </c>
      <c r="X12" s="214">
        <v>1104.5903131386856</v>
      </c>
      <c r="Y12" s="214">
        <v>8.18086943463077</v>
      </c>
      <c r="Z12" s="214">
        <v>0</v>
      </c>
      <c r="AA12" s="214">
        <v>5.36519294</v>
      </c>
      <c r="AB12" s="214">
        <v>407.97763249999997</v>
      </c>
      <c r="AC12" s="214">
        <v>0</v>
      </c>
      <c r="AD12" s="214">
        <v>0</v>
      </c>
      <c r="AE12" s="214">
        <v>0.70799999999999996</v>
      </c>
      <c r="AF12" s="214">
        <v>0</v>
      </c>
      <c r="AG12" s="179">
        <v>0.92700000000000005</v>
      </c>
      <c r="AH12" s="179">
        <v>0</v>
      </c>
      <c r="AI12" s="179">
        <v>956.06299999999999</v>
      </c>
      <c r="AJ12" s="179">
        <v>5.4897799999999997</v>
      </c>
      <c r="AK12" s="179">
        <v>0</v>
      </c>
      <c r="AL12" s="179">
        <v>7.3357729635054101</v>
      </c>
      <c r="AM12" s="179">
        <v>386.28300999999988</v>
      </c>
    </row>
    <row r="13" spans="1:39" ht="18" customHeight="1">
      <c r="C13" s="19">
        <v>7</v>
      </c>
      <c r="D13" s="168" t="s">
        <v>323</v>
      </c>
      <c r="E13" s="24"/>
      <c r="F13" s="28"/>
      <c r="G13" s="26">
        <v>3</v>
      </c>
      <c r="H13" s="168" t="s">
        <v>336</v>
      </c>
      <c r="I13" s="179">
        <f>SUM('7. Site Calculations'!O6:O21)</f>
        <v>7.4544292564339569</v>
      </c>
      <c r="J13" s="211">
        <v>20.140950356343517</v>
      </c>
      <c r="K13" s="211">
        <v>18.529457068327783</v>
      </c>
      <c r="L13" s="179">
        <f>'7. Site Calculations'!O58-'7. Site Calculations'!O50-'7. Site Calculations'!O51</f>
        <v>4.1195382455954501</v>
      </c>
      <c r="M13" s="168">
        <v>2</v>
      </c>
      <c r="N13" s="211">
        <f t="shared" si="0"/>
        <v>18.529457068327783</v>
      </c>
      <c r="O13" s="168">
        <v>0.42399999999999999</v>
      </c>
      <c r="P13" s="168">
        <v>0.16800000000000001</v>
      </c>
      <c r="Q13" s="179">
        <f>'6. Site Inputs'!O181</f>
        <v>0.60690200000000005</v>
      </c>
      <c r="R13" s="214">
        <v>0</v>
      </c>
      <c r="S13" s="214">
        <v>7.3159838492465143E-2</v>
      </c>
      <c r="T13" s="214">
        <v>0.52200000000000002</v>
      </c>
      <c r="U13" s="214">
        <v>0</v>
      </c>
      <c r="V13" s="214">
        <v>0.113</v>
      </c>
      <c r="W13" s="214">
        <v>4.1000000000000002E-2</v>
      </c>
      <c r="X13" s="214">
        <v>695.58799027077043</v>
      </c>
      <c r="Y13" s="214">
        <v>4.184456</v>
      </c>
      <c r="Z13" s="214">
        <v>0</v>
      </c>
      <c r="AA13" s="214">
        <v>5.2305699999999993</v>
      </c>
      <c r="AB13" s="214">
        <v>216.70873277977728</v>
      </c>
      <c r="AC13" s="214">
        <v>0</v>
      </c>
      <c r="AD13" s="214">
        <v>5.7156121973103928E-2</v>
      </c>
      <c r="AE13" s="214">
        <v>0.69699999999999995</v>
      </c>
      <c r="AF13" s="214">
        <v>0</v>
      </c>
      <c r="AG13" s="179">
        <v>2.8519999999999999</v>
      </c>
      <c r="AH13" s="179">
        <v>0</v>
      </c>
      <c r="AI13" s="179">
        <v>22.335975000000008</v>
      </c>
      <c r="AJ13" s="179">
        <v>5.3327799999999996</v>
      </c>
      <c r="AK13" s="179">
        <v>0</v>
      </c>
      <c r="AL13" s="179">
        <v>3.6262903999999998</v>
      </c>
      <c r="AM13" s="179">
        <v>212.52575543314532</v>
      </c>
    </row>
    <row r="14" spans="1:39" ht="18" customHeight="1">
      <c r="C14" s="19">
        <v>8</v>
      </c>
      <c r="D14" s="168"/>
      <c r="E14" s="24"/>
      <c r="F14" s="28"/>
      <c r="G14" s="26"/>
      <c r="H14" s="168"/>
      <c r="I14" s="168"/>
      <c r="J14" s="168"/>
      <c r="K14" s="168"/>
      <c r="L14" s="168"/>
      <c r="M14" s="168"/>
      <c r="N14" s="168"/>
      <c r="O14" s="168"/>
      <c r="P14" s="168"/>
      <c r="Q14" s="168"/>
      <c r="R14" s="214"/>
      <c r="S14" s="214"/>
      <c r="T14" s="214"/>
      <c r="U14" s="214"/>
      <c r="V14" s="214"/>
      <c r="W14" s="214"/>
      <c r="X14" s="214"/>
      <c r="Y14" s="214"/>
      <c r="Z14" s="214"/>
      <c r="AA14" s="214"/>
      <c r="AB14" s="214"/>
      <c r="AC14" s="214"/>
      <c r="AD14" s="214"/>
      <c r="AE14" s="214"/>
      <c r="AF14" s="214"/>
      <c r="AG14" s="168"/>
      <c r="AH14" s="168"/>
      <c r="AI14" s="168"/>
      <c r="AJ14" s="168"/>
      <c r="AK14" s="168"/>
      <c r="AL14" s="168"/>
      <c r="AM14" s="168"/>
    </row>
    <row r="15" spans="1:39" ht="18" customHeight="1">
      <c r="C15" s="19">
        <v>9</v>
      </c>
      <c r="D15" s="168"/>
      <c r="E15" s="24"/>
      <c r="F15" s="28"/>
      <c r="G15" s="26"/>
      <c r="H15" s="168"/>
      <c r="I15" s="168"/>
      <c r="J15" s="168"/>
      <c r="K15" s="168"/>
      <c r="L15" s="168"/>
      <c r="M15" s="168"/>
      <c r="N15" s="168"/>
      <c r="O15" s="168"/>
      <c r="P15" s="168"/>
      <c r="Q15" s="168"/>
      <c r="R15" s="214"/>
      <c r="S15" s="214"/>
      <c r="T15" s="214"/>
      <c r="U15" s="214"/>
      <c r="V15" s="214"/>
      <c r="W15" s="214"/>
      <c r="X15" s="214"/>
      <c r="Y15" s="214"/>
      <c r="Z15" s="214"/>
      <c r="AA15" s="214"/>
      <c r="AB15" s="214"/>
      <c r="AC15" s="214"/>
      <c r="AD15" s="214"/>
      <c r="AE15" s="214"/>
      <c r="AF15" s="214"/>
      <c r="AG15" s="168"/>
      <c r="AH15" s="168"/>
      <c r="AI15" s="168"/>
      <c r="AJ15" s="168"/>
      <c r="AK15" s="168"/>
      <c r="AL15" s="168"/>
      <c r="AM15" s="168"/>
    </row>
    <row r="16" spans="1:39" ht="18" customHeight="1">
      <c r="C16" s="19">
        <v>10</v>
      </c>
      <c r="D16" s="168"/>
      <c r="E16" s="24"/>
      <c r="F16" s="28"/>
      <c r="G16" s="26">
        <v>3</v>
      </c>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row>
    <row r="17" spans="1:39" ht="18" customHeight="1" thickBot="1">
      <c r="C17" s="20" t="s">
        <v>24</v>
      </c>
      <c r="D17" s="168"/>
      <c r="E17" s="25"/>
      <c r="F17" s="29"/>
      <c r="G17" s="27">
        <v>3</v>
      </c>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row>
    <row r="18" spans="1:39" ht="15" thickBot="1">
      <c r="A18" s="10"/>
      <c r="B18" s="10"/>
      <c r="C18" s="20"/>
      <c r="D18" s="21" t="s">
        <v>6</v>
      </c>
      <c r="E18" s="25"/>
      <c r="F18" s="29"/>
      <c r="G18" s="27">
        <v>3</v>
      </c>
      <c r="H18" s="10"/>
      <c r="I18" s="178">
        <f>SUM(I7:I17)</f>
        <v>155.69920123639025</v>
      </c>
      <c r="L18" s="178">
        <f>SUM(L7:L17)</f>
        <v>101.45102783361688</v>
      </c>
      <c r="O18" s="178">
        <f>SUM(O7:O17)</f>
        <v>4.4940000000000007</v>
      </c>
      <c r="P18" s="178">
        <f>SUM(P7:P17)</f>
        <v>1.7819999999999998</v>
      </c>
      <c r="Q18" s="178">
        <f>SUM(Q7:Q17)</f>
        <v>6.8771189999999995</v>
      </c>
      <c r="R18" s="178">
        <f t="shared" ref="R18:AM18" si="1">SUM(R7:R17)</f>
        <v>0</v>
      </c>
      <c r="S18" s="178">
        <f t="shared" si="1"/>
        <v>0.68109295380450507</v>
      </c>
      <c r="T18" s="178">
        <f t="shared" si="1"/>
        <v>4.8810000000000002</v>
      </c>
      <c r="U18" s="178">
        <f t="shared" si="1"/>
        <v>0</v>
      </c>
      <c r="V18" s="178">
        <f t="shared" si="1"/>
        <v>9.0559999999999974</v>
      </c>
      <c r="W18" s="178">
        <f t="shared" si="1"/>
        <v>4.1000000000000002E-2</v>
      </c>
      <c r="X18" s="178">
        <f t="shared" si="1"/>
        <v>15619.512281638172</v>
      </c>
      <c r="Y18" s="178">
        <f t="shared" si="1"/>
        <v>65.375461874491933</v>
      </c>
      <c r="Z18" s="178">
        <f t="shared" si="1"/>
        <v>0.14599999999999999</v>
      </c>
      <c r="AA18" s="178">
        <f t="shared" si="1"/>
        <v>48.141050939999992</v>
      </c>
      <c r="AB18" s="178">
        <f t="shared" si="1"/>
        <v>3051.2945774999994</v>
      </c>
      <c r="AC18" s="178">
        <f t="shared" si="1"/>
        <v>0</v>
      </c>
      <c r="AD18" s="178">
        <f t="shared" si="1"/>
        <v>0.59154442434622612</v>
      </c>
      <c r="AE18" s="178">
        <f t="shared" si="1"/>
        <v>5.6290000000000004</v>
      </c>
      <c r="AF18" s="178">
        <f t="shared" si="1"/>
        <v>0</v>
      </c>
      <c r="AG18" s="178">
        <f t="shared" si="1"/>
        <v>9.02</v>
      </c>
      <c r="AH18" s="178">
        <f t="shared" si="1"/>
        <v>0</v>
      </c>
      <c r="AI18" s="178">
        <f t="shared" si="1"/>
        <v>15032.837385024213</v>
      </c>
      <c r="AJ18" s="178">
        <f t="shared" si="1"/>
        <v>46.988680000000002</v>
      </c>
      <c r="AK18" s="178">
        <f t="shared" si="1"/>
        <v>0.152</v>
      </c>
      <c r="AL18" s="178">
        <f t="shared" si="1"/>
        <v>63.817275663505406</v>
      </c>
      <c r="AM18" s="178">
        <f t="shared" si="1"/>
        <v>3028.23504</v>
      </c>
    </row>
    <row r="19" spans="1:39">
      <c r="A19" s="10"/>
      <c r="B19" s="10"/>
      <c r="C19" s="11"/>
      <c r="D19" s="12"/>
      <c r="E19" s="8"/>
      <c r="F19" s="8"/>
      <c r="G19" s="8"/>
      <c r="H19" s="10"/>
    </row>
    <row r="20" spans="1:39">
      <c r="C20" s="15"/>
    </row>
    <row r="23" spans="1:39" ht="15.75">
      <c r="C23" s="267" t="s">
        <v>187</v>
      </c>
      <c r="D23" s="267"/>
      <c r="E23" s="117"/>
      <c r="F23" s="117"/>
      <c r="G23" s="117"/>
      <c r="H23" s="117"/>
      <c r="I23" s="117"/>
      <c r="J23" s="117"/>
      <c r="K23" s="117"/>
    </row>
    <row r="24" spans="1:39" ht="15.75">
      <c r="C24" s="118"/>
      <c r="D24" s="119"/>
      <c r="E24" s="117"/>
      <c r="F24" s="117"/>
      <c r="G24" s="117"/>
      <c r="H24" s="117"/>
      <c r="I24" s="117"/>
      <c r="J24" s="117"/>
      <c r="K24" s="117"/>
    </row>
    <row r="25" spans="1:39" ht="15.75">
      <c r="C25" s="120"/>
      <c r="D25" s="121" t="s">
        <v>188</v>
      </c>
      <c r="E25" s="117"/>
      <c r="F25" s="117"/>
      <c r="G25" s="117"/>
      <c r="H25" s="117"/>
      <c r="I25" s="117"/>
      <c r="J25" s="117"/>
      <c r="K25" s="117"/>
    </row>
    <row r="26" spans="1:39" ht="15.75">
      <c r="C26" s="118"/>
      <c r="D26" s="119"/>
      <c r="E26" s="117"/>
      <c r="F26" s="117"/>
      <c r="G26" s="117"/>
      <c r="H26" s="117"/>
      <c r="I26" s="117"/>
      <c r="J26" s="117"/>
      <c r="K26" s="117"/>
    </row>
    <row r="27" spans="1:39" ht="15.75">
      <c r="C27" s="122"/>
      <c r="D27" s="121" t="s">
        <v>189</v>
      </c>
      <c r="E27" s="117"/>
      <c r="F27" s="117"/>
      <c r="G27" s="117"/>
      <c r="H27" s="117"/>
      <c r="I27" s="117"/>
      <c r="J27" s="117"/>
      <c r="K27" s="117"/>
    </row>
    <row r="28" spans="1:39" ht="15.75">
      <c r="C28" s="123"/>
      <c r="D28" s="121"/>
      <c r="E28" s="117"/>
      <c r="F28" s="117"/>
      <c r="G28" s="117"/>
      <c r="H28" s="117"/>
      <c r="I28" s="117"/>
      <c r="J28" s="117"/>
      <c r="K28" s="117"/>
    </row>
    <row r="29" spans="1:39" ht="15.75">
      <c r="C29" s="124"/>
      <c r="D29" s="121" t="s">
        <v>190</v>
      </c>
      <c r="E29" s="117"/>
      <c r="F29" s="117"/>
      <c r="G29" s="117"/>
      <c r="H29" s="117"/>
      <c r="I29" s="117"/>
      <c r="J29" s="117"/>
      <c r="K29" s="117"/>
    </row>
    <row r="30" spans="1:39" ht="15.75">
      <c r="C30" s="125"/>
      <c r="D30" s="126"/>
      <c r="E30" s="117"/>
      <c r="F30" s="117"/>
      <c r="G30" s="117"/>
      <c r="H30" s="117"/>
      <c r="I30" s="117"/>
      <c r="J30" s="117"/>
      <c r="K30" s="117"/>
    </row>
    <row r="31" spans="1:39" ht="16.5" thickBot="1">
      <c r="C31" s="127"/>
      <c r="D31" s="128"/>
      <c r="E31" s="117"/>
      <c r="F31" s="117"/>
      <c r="G31" s="117"/>
      <c r="H31" s="117"/>
      <c r="I31" s="117"/>
      <c r="J31" s="117"/>
      <c r="K31" s="117"/>
    </row>
    <row r="32" spans="1:39" ht="16.5" thickBot="1">
      <c r="C32" s="129" t="s">
        <v>223</v>
      </c>
      <c r="D32" s="130"/>
      <c r="E32" s="131"/>
      <c r="F32" s="131"/>
      <c r="G32" s="131"/>
      <c r="H32" s="131"/>
      <c r="I32" s="131"/>
      <c r="J32" s="131"/>
      <c r="K32" s="132"/>
    </row>
    <row r="33" spans="3:11" ht="16.5" thickBot="1">
      <c r="C33" s="133"/>
      <c r="D33" s="134"/>
      <c r="E33" s="135"/>
      <c r="F33" s="135"/>
      <c r="G33" s="135"/>
      <c r="H33" s="135"/>
      <c r="I33" s="135"/>
      <c r="J33" s="135"/>
      <c r="K33" s="135"/>
    </row>
    <row r="34" spans="3:11" ht="37.15" customHeight="1" thickBot="1">
      <c r="C34" s="268" t="s">
        <v>216</v>
      </c>
      <c r="D34" s="269"/>
      <c r="E34" s="269"/>
      <c r="F34" s="269"/>
      <c r="G34" s="269"/>
      <c r="H34" s="269"/>
      <c r="I34" s="269"/>
      <c r="J34" s="269"/>
      <c r="K34" s="270"/>
    </row>
    <row r="35" spans="3:11" ht="15" thickBot="1">
      <c r="C35" s="136"/>
      <c r="D35" s="137"/>
      <c r="E35" s="136"/>
      <c r="F35" s="136"/>
      <c r="G35" s="136"/>
      <c r="H35" s="138"/>
      <c r="I35" s="138"/>
      <c r="J35" s="138"/>
      <c r="K35" s="138"/>
    </row>
    <row r="36" spans="3:11" ht="15" thickBot="1">
      <c r="C36" s="139" t="s">
        <v>191</v>
      </c>
      <c r="D36" s="271" t="s">
        <v>192</v>
      </c>
      <c r="E36" s="272"/>
      <c r="F36" s="272"/>
      <c r="G36" s="272"/>
      <c r="H36" s="272"/>
      <c r="I36" s="272"/>
      <c r="J36" s="272"/>
      <c r="K36" s="273"/>
    </row>
    <row r="37" spans="3:11" ht="35.450000000000003" customHeight="1" thickBot="1">
      <c r="C37" s="140" t="s">
        <v>24</v>
      </c>
      <c r="D37" s="274" t="s">
        <v>217</v>
      </c>
      <c r="E37" s="275"/>
      <c r="F37" s="275"/>
      <c r="G37" s="275"/>
      <c r="H37" s="275"/>
      <c r="I37" s="275"/>
      <c r="J37" s="275"/>
      <c r="K37" s="276"/>
    </row>
    <row r="38" spans="3:11" ht="89.45" customHeight="1" thickBot="1">
      <c r="C38" s="140" t="s">
        <v>24</v>
      </c>
      <c r="D38" s="274" t="s">
        <v>219</v>
      </c>
      <c r="E38" s="275"/>
      <c r="F38" s="275"/>
      <c r="G38" s="275"/>
      <c r="H38" s="275"/>
      <c r="I38" s="275"/>
      <c r="J38" s="275"/>
      <c r="K38" s="276"/>
    </row>
    <row r="39" spans="3:11" ht="77.45" customHeight="1">
      <c r="C39" s="140" t="s">
        <v>24</v>
      </c>
      <c r="D39" s="274" t="s">
        <v>220</v>
      </c>
      <c r="E39" s="275"/>
      <c r="F39" s="275"/>
      <c r="G39" s="275"/>
      <c r="H39" s="275"/>
      <c r="I39" s="275"/>
      <c r="J39" s="275"/>
      <c r="K39" s="276"/>
    </row>
  </sheetData>
  <mergeCells count="7">
    <mergeCell ref="D39:K39"/>
    <mergeCell ref="D38:K38"/>
    <mergeCell ref="C3:D3"/>
    <mergeCell ref="C23:D23"/>
    <mergeCell ref="C34:K34"/>
    <mergeCell ref="D36:K36"/>
    <mergeCell ref="D37:K37"/>
  </mergeCells>
  <pageMargins left="0.7" right="0.7" top="0.75" bottom="0.75" header="0.3" footer="0.3"/>
  <pageSetup paperSize="9" scale="4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5"/>
  <sheetViews>
    <sheetView workbookViewId="0">
      <selection activeCell="J11" sqref="J11"/>
    </sheetView>
  </sheetViews>
  <sheetFormatPr defaultColWidth="8.75" defaultRowHeight="14.25"/>
  <cols>
    <col min="1" max="2" width="5.75" style="9" customWidth="1"/>
    <col min="3" max="3" width="4.75" style="9" customWidth="1"/>
    <col min="4" max="4" width="41.125" style="9" customWidth="1"/>
    <col min="5" max="5" width="8.75" style="9"/>
    <col min="6" max="6" width="6.25" style="9" customWidth="1"/>
    <col min="7" max="7" width="5.875" style="9" customWidth="1"/>
    <col min="8" max="9" width="8.75" style="9"/>
    <col min="10" max="11" width="10.25" style="9" customWidth="1"/>
    <col min="12" max="15" width="8.75" style="9"/>
    <col min="16" max="17" width="10.25" style="9" customWidth="1"/>
    <col min="18" max="18" width="8.875" style="9" customWidth="1"/>
    <col min="19" max="16384" width="8.75" style="9"/>
  </cols>
  <sheetData>
    <row r="1" spans="1:20" ht="21">
      <c r="A1" s="14">
        <v>5</v>
      </c>
      <c r="B1" s="14" t="s">
        <v>283</v>
      </c>
    </row>
    <row r="2" spans="1:20" ht="15" thickBot="1"/>
    <row r="3" spans="1:20" ht="79.150000000000006" customHeight="1" thickBot="1">
      <c r="C3" s="265" t="s">
        <v>0</v>
      </c>
      <c r="D3" s="266"/>
      <c r="E3" s="2" t="s">
        <v>1</v>
      </c>
      <c r="F3" s="1" t="s">
        <v>2</v>
      </c>
      <c r="G3" s="1" t="s">
        <v>3</v>
      </c>
      <c r="H3" s="2" t="s">
        <v>30</v>
      </c>
      <c r="I3" s="2" t="s">
        <v>29</v>
      </c>
      <c r="J3" s="2" t="s">
        <v>54</v>
      </c>
      <c r="K3" s="2" t="s">
        <v>45</v>
      </c>
      <c r="L3" s="33" t="s">
        <v>38</v>
      </c>
      <c r="M3" s="33" t="s">
        <v>46</v>
      </c>
      <c r="N3" s="2" t="s">
        <v>30</v>
      </c>
      <c r="O3" s="2" t="s">
        <v>29</v>
      </c>
      <c r="P3" s="2" t="s">
        <v>54</v>
      </c>
      <c r="Q3" s="2" t="s">
        <v>45</v>
      </c>
      <c r="R3" s="33" t="s">
        <v>38</v>
      </c>
      <c r="S3" s="33" t="s">
        <v>46</v>
      </c>
    </row>
    <row r="4" spans="1:20" ht="18" customHeight="1" thickBot="1">
      <c r="H4" s="2" t="s">
        <v>11</v>
      </c>
      <c r="I4" s="2" t="s">
        <v>11</v>
      </c>
      <c r="J4" s="2" t="s">
        <v>11</v>
      </c>
      <c r="K4" s="2" t="s">
        <v>11</v>
      </c>
      <c r="L4" s="2" t="s">
        <v>11</v>
      </c>
      <c r="M4" s="2" t="s">
        <v>11</v>
      </c>
      <c r="N4" s="2" t="s">
        <v>11</v>
      </c>
      <c r="O4" s="2" t="s">
        <v>11</v>
      </c>
      <c r="P4" s="2" t="s">
        <v>11</v>
      </c>
      <c r="Q4" s="2" t="s">
        <v>11</v>
      </c>
      <c r="R4" s="2" t="s">
        <v>11</v>
      </c>
      <c r="S4" s="2" t="s">
        <v>11</v>
      </c>
    </row>
    <row r="5" spans="1:20" ht="18" customHeight="1" thickBot="1">
      <c r="H5" s="2" t="s">
        <v>33</v>
      </c>
      <c r="I5" s="2" t="s">
        <v>33</v>
      </c>
      <c r="J5" s="2" t="s">
        <v>33</v>
      </c>
      <c r="K5" s="2" t="s">
        <v>33</v>
      </c>
      <c r="L5" s="2" t="s">
        <v>33</v>
      </c>
      <c r="M5" s="2" t="s">
        <v>33</v>
      </c>
      <c r="N5" s="2" t="s">
        <v>34</v>
      </c>
      <c r="O5" s="2" t="s">
        <v>34</v>
      </c>
      <c r="P5" s="2" t="s">
        <v>34</v>
      </c>
      <c r="Q5" s="2" t="s">
        <v>34</v>
      </c>
      <c r="R5" s="2" t="s">
        <v>34</v>
      </c>
      <c r="S5" s="2" t="s">
        <v>34</v>
      </c>
    </row>
    <row r="6" spans="1:20" ht="18" customHeight="1" thickBot="1">
      <c r="C6" s="16" t="s">
        <v>7</v>
      </c>
      <c r="D6" s="6" t="s">
        <v>42</v>
      </c>
      <c r="E6" s="7"/>
      <c r="F6" s="22"/>
      <c r="G6" s="22"/>
    </row>
    <row r="7" spans="1:20" ht="18" customHeight="1" thickBot="1">
      <c r="C7" s="5">
        <v>1</v>
      </c>
      <c r="D7" s="35" t="s">
        <v>6</v>
      </c>
      <c r="E7" s="36"/>
      <c r="F7" s="37" t="s">
        <v>11</v>
      </c>
      <c r="G7" s="38">
        <v>3</v>
      </c>
      <c r="H7" s="180">
        <f>' 4. site data STC'!R18</f>
        <v>0</v>
      </c>
      <c r="I7" s="181">
        <f>' 4. site data STC'!S18</f>
        <v>0.68109295380450507</v>
      </c>
      <c r="J7" s="181">
        <f>' 4. site data STC'!T18</f>
        <v>4.8810000000000002</v>
      </c>
      <c r="K7" s="181">
        <f>' 4. site data STC'!U18</f>
        <v>0</v>
      </c>
      <c r="L7" s="181">
        <f>' 4. site data STC'!V18</f>
        <v>9.0559999999999974</v>
      </c>
      <c r="M7" s="181">
        <f>' 4. site data STC'!W18</f>
        <v>4.1000000000000002E-2</v>
      </c>
      <c r="N7" s="181">
        <f>' 4. site data STC'!AC18</f>
        <v>0</v>
      </c>
      <c r="O7" s="181">
        <f>' 4. site data STC'!AD18</f>
        <v>0.59154442434622612</v>
      </c>
      <c r="P7" s="181">
        <f>' 4. site data STC'!AE18</f>
        <v>5.6290000000000004</v>
      </c>
      <c r="Q7" s="181">
        <f>' 4. site data STC'!AF18</f>
        <v>0</v>
      </c>
      <c r="R7" s="181">
        <f>' 4. site data STC'!AG18</f>
        <v>9.02</v>
      </c>
      <c r="S7" s="181">
        <f>' 4. site data STC'!AH18</f>
        <v>0</v>
      </c>
      <c r="T7" s="15"/>
    </row>
    <row r="8" spans="1:20" ht="18" customHeight="1" thickBot="1">
      <c r="C8" s="40"/>
      <c r="D8" s="41"/>
      <c r="E8" s="42"/>
      <c r="F8" s="42"/>
      <c r="G8" s="42"/>
      <c r="H8" s="43"/>
      <c r="I8" s="43"/>
      <c r="J8" s="43"/>
      <c r="K8" s="43"/>
      <c r="L8" s="43"/>
      <c r="M8" s="43"/>
      <c r="N8" s="43"/>
      <c r="O8" s="43"/>
      <c r="P8" s="43"/>
      <c r="Q8" s="43"/>
      <c r="R8" s="43"/>
      <c r="S8" s="43"/>
    </row>
    <row r="9" spans="1:20" ht="18" customHeight="1" thickBot="1">
      <c r="C9" s="16" t="s">
        <v>9</v>
      </c>
      <c r="D9" s="6" t="s">
        <v>41</v>
      </c>
      <c r="E9" s="39"/>
      <c r="F9" s="39"/>
      <c r="G9" s="39"/>
      <c r="H9" s="44"/>
      <c r="I9" s="44"/>
      <c r="J9" s="44"/>
      <c r="K9" s="44"/>
      <c r="L9" s="44"/>
      <c r="M9" s="44"/>
      <c r="N9" s="44"/>
      <c r="O9" s="44"/>
      <c r="P9" s="44"/>
      <c r="Q9" s="44"/>
      <c r="R9" s="44"/>
      <c r="S9" s="44"/>
    </row>
    <row r="10" spans="1:20" ht="18" customHeight="1" thickBot="1">
      <c r="C10" s="19">
        <v>2</v>
      </c>
      <c r="D10" s="17" t="s">
        <v>21</v>
      </c>
      <c r="E10" s="24"/>
      <c r="F10" s="37" t="s">
        <v>11</v>
      </c>
      <c r="G10" s="26">
        <v>3</v>
      </c>
      <c r="H10" s="182">
        <f>+'3. site data thick'!R18</f>
        <v>0</v>
      </c>
      <c r="I10" s="176">
        <f>+'3. site data thick'!S18</f>
        <v>4.106849245523829E-2</v>
      </c>
      <c r="J10" s="176">
        <f>+'3. site data thick'!T18</f>
        <v>0.69400000000000006</v>
      </c>
      <c r="K10" s="176">
        <f>+'3. site data thick'!U18</f>
        <v>0</v>
      </c>
      <c r="L10" s="176">
        <f>+'3. site data thick'!V18</f>
        <v>1.67</v>
      </c>
      <c r="M10" s="176">
        <f>+'3. site data thick'!W18</f>
        <v>0</v>
      </c>
      <c r="N10" s="176">
        <f>+'3. site data thick'!AC18</f>
        <v>0</v>
      </c>
      <c r="O10" s="176">
        <f>+'3. site data thick'!AD18</f>
        <v>6.9159023540708381E-2</v>
      </c>
      <c r="P10" s="176">
        <f>+'3. site data thick'!AE18</f>
        <v>0.68</v>
      </c>
      <c r="Q10" s="176">
        <f>+'3. site data thick'!AF18</f>
        <v>0</v>
      </c>
      <c r="R10" s="176">
        <f>+'3. site data thick'!AG18</f>
        <v>5.6479999999999997</v>
      </c>
      <c r="S10" s="183">
        <f>+'3. site data thick'!AH18</f>
        <v>0</v>
      </c>
      <c r="T10" s="15"/>
    </row>
    <row r="11" spans="1:20" ht="18" customHeight="1" thickBot="1">
      <c r="C11" s="45">
        <v>3</v>
      </c>
      <c r="D11" s="34" t="s">
        <v>63</v>
      </c>
      <c r="E11" s="46"/>
      <c r="F11" s="37" t="s">
        <v>11</v>
      </c>
      <c r="G11" s="48">
        <v>3</v>
      </c>
      <c r="H11" s="215">
        <v>0</v>
      </c>
      <c r="I11" s="216">
        <v>3.3336893974315163E-2</v>
      </c>
      <c r="J11" s="216">
        <v>9.3559999999999999</v>
      </c>
      <c r="K11" s="216">
        <v>0</v>
      </c>
      <c r="L11" s="216">
        <v>5.0060000000000002</v>
      </c>
      <c r="M11" s="216">
        <v>0</v>
      </c>
      <c r="N11" s="216">
        <v>0</v>
      </c>
      <c r="O11" s="216">
        <v>2.529371958103345E-2</v>
      </c>
      <c r="P11" s="216">
        <v>8.8670000000000009</v>
      </c>
      <c r="Q11" s="216">
        <v>0</v>
      </c>
      <c r="R11" s="216">
        <v>0</v>
      </c>
      <c r="S11" s="244">
        <v>0</v>
      </c>
    </row>
    <row r="12" spans="1:20" ht="18" customHeight="1" thickBot="1">
      <c r="C12" s="40"/>
      <c r="D12" s="41"/>
      <c r="E12" s="42"/>
      <c r="F12" s="42"/>
      <c r="G12" s="42"/>
      <c r="H12" s="43"/>
      <c r="I12" s="43"/>
      <c r="J12" s="43"/>
      <c r="K12" s="43"/>
      <c r="L12" s="43"/>
      <c r="M12" s="43"/>
      <c r="N12" s="43"/>
      <c r="O12" s="43"/>
      <c r="P12" s="43"/>
      <c r="Q12" s="43"/>
      <c r="R12" s="43"/>
      <c r="S12" s="43"/>
    </row>
    <row r="13" spans="1:20" ht="18" customHeight="1" thickBot="1">
      <c r="C13" s="16" t="s">
        <v>43</v>
      </c>
      <c r="D13" s="6" t="s">
        <v>6</v>
      </c>
      <c r="E13" s="39"/>
      <c r="F13" s="39"/>
      <c r="G13" s="39"/>
      <c r="H13" s="44"/>
      <c r="I13" s="44"/>
      <c r="J13" s="44"/>
      <c r="K13" s="44"/>
      <c r="L13" s="44"/>
      <c r="M13" s="44"/>
      <c r="N13" s="44"/>
      <c r="O13" s="44"/>
      <c r="P13" s="44"/>
      <c r="Q13" s="44"/>
      <c r="R13" s="44"/>
      <c r="S13" s="44"/>
      <c r="T13" s="10"/>
    </row>
    <row r="14" spans="1:20" ht="18" customHeight="1" thickBot="1">
      <c r="C14" s="20">
        <v>4</v>
      </c>
      <c r="D14" s="21" t="s">
        <v>44</v>
      </c>
      <c r="E14" s="25"/>
      <c r="F14" s="37" t="s">
        <v>11</v>
      </c>
      <c r="G14" s="48">
        <v>3</v>
      </c>
      <c r="H14" s="187">
        <f>H7+H10+H11</f>
        <v>0</v>
      </c>
      <c r="I14" s="188">
        <f t="shared" ref="I14:S14" si="0">I7+I10+I11</f>
        <v>0.75549834023405849</v>
      </c>
      <c r="J14" s="188">
        <f t="shared" si="0"/>
        <v>14.931000000000001</v>
      </c>
      <c r="K14" s="188">
        <f t="shared" si="0"/>
        <v>0</v>
      </c>
      <c r="L14" s="188">
        <f t="shared" si="0"/>
        <v>15.731999999999998</v>
      </c>
      <c r="M14" s="188">
        <f t="shared" si="0"/>
        <v>4.1000000000000002E-2</v>
      </c>
      <c r="N14" s="188">
        <f t="shared" si="0"/>
        <v>0</v>
      </c>
      <c r="O14" s="188">
        <f t="shared" si="0"/>
        <v>0.68599716746796791</v>
      </c>
      <c r="P14" s="188">
        <f t="shared" si="0"/>
        <v>15.176000000000002</v>
      </c>
      <c r="Q14" s="188">
        <f t="shared" si="0"/>
        <v>0</v>
      </c>
      <c r="R14" s="188">
        <f t="shared" si="0"/>
        <v>14.667999999999999</v>
      </c>
      <c r="S14" s="189">
        <f t="shared" si="0"/>
        <v>0</v>
      </c>
    </row>
    <row r="15" spans="1:20">
      <c r="A15" s="10"/>
      <c r="B15" s="10"/>
      <c r="C15" s="11"/>
      <c r="D15" s="12"/>
      <c r="E15" s="8"/>
      <c r="F15" s="8"/>
      <c r="G15" s="8"/>
    </row>
    <row r="18" spans="3:11" ht="15.75">
      <c r="C18" s="267" t="s">
        <v>187</v>
      </c>
      <c r="D18" s="267"/>
      <c r="E18" s="117"/>
      <c r="F18" s="117"/>
      <c r="G18" s="117"/>
      <c r="H18" s="117"/>
      <c r="I18" s="117"/>
      <c r="J18" s="117"/>
      <c r="K18" s="117"/>
    </row>
    <row r="19" spans="3:11" ht="15.75">
      <c r="C19" s="118"/>
      <c r="D19" s="119"/>
      <c r="E19" s="117"/>
      <c r="F19" s="117"/>
      <c r="G19" s="117"/>
      <c r="H19" s="117"/>
      <c r="I19" s="117"/>
      <c r="J19" s="117"/>
      <c r="K19" s="117"/>
    </row>
    <row r="20" spans="3:11" ht="15.75">
      <c r="C20" s="120"/>
      <c r="D20" s="121" t="s">
        <v>188</v>
      </c>
      <c r="E20" s="117"/>
      <c r="F20" s="117"/>
      <c r="G20" s="117"/>
      <c r="H20" s="117"/>
      <c r="I20" s="117"/>
      <c r="J20" s="117"/>
      <c r="K20" s="117"/>
    </row>
    <row r="21" spans="3:11" ht="15.75">
      <c r="C21" s="118"/>
      <c r="D21" s="119"/>
      <c r="E21" s="117"/>
      <c r="F21" s="117"/>
      <c r="G21" s="117"/>
      <c r="H21" s="117"/>
      <c r="I21" s="117"/>
      <c r="J21" s="117"/>
      <c r="K21" s="117"/>
    </row>
    <row r="22" spans="3:11" ht="15.75">
      <c r="C22" s="122"/>
      <c r="D22" s="121" t="s">
        <v>189</v>
      </c>
      <c r="E22" s="117"/>
      <c r="F22" s="117"/>
      <c r="G22" s="117"/>
      <c r="H22" s="117"/>
      <c r="I22" s="117"/>
      <c r="J22" s="117"/>
      <c r="K22" s="117"/>
    </row>
    <row r="23" spans="3:11" ht="15.75">
      <c r="C23" s="123"/>
      <c r="D23" s="121"/>
      <c r="E23" s="117"/>
      <c r="F23" s="117"/>
      <c r="G23" s="117"/>
      <c r="H23" s="117"/>
      <c r="I23" s="117"/>
      <c r="J23" s="117"/>
      <c r="K23" s="117"/>
    </row>
    <row r="24" spans="3:11" ht="15.75">
      <c r="C24" s="124"/>
      <c r="D24" s="121" t="s">
        <v>190</v>
      </c>
      <c r="E24" s="117"/>
      <c r="F24" s="117"/>
      <c r="G24" s="117"/>
      <c r="H24" s="117"/>
      <c r="I24" s="117"/>
      <c r="J24" s="117"/>
      <c r="K24" s="117"/>
    </row>
    <row r="25" spans="3:11" ht="15.75">
      <c r="C25" s="125"/>
      <c r="D25" s="126"/>
      <c r="E25" s="117"/>
      <c r="F25" s="117"/>
      <c r="G25" s="117"/>
      <c r="H25" s="117"/>
      <c r="I25" s="117"/>
      <c r="J25" s="117"/>
      <c r="K25" s="117"/>
    </row>
    <row r="26" spans="3:11" ht="16.5" thickBot="1">
      <c r="C26" s="127"/>
      <c r="D26" s="128"/>
      <c r="E26" s="117"/>
      <c r="F26" s="117"/>
      <c r="G26" s="117"/>
      <c r="H26" s="117"/>
      <c r="I26" s="117"/>
      <c r="J26" s="117"/>
      <c r="K26" s="117"/>
    </row>
    <row r="27" spans="3:11" ht="16.5" thickBot="1">
      <c r="C27" s="129" t="s">
        <v>245</v>
      </c>
      <c r="D27" s="130"/>
      <c r="E27" s="131"/>
      <c r="F27" s="131"/>
      <c r="G27" s="131"/>
      <c r="H27" s="131"/>
      <c r="I27" s="131"/>
      <c r="J27" s="131"/>
      <c r="K27" s="132"/>
    </row>
    <row r="28" spans="3:11" ht="16.5" thickBot="1">
      <c r="C28" s="133"/>
      <c r="D28" s="134"/>
      <c r="E28" s="135"/>
      <c r="F28" s="135"/>
      <c r="G28" s="135"/>
      <c r="H28" s="135"/>
      <c r="I28" s="135"/>
      <c r="J28" s="135"/>
      <c r="K28" s="135"/>
    </row>
    <row r="29" spans="3:11" ht="15" thickBot="1">
      <c r="C29" s="268" t="s">
        <v>224</v>
      </c>
      <c r="D29" s="269"/>
      <c r="E29" s="269"/>
      <c r="F29" s="269"/>
      <c r="G29" s="269"/>
      <c r="H29" s="269"/>
      <c r="I29" s="269"/>
      <c r="J29" s="269"/>
      <c r="K29" s="270"/>
    </row>
    <row r="30" spans="3:11" ht="15" thickBot="1">
      <c r="C30" s="136"/>
      <c r="D30" s="137"/>
      <c r="E30" s="136"/>
      <c r="F30" s="136"/>
      <c r="G30" s="136"/>
      <c r="H30" s="138"/>
      <c r="I30" s="138"/>
      <c r="J30" s="138"/>
      <c r="K30" s="138"/>
    </row>
    <row r="31" spans="3:11" ht="15" thickBot="1">
      <c r="C31" s="139" t="s">
        <v>191</v>
      </c>
      <c r="D31" s="271" t="s">
        <v>192</v>
      </c>
      <c r="E31" s="272"/>
      <c r="F31" s="272"/>
      <c r="G31" s="272"/>
      <c r="H31" s="272"/>
      <c r="I31" s="272"/>
      <c r="J31" s="272"/>
      <c r="K31" s="273"/>
    </row>
    <row r="32" spans="3:11" ht="15" thickBot="1">
      <c r="C32" s="140">
        <v>1</v>
      </c>
      <c r="D32" s="274" t="s">
        <v>225</v>
      </c>
      <c r="E32" s="275"/>
      <c r="F32" s="275"/>
      <c r="G32" s="275"/>
      <c r="H32" s="275"/>
      <c r="I32" s="275"/>
      <c r="J32" s="275"/>
      <c r="K32" s="276"/>
    </row>
    <row r="33" spans="3:11" ht="28.9" customHeight="1" thickBot="1">
      <c r="C33" s="140">
        <v>2</v>
      </c>
      <c r="D33" s="274" t="s">
        <v>301</v>
      </c>
      <c r="E33" s="275"/>
      <c r="F33" s="275"/>
      <c r="G33" s="275"/>
      <c r="H33" s="275"/>
      <c r="I33" s="275"/>
      <c r="J33" s="275"/>
      <c r="K33" s="276"/>
    </row>
    <row r="34" spans="3:11" ht="15" thickBot="1">
      <c r="C34" s="140">
        <v>3</v>
      </c>
      <c r="D34" s="274" t="s">
        <v>226</v>
      </c>
      <c r="E34" s="275"/>
      <c r="F34" s="275"/>
      <c r="G34" s="275"/>
      <c r="H34" s="275"/>
      <c r="I34" s="275"/>
      <c r="J34" s="275"/>
      <c r="K34" s="276"/>
    </row>
    <row r="35" spans="3:11">
      <c r="C35" s="140">
        <v>4</v>
      </c>
      <c r="D35" s="274" t="s">
        <v>227</v>
      </c>
      <c r="E35" s="275"/>
      <c r="F35" s="275"/>
      <c r="G35" s="275"/>
      <c r="H35" s="275"/>
      <c r="I35" s="275"/>
      <c r="J35" s="275"/>
      <c r="K35" s="276"/>
    </row>
  </sheetData>
  <mergeCells count="8">
    <mergeCell ref="D33:K33"/>
    <mergeCell ref="D34:K34"/>
    <mergeCell ref="D35:K35"/>
    <mergeCell ref="C3:D3"/>
    <mergeCell ref="C18:D18"/>
    <mergeCell ref="C29:K29"/>
    <mergeCell ref="D31:K31"/>
    <mergeCell ref="D32:K32"/>
  </mergeCell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56"/>
  <sheetViews>
    <sheetView zoomScale="80" zoomScaleNormal="80" workbookViewId="0">
      <pane xSplit="4" ySplit="3" topLeftCell="F32" activePane="bottomRight" state="frozen"/>
      <selection pane="topRight" activeCell="E1" sqref="E1"/>
      <selection pane="bottomLeft" activeCell="A4" sqref="A4"/>
      <selection pane="bottomRight" activeCell="L49" sqref="L49"/>
    </sheetView>
  </sheetViews>
  <sheetFormatPr defaultColWidth="8.375" defaultRowHeight="12.75"/>
  <cols>
    <col min="1" max="1" width="3.625" style="60" customWidth="1"/>
    <col min="2" max="2" width="1.875" style="60" customWidth="1"/>
    <col min="3" max="3" width="6.5" style="61" customWidth="1"/>
    <col min="4" max="4" width="84.25" style="60" customWidth="1"/>
    <col min="5" max="5" width="11.5" style="60" customWidth="1"/>
    <col min="6" max="6" width="10.875" style="61" customWidth="1"/>
    <col min="7" max="7" width="6.125" style="61" customWidth="1"/>
    <col min="8" max="8" width="10.375" style="61" customWidth="1"/>
    <col min="9" max="10" width="11.375" style="62" customWidth="1"/>
    <col min="11" max="18" width="11.375" style="60" customWidth="1"/>
    <col min="19" max="16384" width="8.375" style="60"/>
  </cols>
  <sheetData>
    <row r="1" spans="1:18" ht="21">
      <c r="A1" s="14">
        <v>6</v>
      </c>
      <c r="B1" s="14" t="s">
        <v>182</v>
      </c>
      <c r="E1" s="14"/>
    </row>
    <row r="2" spans="1:18" ht="13.5" thickBot="1"/>
    <row r="3" spans="1:18" s="69" customFormat="1" ht="30.6" customHeight="1" thickBot="1">
      <c r="C3" s="221" t="s">
        <v>0</v>
      </c>
      <c r="D3" s="222"/>
      <c r="E3" s="2" t="s">
        <v>1</v>
      </c>
      <c r="F3" s="2" t="s">
        <v>2</v>
      </c>
      <c r="G3" s="2" t="s">
        <v>3</v>
      </c>
      <c r="H3" s="2" t="s">
        <v>64</v>
      </c>
      <c r="I3" s="2" t="s">
        <v>35</v>
      </c>
      <c r="J3" s="2" t="s">
        <v>36</v>
      </c>
      <c r="K3" s="2" t="s">
        <v>37</v>
      </c>
      <c r="L3" s="2" t="s">
        <v>65</v>
      </c>
      <c r="M3" s="2" t="s">
        <v>66</v>
      </c>
      <c r="N3" s="2" t="s">
        <v>67</v>
      </c>
      <c r="O3" s="2" t="s">
        <v>68</v>
      </c>
      <c r="P3" s="2" t="s">
        <v>69</v>
      </c>
      <c r="Q3" s="2" t="s">
        <v>70</v>
      </c>
      <c r="R3" s="2" t="s">
        <v>136</v>
      </c>
    </row>
    <row r="4" spans="1:18" ht="13.5" thickBot="1">
      <c r="D4" s="63"/>
      <c r="E4" s="63"/>
      <c r="F4" s="64"/>
      <c r="G4" s="64"/>
      <c r="H4" s="64"/>
      <c r="I4" s="65"/>
      <c r="J4" s="65"/>
      <c r="K4" s="65"/>
      <c r="L4" s="65"/>
      <c r="M4" s="65"/>
      <c r="N4" s="65"/>
      <c r="O4" s="65"/>
      <c r="P4" s="65"/>
      <c r="Q4" s="65"/>
      <c r="R4" s="65"/>
    </row>
    <row r="5" spans="1:18" ht="13.5" thickBot="1">
      <c r="C5" s="5" t="s">
        <v>7</v>
      </c>
      <c r="D5" s="6" t="s">
        <v>141</v>
      </c>
      <c r="E5" s="63"/>
      <c r="F5" s="64"/>
      <c r="G5" s="64"/>
      <c r="H5" s="64"/>
      <c r="I5" s="65"/>
      <c r="J5" s="65"/>
      <c r="K5" s="65"/>
      <c r="L5" s="65"/>
      <c r="M5" s="65"/>
      <c r="N5" s="65"/>
      <c r="O5" s="65"/>
      <c r="P5" s="65"/>
      <c r="Q5" s="65"/>
      <c r="R5" s="65"/>
    </row>
    <row r="6" spans="1:18">
      <c r="C6" s="18">
        <v>1</v>
      </c>
      <c r="D6" s="52" t="s">
        <v>142</v>
      </c>
      <c r="E6" s="52"/>
      <c r="F6" s="52" t="s">
        <v>71</v>
      </c>
      <c r="G6" s="4"/>
      <c r="H6" s="52"/>
      <c r="I6" s="120" t="s">
        <v>313</v>
      </c>
      <c r="J6" s="120" t="s">
        <v>315</v>
      </c>
      <c r="K6" s="120" t="s">
        <v>318</v>
      </c>
      <c r="L6" s="120" t="s">
        <v>319</v>
      </c>
      <c r="M6" s="120" t="s">
        <v>320</v>
      </c>
      <c r="N6" s="120" t="s">
        <v>322</v>
      </c>
      <c r="O6" s="120" t="s">
        <v>323</v>
      </c>
      <c r="P6" s="120"/>
      <c r="Q6" s="120"/>
      <c r="R6" s="120"/>
    </row>
    <row r="7" spans="1:18">
      <c r="C7" s="19">
        <v>2</v>
      </c>
      <c r="D7" s="53" t="s">
        <v>102</v>
      </c>
      <c r="E7" s="53"/>
      <c r="F7" s="53" t="s">
        <v>286</v>
      </c>
      <c r="G7" s="28">
        <v>0</v>
      </c>
      <c r="H7" s="53"/>
      <c r="I7" s="120" t="s">
        <v>316</v>
      </c>
      <c r="J7" s="120" t="s">
        <v>337</v>
      </c>
      <c r="K7" s="120" t="s">
        <v>321</v>
      </c>
      <c r="L7" s="120">
        <v>3</v>
      </c>
      <c r="M7" s="120" t="s">
        <v>317</v>
      </c>
      <c r="N7" s="120" t="s">
        <v>332</v>
      </c>
      <c r="O7" s="120" t="s">
        <v>340</v>
      </c>
      <c r="P7" s="120"/>
      <c r="Q7" s="120"/>
      <c r="R7" s="120"/>
    </row>
    <row r="8" spans="1:18" ht="13.5" thickBot="1">
      <c r="C8" s="20">
        <v>3</v>
      </c>
      <c r="D8" s="54" t="s">
        <v>244</v>
      </c>
      <c r="E8" s="54"/>
      <c r="F8" s="54" t="s">
        <v>71</v>
      </c>
      <c r="G8" s="29"/>
      <c r="H8" s="54"/>
      <c r="I8" s="120" t="s">
        <v>316</v>
      </c>
      <c r="J8" s="120" t="s">
        <v>338</v>
      </c>
      <c r="K8" s="120" t="s">
        <v>324</v>
      </c>
      <c r="L8" s="120">
        <v>3</v>
      </c>
      <c r="M8" s="120" t="s">
        <v>314</v>
      </c>
      <c r="N8" s="120" t="s">
        <v>332</v>
      </c>
      <c r="O8" s="120" t="s">
        <v>340</v>
      </c>
      <c r="P8" s="120"/>
      <c r="Q8" s="120"/>
      <c r="R8" s="120"/>
    </row>
    <row r="9" spans="1:18" ht="13.5" thickBot="1"/>
    <row r="10" spans="1:18" ht="13.5" thickBot="1">
      <c r="C10" s="5" t="s">
        <v>9</v>
      </c>
      <c r="D10" s="6" t="s">
        <v>143</v>
      </c>
      <c r="E10" s="63"/>
      <c r="I10" s="60"/>
    </row>
    <row r="11" spans="1:18">
      <c r="C11" s="18">
        <v>4</v>
      </c>
      <c r="D11" s="52" t="s">
        <v>228</v>
      </c>
      <c r="E11" s="52"/>
      <c r="F11" s="52" t="s">
        <v>103</v>
      </c>
      <c r="G11" s="4">
        <v>0</v>
      </c>
      <c r="H11" s="52"/>
      <c r="I11" s="120">
        <v>37400</v>
      </c>
      <c r="J11" s="213">
        <v>10950</v>
      </c>
      <c r="K11" s="120">
        <v>9490</v>
      </c>
      <c r="L11" s="120"/>
      <c r="M11" s="213">
        <v>6570</v>
      </c>
      <c r="N11" s="213">
        <v>10950</v>
      </c>
      <c r="O11" s="120"/>
      <c r="P11" s="120"/>
      <c r="Q11" s="120"/>
      <c r="R11" s="120"/>
    </row>
    <row r="12" spans="1:18">
      <c r="C12" s="19">
        <v>5</v>
      </c>
      <c r="D12" s="53" t="s">
        <v>229</v>
      </c>
      <c r="E12" s="53"/>
      <c r="F12" s="53" t="s">
        <v>103</v>
      </c>
      <c r="G12" s="28">
        <v>0</v>
      </c>
      <c r="H12" s="53"/>
      <c r="I12" s="120"/>
      <c r="J12" s="120"/>
      <c r="K12" s="120"/>
      <c r="L12" s="120"/>
      <c r="M12" s="120"/>
      <c r="N12" s="120"/>
      <c r="O12" s="120"/>
      <c r="P12" s="120"/>
      <c r="Q12" s="120"/>
      <c r="R12" s="120"/>
    </row>
    <row r="13" spans="1:18">
      <c r="C13" s="19">
        <v>6</v>
      </c>
      <c r="D13" s="53" t="s">
        <v>230</v>
      </c>
      <c r="E13" s="53"/>
      <c r="F13" s="53" t="s">
        <v>103</v>
      </c>
      <c r="G13" s="28">
        <v>0</v>
      </c>
      <c r="H13" s="53"/>
      <c r="I13" s="120">
        <v>21900</v>
      </c>
      <c r="J13" s="120"/>
      <c r="K13" s="120"/>
      <c r="L13" s="120">
        <v>4380</v>
      </c>
      <c r="M13" s="120"/>
      <c r="N13" s="120"/>
      <c r="O13" s="120">
        <v>5840</v>
      </c>
      <c r="P13" s="120"/>
      <c r="Q13" s="120"/>
      <c r="R13" s="120"/>
    </row>
    <row r="14" spans="1:18">
      <c r="C14" s="19">
        <v>7</v>
      </c>
      <c r="D14" s="71" t="s">
        <v>231</v>
      </c>
      <c r="E14" s="71"/>
      <c r="F14" s="71" t="s">
        <v>103</v>
      </c>
      <c r="G14" s="103">
        <v>0</v>
      </c>
      <c r="H14" s="249"/>
      <c r="I14" s="120"/>
      <c r="J14" s="120"/>
      <c r="K14" s="120"/>
      <c r="L14" s="120"/>
      <c r="M14" s="120"/>
      <c r="N14" s="120"/>
      <c r="O14" s="120"/>
      <c r="P14" s="120"/>
      <c r="Q14" s="120"/>
      <c r="R14" s="120"/>
    </row>
    <row r="15" spans="1:18">
      <c r="C15" s="19">
        <v>8</v>
      </c>
      <c r="D15" s="71" t="s">
        <v>232</v>
      </c>
      <c r="E15" s="71"/>
      <c r="F15" s="71" t="s">
        <v>103</v>
      </c>
      <c r="G15" s="103">
        <v>0</v>
      </c>
      <c r="H15" s="249"/>
      <c r="I15" s="120">
        <v>37400</v>
      </c>
      <c r="J15" s="120"/>
      <c r="K15" s="120"/>
      <c r="L15" s="120"/>
      <c r="M15" s="213"/>
      <c r="N15" s="213">
        <v>10950</v>
      </c>
      <c r="O15" s="120"/>
      <c r="P15" s="120"/>
      <c r="Q15" s="120"/>
      <c r="R15" s="120"/>
    </row>
    <row r="16" spans="1:18">
      <c r="C16" s="19">
        <v>9</v>
      </c>
      <c r="D16" s="71" t="s">
        <v>233</v>
      </c>
      <c r="E16" s="71"/>
      <c r="F16" s="71" t="s">
        <v>103</v>
      </c>
      <c r="G16" s="103">
        <v>0</v>
      </c>
      <c r="H16" s="249"/>
      <c r="I16" s="120">
        <v>37400</v>
      </c>
      <c r="J16" s="120">
        <v>10950</v>
      </c>
      <c r="K16" s="120">
        <v>9490</v>
      </c>
      <c r="L16" s="120"/>
      <c r="M16" s="213">
        <v>10950</v>
      </c>
      <c r="N16" s="213">
        <v>10950</v>
      </c>
      <c r="O16" s="120"/>
      <c r="P16" s="120"/>
      <c r="Q16" s="120"/>
      <c r="R16" s="120"/>
    </row>
    <row r="17" spans="3:18">
      <c r="C17" s="19">
        <v>10</v>
      </c>
      <c r="D17" s="71" t="s">
        <v>234</v>
      </c>
      <c r="E17" s="71"/>
      <c r="F17" s="71" t="s">
        <v>300</v>
      </c>
      <c r="G17" s="103">
        <v>0</v>
      </c>
      <c r="H17" s="249"/>
      <c r="I17" s="120">
        <v>11</v>
      </c>
      <c r="J17" s="120">
        <v>3</v>
      </c>
      <c r="K17" s="120">
        <v>2</v>
      </c>
      <c r="L17" s="120"/>
      <c r="M17" s="120">
        <v>3</v>
      </c>
      <c r="N17" s="120">
        <v>3</v>
      </c>
      <c r="O17" s="120"/>
      <c r="P17" s="120"/>
      <c r="Q17" s="120"/>
      <c r="R17" s="120"/>
    </row>
    <row r="18" spans="3:18">
      <c r="C18" s="19">
        <v>11</v>
      </c>
      <c r="D18" s="71" t="s">
        <v>235</v>
      </c>
      <c r="E18" s="71"/>
      <c r="F18" s="71" t="s">
        <v>103</v>
      </c>
      <c r="G18" s="103">
        <v>0</v>
      </c>
      <c r="H18" s="249"/>
      <c r="I18" s="120"/>
      <c r="J18" s="120">
        <v>7160</v>
      </c>
      <c r="K18" s="120">
        <v>6200</v>
      </c>
      <c r="L18" s="120"/>
      <c r="M18" s="120">
        <v>7160</v>
      </c>
      <c r="N18" s="120"/>
      <c r="O18" s="120"/>
      <c r="P18" s="120"/>
      <c r="Q18" s="120"/>
      <c r="R18" s="120"/>
    </row>
    <row r="19" spans="3:18">
      <c r="C19" s="19">
        <v>12</v>
      </c>
      <c r="D19" s="71" t="s">
        <v>236</v>
      </c>
      <c r="E19" s="71"/>
      <c r="F19" s="71" t="s">
        <v>103</v>
      </c>
      <c r="G19" s="103">
        <v>0</v>
      </c>
      <c r="H19" s="249"/>
      <c r="I19" s="120">
        <v>22425</v>
      </c>
      <c r="J19" s="120">
        <v>7160</v>
      </c>
      <c r="K19" s="120">
        <v>6200</v>
      </c>
      <c r="L19" s="120"/>
      <c r="M19" s="120">
        <v>7160</v>
      </c>
      <c r="N19" s="213">
        <v>6560</v>
      </c>
      <c r="O19" s="120"/>
      <c r="P19" s="120"/>
      <c r="Q19" s="120"/>
      <c r="R19" s="120"/>
    </row>
    <row r="20" spans="3:18">
      <c r="C20" s="19">
        <v>13</v>
      </c>
      <c r="D20" s="71" t="s">
        <v>237</v>
      </c>
      <c r="E20" s="71"/>
      <c r="F20" s="71" t="s">
        <v>103</v>
      </c>
      <c r="G20" s="103">
        <v>0</v>
      </c>
      <c r="H20" s="249"/>
      <c r="I20" s="120"/>
      <c r="J20" s="120"/>
      <c r="K20" s="120"/>
      <c r="L20" s="120"/>
      <c r="M20" s="120"/>
      <c r="N20" s="120"/>
      <c r="O20" s="120"/>
      <c r="P20" s="120"/>
      <c r="Q20" s="120"/>
      <c r="R20" s="120"/>
    </row>
    <row r="21" spans="3:18">
      <c r="C21" s="19">
        <v>14</v>
      </c>
      <c r="D21" s="71" t="s">
        <v>238</v>
      </c>
      <c r="E21" s="71"/>
      <c r="F21" s="71" t="s">
        <v>103</v>
      </c>
      <c r="G21" s="103">
        <v>0</v>
      </c>
      <c r="H21" s="249"/>
      <c r="I21" s="120"/>
      <c r="J21" s="120"/>
      <c r="K21" s="120"/>
      <c r="L21" s="120"/>
      <c r="M21" s="120"/>
      <c r="N21" s="120"/>
      <c r="O21" s="120"/>
      <c r="P21" s="120"/>
      <c r="Q21" s="120"/>
      <c r="R21" s="120"/>
    </row>
    <row r="22" spans="3:18">
      <c r="C22" s="19">
        <v>15</v>
      </c>
      <c r="D22" s="71" t="s">
        <v>239</v>
      </c>
      <c r="E22" s="71"/>
      <c r="F22" s="71" t="s">
        <v>104</v>
      </c>
      <c r="G22" s="103">
        <v>0</v>
      </c>
      <c r="H22" s="249"/>
      <c r="I22" s="120"/>
      <c r="J22" s="120">
        <v>170500</v>
      </c>
      <c r="K22" s="120">
        <v>147750</v>
      </c>
      <c r="L22" s="120"/>
      <c r="M22" s="120"/>
      <c r="N22" s="120">
        <v>172850</v>
      </c>
      <c r="O22" s="120"/>
      <c r="P22" s="120"/>
      <c r="Q22" s="120"/>
      <c r="R22" s="120"/>
    </row>
    <row r="23" spans="3:18">
      <c r="C23" s="19">
        <v>16</v>
      </c>
      <c r="D23" s="71" t="s">
        <v>240</v>
      </c>
      <c r="E23" s="71"/>
      <c r="F23" s="71" t="s">
        <v>104</v>
      </c>
      <c r="G23" s="103">
        <v>0</v>
      </c>
      <c r="H23" s="120">
        <v>586</v>
      </c>
      <c r="I23" s="249"/>
      <c r="J23" s="249"/>
      <c r="K23" s="249"/>
      <c r="L23" s="249"/>
      <c r="M23" s="249"/>
      <c r="N23" s="249"/>
      <c r="O23" s="249"/>
      <c r="P23" s="71"/>
      <c r="Q23" s="71"/>
      <c r="R23" s="71"/>
    </row>
    <row r="24" spans="3:18">
      <c r="C24" s="19">
        <v>17</v>
      </c>
      <c r="D24" s="71" t="s">
        <v>241</v>
      </c>
      <c r="E24" s="71"/>
      <c r="F24" s="71" t="s">
        <v>104</v>
      </c>
      <c r="G24" s="103">
        <v>0</v>
      </c>
      <c r="H24" s="120">
        <v>0</v>
      </c>
      <c r="I24" s="249"/>
      <c r="J24" s="249"/>
      <c r="K24" s="249"/>
      <c r="L24" s="249"/>
      <c r="M24" s="249"/>
      <c r="N24" s="249"/>
      <c r="O24" s="249"/>
      <c r="P24" s="71"/>
      <c r="Q24" s="71"/>
      <c r="R24" s="71"/>
    </row>
    <row r="25" spans="3:18">
      <c r="C25" s="19">
        <v>18</v>
      </c>
      <c r="D25" s="71" t="s">
        <v>242</v>
      </c>
      <c r="E25" s="71"/>
      <c r="F25" s="71" t="s">
        <v>104</v>
      </c>
      <c r="G25" s="103">
        <v>0</v>
      </c>
      <c r="H25" s="120">
        <v>0</v>
      </c>
      <c r="I25" s="249"/>
      <c r="J25" s="249"/>
      <c r="K25" s="249"/>
      <c r="L25" s="249"/>
      <c r="M25" s="249"/>
      <c r="N25" s="249"/>
      <c r="O25" s="249"/>
      <c r="P25" s="71"/>
      <c r="Q25" s="71"/>
      <c r="R25" s="71"/>
    </row>
    <row r="26" spans="3:18" ht="13.5" thickBot="1">
      <c r="C26" s="20">
        <v>19</v>
      </c>
      <c r="D26" s="72" t="s">
        <v>243</v>
      </c>
      <c r="E26" s="72"/>
      <c r="F26" s="120" t="s">
        <v>103</v>
      </c>
      <c r="G26" s="101">
        <v>0</v>
      </c>
      <c r="H26" s="120"/>
      <c r="I26" s="120"/>
      <c r="J26" s="120">
        <v>5475</v>
      </c>
      <c r="K26" s="120"/>
      <c r="L26" s="120"/>
      <c r="M26" s="120">
        <v>4380</v>
      </c>
      <c r="N26" s="120"/>
      <c r="O26" s="120">
        <v>2190</v>
      </c>
      <c r="P26" s="120"/>
      <c r="Q26" s="120"/>
      <c r="R26" s="120"/>
    </row>
    <row r="27" spans="3:18" ht="13.5" thickBot="1">
      <c r="D27" s="61"/>
      <c r="E27" s="61"/>
      <c r="H27" s="68"/>
      <c r="I27" s="83"/>
      <c r="J27" s="83"/>
      <c r="K27" s="67"/>
      <c r="L27" s="67"/>
      <c r="M27" s="67"/>
      <c r="N27" s="67"/>
      <c r="O27" s="67"/>
    </row>
    <row r="28" spans="3:18" s="69" customFormat="1" ht="26.25" thickBot="1">
      <c r="C28" s="73" t="s">
        <v>43</v>
      </c>
      <c r="D28" s="74" t="s">
        <v>159</v>
      </c>
      <c r="E28" s="70"/>
      <c r="F28" s="75"/>
      <c r="G28" s="75"/>
      <c r="H28" s="86"/>
      <c r="I28" s="85"/>
      <c r="J28" s="87"/>
      <c r="K28" s="85"/>
      <c r="L28" s="85"/>
      <c r="M28" s="85"/>
      <c r="N28" s="85"/>
      <c r="O28" s="85"/>
    </row>
    <row r="29" spans="3:18">
      <c r="C29" s="18">
        <v>20</v>
      </c>
      <c r="D29" s="52" t="s">
        <v>228</v>
      </c>
      <c r="E29" s="52"/>
      <c r="F29" s="52" t="s">
        <v>103</v>
      </c>
      <c r="G29" s="4">
        <v>0</v>
      </c>
      <c r="H29" s="52"/>
      <c r="I29" s="120">
        <v>37400</v>
      </c>
      <c r="J29" s="213">
        <v>10950</v>
      </c>
      <c r="K29" s="120">
        <v>9490</v>
      </c>
      <c r="L29" s="120"/>
      <c r="M29" s="213">
        <v>6570</v>
      </c>
      <c r="N29" s="120">
        <v>10950</v>
      </c>
      <c r="O29" s="120"/>
      <c r="P29" s="120"/>
      <c r="Q29" s="120"/>
      <c r="R29" s="120"/>
    </row>
    <row r="30" spans="3:18">
      <c r="C30" s="19">
        <v>21</v>
      </c>
      <c r="D30" s="53" t="s">
        <v>229</v>
      </c>
      <c r="E30" s="53"/>
      <c r="F30" s="53" t="s">
        <v>103</v>
      </c>
      <c r="G30" s="28">
        <v>0</v>
      </c>
      <c r="H30" s="53"/>
      <c r="I30" s="120"/>
      <c r="J30" s="120"/>
      <c r="K30" s="120"/>
      <c r="L30" s="120"/>
      <c r="M30" s="120"/>
      <c r="N30" s="120"/>
      <c r="O30" s="120"/>
      <c r="P30" s="120"/>
      <c r="Q30" s="120"/>
      <c r="R30" s="120"/>
    </row>
    <row r="31" spans="3:18">
      <c r="C31" s="19">
        <v>22</v>
      </c>
      <c r="D31" s="53" t="s">
        <v>230</v>
      </c>
      <c r="E31" s="53"/>
      <c r="F31" s="53" t="s">
        <v>103</v>
      </c>
      <c r="G31" s="28">
        <v>0</v>
      </c>
      <c r="H31" s="53"/>
      <c r="I31" s="120">
        <v>21900</v>
      </c>
      <c r="J31" s="120"/>
      <c r="K31" s="120"/>
      <c r="L31" s="120">
        <v>4380</v>
      </c>
      <c r="M31" s="120"/>
      <c r="N31" s="120"/>
      <c r="O31" s="120">
        <v>5840</v>
      </c>
      <c r="P31" s="120"/>
      <c r="Q31" s="120"/>
      <c r="R31" s="120"/>
    </row>
    <row r="32" spans="3:18">
      <c r="C32" s="19">
        <v>23</v>
      </c>
      <c r="D32" s="71" t="s">
        <v>231</v>
      </c>
      <c r="E32" s="71"/>
      <c r="F32" s="71" t="s">
        <v>103</v>
      </c>
      <c r="G32" s="103">
        <v>0</v>
      </c>
      <c r="H32" s="249"/>
      <c r="I32" s="120"/>
      <c r="J32" s="120"/>
      <c r="K32" s="120"/>
      <c r="L32" s="120"/>
      <c r="M32" s="120"/>
      <c r="N32" s="120"/>
      <c r="O32" s="120"/>
      <c r="P32" s="120"/>
      <c r="Q32" s="120"/>
      <c r="R32" s="120"/>
    </row>
    <row r="33" spans="3:18">
      <c r="C33" s="19">
        <v>24</v>
      </c>
      <c r="D33" s="71" t="s">
        <v>232</v>
      </c>
      <c r="E33" s="71"/>
      <c r="F33" s="71" t="s">
        <v>103</v>
      </c>
      <c r="G33" s="103">
        <v>0</v>
      </c>
      <c r="H33" s="249"/>
      <c r="I33" s="120">
        <v>37400</v>
      </c>
      <c r="J33" s="120">
        <v>10950</v>
      </c>
      <c r="K33" s="120">
        <v>9490</v>
      </c>
      <c r="L33" s="120"/>
      <c r="M33" s="120">
        <v>10950</v>
      </c>
      <c r="N33" s="120">
        <v>10950</v>
      </c>
      <c r="O33" s="120"/>
      <c r="P33" s="120"/>
      <c r="Q33" s="120"/>
      <c r="R33" s="120"/>
    </row>
    <row r="34" spans="3:18">
      <c r="C34" s="19">
        <v>25</v>
      </c>
      <c r="D34" s="71" t="s">
        <v>233</v>
      </c>
      <c r="E34" s="71"/>
      <c r="F34" s="71" t="s">
        <v>103</v>
      </c>
      <c r="G34" s="103">
        <v>0</v>
      </c>
      <c r="H34" s="249"/>
      <c r="I34" s="120">
        <v>37400</v>
      </c>
      <c r="J34" s="120">
        <v>10950</v>
      </c>
      <c r="K34" s="120">
        <v>9490</v>
      </c>
      <c r="L34" s="120"/>
      <c r="M34" s="120">
        <v>10950</v>
      </c>
      <c r="N34" s="120">
        <v>10950</v>
      </c>
      <c r="O34" s="120"/>
      <c r="P34" s="120"/>
      <c r="Q34" s="120"/>
      <c r="R34" s="120"/>
    </row>
    <row r="35" spans="3:18">
      <c r="C35" s="19">
        <v>26</v>
      </c>
      <c r="D35" s="71" t="s">
        <v>234</v>
      </c>
      <c r="E35" s="71"/>
      <c r="F35" s="71" t="s">
        <v>300</v>
      </c>
      <c r="G35" s="103">
        <v>0</v>
      </c>
      <c r="H35" s="249"/>
      <c r="I35" s="120">
        <v>11</v>
      </c>
      <c r="J35" s="120">
        <v>3</v>
      </c>
      <c r="K35" s="120">
        <v>3</v>
      </c>
      <c r="L35" s="120"/>
      <c r="M35" s="120">
        <v>3</v>
      </c>
      <c r="N35" s="120">
        <v>3</v>
      </c>
      <c r="O35" s="120"/>
      <c r="P35" s="120"/>
      <c r="Q35" s="120"/>
      <c r="R35" s="120"/>
    </row>
    <row r="36" spans="3:18">
      <c r="C36" s="19">
        <v>27</v>
      </c>
      <c r="D36" s="71" t="s">
        <v>235</v>
      </c>
      <c r="E36" s="71"/>
      <c r="F36" s="71" t="s">
        <v>103</v>
      </c>
      <c r="G36" s="103">
        <v>0</v>
      </c>
      <c r="H36" s="249"/>
      <c r="I36" s="120"/>
      <c r="J36" s="120"/>
      <c r="K36" s="120"/>
      <c r="L36" s="120"/>
      <c r="M36" s="120"/>
      <c r="N36" s="120"/>
      <c r="O36" s="120"/>
      <c r="P36" s="120"/>
      <c r="Q36" s="120"/>
      <c r="R36" s="120"/>
    </row>
    <row r="37" spans="3:18">
      <c r="C37" s="19">
        <v>28</v>
      </c>
      <c r="D37" s="71" t="s">
        <v>236</v>
      </c>
      <c r="E37" s="71"/>
      <c r="F37" s="71" t="s">
        <v>103</v>
      </c>
      <c r="G37" s="103">
        <v>0</v>
      </c>
      <c r="H37" s="249"/>
      <c r="I37" s="120">
        <v>22425</v>
      </c>
      <c r="J37" s="120">
        <v>6570</v>
      </c>
      <c r="K37" s="120">
        <v>5690</v>
      </c>
      <c r="L37" s="120"/>
      <c r="M37" s="120">
        <v>6570</v>
      </c>
      <c r="N37" s="120">
        <v>6570</v>
      </c>
      <c r="O37" s="120"/>
      <c r="P37" s="120"/>
      <c r="Q37" s="120"/>
      <c r="R37" s="120"/>
    </row>
    <row r="38" spans="3:18">
      <c r="C38" s="19">
        <v>29</v>
      </c>
      <c r="D38" s="71" t="s">
        <v>237</v>
      </c>
      <c r="E38" s="71"/>
      <c r="F38" s="71" t="s">
        <v>103</v>
      </c>
      <c r="G38" s="103">
        <v>0</v>
      </c>
      <c r="H38" s="249"/>
      <c r="I38" s="120"/>
      <c r="J38" s="120"/>
      <c r="K38" s="120"/>
      <c r="L38" s="120"/>
      <c r="M38" s="120"/>
      <c r="N38" s="120"/>
      <c r="O38" s="120"/>
      <c r="P38" s="120"/>
      <c r="Q38" s="120"/>
      <c r="R38" s="120"/>
    </row>
    <row r="39" spans="3:18">
      <c r="C39" s="19">
        <v>30</v>
      </c>
      <c r="D39" s="71" t="s">
        <v>238</v>
      </c>
      <c r="E39" s="71"/>
      <c r="F39" s="71" t="s">
        <v>103</v>
      </c>
      <c r="G39" s="103">
        <v>0</v>
      </c>
      <c r="H39" s="249"/>
      <c r="I39" s="120"/>
      <c r="J39" s="120"/>
      <c r="K39" s="120"/>
      <c r="L39" s="120"/>
      <c r="M39" s="120"/>
      <c r="N39" s="120"/>
      <c r="O39" s="120"/>
      <c r="P39" s="120"/>
      <c r="Q39" s="120"/>
      <c r="R39" s="120"/>
    </row>
    <row r="40" spans="3:18">
      <c r="C40" s="19">
        <v>31</v>
      </c>
      <c r="D40" s="71" t="s">
        <v>239</v>
      </c>
      <c r="E40" s="71"/>
      <c r="F40" s="71" t="s">
        <v>104</v>
      </c>
      <c r="G40" s="103">
        <v>0</v>
      </c>
      <c r="H40" s="249"/>
      <c r="I40" s="120"/>
      <c r="J40" s="120">
        <v>172850</v>
      </c>
      <c r="K40" s="120">
        <v>149800</v>
      </c>
      <c r="L40" s="120"/>
      <c r="M40" s="120"/>
      <c r="N40" s="120">
        <v>172850</v>
      </c>
      <c r="O40" s="120"/>
      <c r="P40" s="120"/>
      <c r="Q40" s="120"/>
      <c r="R40" s="120"/>
    </row>
    <row r="41" spans="3:18">
      <c r="C41" s="19">
        <v>32</v>
      </c>
      <c r="D41" s="71" t="s">
        <v>240</v>
      </c>
      <c r="E41" s="71"/>
      <c r="F41" s="71" t="s">
        <v>104</v>
      </c>
      <c r="G41" s="103">
        <v>0</v>
      </c>
      <c r="H41" s="120">
        <v>572</v>
      </c>
      <c r="I41" s="249"/>
      <c r="J41" s="249"/>
      <c r="K41" s="249"/>
      <c r="L41" s="249"/>
      <c r="M41" s="249"/>
      <c r="N41" s="249"/>
      <c r="O41" s="249"/>
      <c r="P41" s="71"/>
      <c r="Q41" s="71"/>
      <c r="R41" s="71"/>
    </row>
    <row r="42" spans="3:18">
      <c r="C42" s="19">
        <v>33</v>
      </c>
      <c r="D42" s="71" t="s">
        <v>241</v>
      </c>
      <c r="E42" s="71"/>
      <c r="F42" s="71" t="s">
        <v>104</v>
      </c>
      <c r="G42" s="103">
        <v>0</v>
      </c>
      <c r="H42" s="120">
        <v>0</v>
      </c>
      <c r="I42" s="249"/>
      <c r="J42" s="249"/>
      <c r="K42" s="249"/>
      <c r="L42" s="249"/>
      <c r="M42" s="249"/>
      <c r="N42" s="249"/>
      <c r="O42" s="249"/>
      <c r="P42" s="71"/>
      <c r="Q42" s="71"/>
      <c r="R42" s="71"/>
    </row>
    <row r="43" spans="3:18">
      <c r="C43" s="19">
        <v>34</v>
      </c>
      <c r="D43" s="71" t="s">
        <v>242</v>
      </c>
      <c r="E43" s="71"/>
      <c r="F43" s="71" t="s">
        <v>104</v>
      </c>
      <c r="G43" s="103">
        <v>0</v>
      </c>
      <c r="H43" s="120">
        <v>0</v>
      </c>
      <c r="I43" s="249"/>
      <c r="J43" s="249"/>
      <c r="K43" s="249"/>
      <c r="L43" s="249"/>
      <c r="M43" s="249"/>
      <c r="N43" s="249"/>
      <c r="O43" s="249"/>
      <c r="P43" s="71"/>
      <c r="Q43" s="71"/>
      <c r="R43" s="71"/>
    </row>
    <row r="44" spans="3:18" ht="13.5" thickBot="1">
      <c r="C44" s="20">
        <v>35</v>
      </c>
      <c r="D44" s="72" t="s">
        <v>243</v>
      </c>
      <c r="E44" s="72"/>
      <c r="F44" s="120" t="s">
        <v>103</v>
      </c>
      <c r="G44" s="101"/>
      <c r="H44" s="120"/>
      <c r="I44" s="120"/>
      <c r="J44" s="120">
        <v>5475</v>
      </c>
      <c r="K44" s="120"/>
      <c r="L44" s="120"/>
      <c r="M44" s="120">
        <v>4380</v>
      </c>
      <c r="N44" s="120"/>
      <c r="O44" s="120">
        <v>2190</v>
      </c>
      <c r="P44" s="120"/>
      <c r="Q44" s="120"/>
      <c r="R44" s="120"/>
    </row>
    <row r="45" spans="3:18" ht="13.5" thickBot="1">
      <c r="H45" s="68"/>
      <c r="I45" s="67"/>
      <c r="J45" s="83"/>
      <c r="K45" s="67"/>
      <c r="L45" s="67"/>
      <c r="M45" s="67"/>
      <c r="N45" s="67"/>
      <c r="O45" s="67"/>
    </row>
    <row r="46" spans="3:18" ht="13.5" thickBot="1">
      <c r="C46" s="5" t="s">
        <v>160</v>
      </c>
      <c r="D46" s="6" t="s">
        <v>161</v>
      </c>
      <c r="E46" s="63"/>
      <c r="H46" s="68"/>
      <c r="I46" s="67"/>
      <c r="J46" s="83"/>
      <c r="K46" s="67"/>
      <c r="L46" s="67"/>
      <c r="M46" s="67"/>
      <c r="N46" s="67"/>
      <c r="O46" s="67"/>
    </row>
    <row r="47" spans="3:18">
      <c r="C47" s="18">
        <v>36</v>
      </c>
      <c r="D47" s="52" t="s">
        <v>228</v>
      </c>
      <c r="E47" s="52"/>
      <c r="F47" s="52" t="s">
        <v>103</v>
      </c>
      <c r="G47" s="4">
        <v>0</v>
      </c>
      <c r="H47" s="52"/>
      <c r="I47" s="120">
        <v>36500</v>
      </c>
      <c r="J47" s="120">
        <v>8760</v>
      </c>
      <c r="K47" s="120">
        <v>6570</v>
      </c>
      <c r="L47" s="120"/>
      <c r="M47" s="120">
        <v>5260</v>
      </c>
      <c r="N47" s="120">
        <v>9125</v>
      </c>
      <c r="O47" s="120"/>
      <c r="P47" s="120"/>
      <c r="Q47" s="120"/>
      <c r="R47" s="120"/>
    </row>
    <row r="48" spans="3:18">
      <c r="C48" s="19">
        <v>37</v>
      </c>
      <c r="D48" s="53" t="s">
        <v>229</v>
      </c>
      <c r="E48" s="53"/>
      <c r="F48" s="53" t="s">
        <v>103</v>
      </c>
      <c r="G48" s="28">
        <v>0</v>
      </c>
      <c r="H48" s="53"/>
      <c r="I48" s="120"/>
      <c r="J48" s="120"/>
      <c r="K48" s="120"/>
      <c r="L48" s="120"/>
      <c r="M48" s="120"/>
      <c r="N48" s="120"/>
      <c r="O48" s="120"/>
      <c r="P48" s="120"/>
      <c r="Q48" s="120"/>
      <c r="R48" s="120"/>
    </row>
    <row r="49" spans="3:18">
      <c r="C49" s="19">
        <v>38</v>
      </c>
      <c r="D49" s="53" t="s">
        <v>230</v>
      </c>
      <c r="E49" s="53"/>
      <c r="F49" s="53" t="s">
        <v>103</v>
      </c>
      <c r="G49" s="28">
        <v>0</v>
      </c>
      <c r="H49" s="53"/>
      <c r="I49" s="120">
        <v>0</v>
      </c>
      <c r="J49" s="120"/>
      <c r="K49" s="120"/>
      <c r="L49" s="120">
        <v>2920</v>
      </c>
      <c r="M49" s="120"/>
      <c r="N49" s="120"/>
      <c r="O49" s="120">
        <v>3650</v>
      </c>
      <c r="P49" s="120"/>
      <c r="Q49" s="120"/>
      <c r="R49" s="120"/>
    </row>
    <row r="50" spans="3:18">
      <c r="C50" s="19">
        <v>39</v>
      </c>
      <c r="D50" s="71" t="s">
        <v>231</v>
      </c>
      <c r="E50" s="71"/>
      <c r="F50" s="71" t="s">
        <v>103</v>
      </c>
      <c r="G50" s="103">
        <v>0</v>
      </c>
      <c r="H50" s="249"/>
      <c r="I50" s="120"/>
      <c r="J50" s="120"/>
      <c r="K50" s="120"/>
      <c r="L50" s="120"/>
      <c r="M50" s="120"/>
      <c r="N50" s="120"/>
      <c r="O50" s="120"/>
      <c r="P50" s="120"/>
      <c r="Q50" s="120"/>
      <c r="R50" s="120"/>
    </row>
    <row r="51" spans="3:18">
      <c r="C51" s="19">
        <v>40</v>
      </c>
      <c r="D51" s="71" t="s">
        <v>232</v>
      </c>
      <c r="E51" s="71"/>
      <c r="F51" s="71" t="s">
        <v>103</v>
      </c>
      <c r="G51" s="103">
        <v>0</v>
      </c>
      <c r="H51" s="249"/>
      <c r="I51" s="120">
        <v>36500</v>
      </c>
      <c r="J51" s="120">
        <v>8760</v>
      </c>
      <c r="K51" s="120">
        <v>6570</v>
      </c>
      <c r="L51" s="120"/>
      <c r="M51" s="120">
        <v>8760</v>
      </c>
      <c r="N51" s="120">
        <v>9125</v>
      </c>
      <c r="O51" s="120"/>
      <c r="P51" s="120"/>
      <c r="Q51" s="120"/>
      <c r="R51" s="120"/>
    </row>
    <row r="52" spans="3:18">
      <c r="C52" s="19">
        <v>41</v>
      </c>
      <c r="D52" s="71" t="s">
        <v>233</v>
      </c>
      <c r="E52" s="71"/>
      <c r="F52" s="71" t="s">
        <v>103</v>
      </c>
      <c r="G52" s="103">
        <v>0</v>
      </c>
      <c r="H52" s="249"/>
      <c r="I52" s="120">
        <v>36500</v>
      </c>
      <c r="J52" s="120">
        <v>8760</v>
      </c>
      <c r="K52" s="120">
        <v>6570</v>
      </c>
      <c r="L52" s="120"/>
      <c r="M52" s="120">
        <v>8760</v>
      </c>
      <c r="N52" s="120">
        <v>9125</v>
      </c>
      <c r="O52" s="120"/>
      <c r="P52" s="120"/>
      <c r="Q52" s="120"/>
      <c r="R52" s="120"/>
    </row>
    <row r="53" spans="3:18">
      <c r="C53" s="19">
        <v>42</v>
      </c>
      <c r="D53" s="71" t="s">
        <v>234</v>
      </c>
      <c r="E53" s="71"/>
      <c r="F53" s="71" t="s">
        <v>300</v>
      </c>
      <c r="G53" s="103">
        <v>0</v>
      </c>
      <c r="H53" s="249"/>
      <c r="I53" s="120">
        <v>10</v>
      </c>
      <c r="J53" s="120">
        <v>2</v>
      </c>
      <c r="K53" s="120">
        <v>2</v>
      </c>
      <c r="L53" s="120"/>
      <c r="M53" s="120">
        <v>2</v>
      </c>
      <c r="N53" s="120">
        <v>3</v>
      </c>
      <c r="O53" s="120"/>
      <c r="P53" s="120"/>
      <c r="Q53" s="120"/>
      <c r="R53" s="120"/>
    </row>
    <row r="54" spans="3:18">
      <c r="C54" s="19">
        <v>43</v>
      </c>
      <c r="D54" s="71" t="s">
        <v>235</v>
      </c>
      <c r="E54" s="71"/>
      <c r="F54" s="71" t="s">
        <v>103</v>
      </c>
      <c r="G54" s="103">
        <v>0</v>
      </c>
      <c r="H54" s="249"/>
      <c r="I54" s="120"/>
      <c r="J54" s="120"/>
      <c r="K54" s="120"/>
      <c r="L54" s="120"/>
      <c r="M54" s="120"/>
      <c r="N54" s="120"/>
      <c r="O54" s="120"/>
      <c r="P54" s="120"/>
      <c r="Q54" s="120"/>
      <c r="R54" s="120"/>
    </row>
    <row r="55" spans="3:18">
      <c r="C55" s="19">
        <v>44</v>
      </c>
      <c r="D55" s="71" t="s">
        <v>236</v>
      </c>
      <c r="E55" s="71"/>
      <c r="F55" s="71" t="s">
        <v>103</v>
      </c>
      <c r="G55" s="103">
        <v>0</v>
      </c>
      <c r="H55" s="249"/>
      <c r="I55" s="120">
        <v>21890</v>
      </c>
      <c r="J55" s="120">
        <v>5250</v>
      </c>
      <c r="K55" s="120">
        <v>3940</v>
      </c>
      <c r="L55" s="120"/>
      <c r="M55" s="120">
        <v>5250</v>
      </c>
      <c r="N55" s="120">
        <v>5470</v>
      </c>
      <c r="O55" s="120"/>
      <c r="P55" s="120"/>
      <c r="Q55" s="120"/>
      <c r="R55" s="120"/>
    </row>
    <row r="56" spans="3:18">
      <c r="C56" s="19">
        <v>45</v>
      </c>
      <c r="D56" s="71" t="s">
        <v>237</v>
      </c>
      <c r="E56" s="71"/>
      <c r="F56" s="71" t="s">
        <v>103</v>
      </c>
      <c r="G56" s="103">
        <v>0</v>
      </c>
      <c r="H56" s="249"/>
      <c r="I56" s="120"/>
      <c r="J56" s="120"/>
      <c r="K56" s="120"/>
      <c r="L56" s="120"/>
      <c r="M56" s="120"/>
      <c r="N56" s="120"/>
      <c r="O56" s="120"/>
      <c r="P56" s="120"/>
      <c r="Q56" s="120"/>
      <c r="R56" s="120"/>
    </row>
    <row r="57" spans="3:18">
      <c r="C57" s="19">
        <v>46</v>
      </c>
      <c r="D57" s="71" t="s">
        <v>238</v>
      </c>
      <c r="E57" s="71"/>
      <c r="F57" s="71" t="s">
        <v>103</v>
      </c>
      <c r="G57" s="103">
        <v>0</v>
      </c>
      <c r="H57" s="249"/>
      <c r="I57" s="120"/>
      <c r="J57" s="120"/>
      <c r="K57" s="120"/>
      <c r="L57" s="120"/>
      <c r="M57" s="120"/>
      <c r="N57" s="120"/>
      <c r="O57" s="120"/>
      <c r="P57" s="120"/>
      <c r="Q57" s="120"/>
      <c r="R57" s="120"/>
    </row>
    <row r="58" spans="3:18">
      <c r="C58" s="19">
        <v>47</v>
      </c>
      <c r="D58" s="71" t="s">
        <v>239</v>
      </c>
      <c r="E58" s="71"/>
      <c r="F58" s="71" t="s">
        <v>104</v>
      </c>
      <c r="G58" s="103">
        <v>0</v>
      </c>
      <c r="H58" s="249"/>
      <c r="I58" s="120"/>
      <c r="J58" s="120">
        <v>138250</v>
      </c>
      <c r="K58" s="120">
        <v>103700</v>
      </c>
      <c r="L58" s="120"/>
      <c r="M58" s="120"/>
      <c r="N58" s="120">
        <v>144050</v>
      </c>
      <c r="O58" s="120"/>
      <c r="P58" s="120"/>
      <c r="Q58" s="120"/>
      <c r="R58" s="120"/>
    </row>
    <row r="59" spans="3:18">
      <c r="C59" s="19">
        <v>48</v>
      </c>
      <c r="D59" s="71" t="s">
        <v>240</v>
      </c>
      <c r="E59" s="71"/>
      <c r="F59" s="71" t="s">
        <v>104</v>
      </c>
      <c r="G59" s="103">
        <v>0</v>
      </c>
      <c r="H59" s="120">
        <v>572</v>
      </c>
      <c r="I59" s="249"/>
      <c r="J59" s="249"/>
      <c r="K59" s="249"/>
      <c r="L59" s="249"/>
      <c r="M59" s="249"/>
      <c r="N59" s="249"/>
      <c r="O59" s="249"/>
      <c r="P59" s="71"/>
      <c r="Q59" s="71"/>
      <c r="R59" s="71"/>
    </row>
    <row r="60" spans="3:18">
      <c r="C60" s="19">
        <v>49</v>
      </c>
      <c r="D60" s="71" t="s">
        <v>241</v>
      </c>
      <c r="E60" s="71"/>
      <c r="F60" s="71" t="s">
        <v>104</v>
      </c>
      <c r="G60" s="103">
        <v>0</v>
      </c>
      <c r="H60" s="120">
        <v>0</v>
      </c>
      <c r="I60" s="249"/>
      <c r="J60" s="249"/>
      <c r="K60" s="249"/>
      <c r="L60" s="249"/>
      <c r="M60" s="249"/>
      <c r="N60" s="249"/>
      <c r="O60" s="249"/>
      <c r="P60" s="71"/>
      <c r="Q60" s="71"/>
      <c r="R60" s="71"/>
    </row>
    <row r="61" spans="3:18">
      <c r="C61" s="19">
        <v>50</v>
      </c>
      <c r="D61" s="71" t="s">
        <v>242</v>
      </c>
      <c r="E61" s="71"/>
      <c r="F61" s="71" t="s">
        <v>104</v>
      </c>
      <c r="G61" s="103">
        <v>0</v>
      </c>
      <c r="H61" s="120">
        <v>0</v>
      </c>
      <c r="I61" s="249"/>
      <c r="J61" s="249"/>
      <c r="K61" s="249"/>
      <c r="L61" s="249"/>
      <c r="M61" s="249"/>
      <c r="N61" s="249"/>
      <c r="O61" s="249"/>
      <c r="P61" s="71"/>
      <c r="Q61" s="71"/>
      <c r="R61" s="71"/>
    </row>
    <row r="62" spans="3:18" ht="13.5" thickBot="1">
      <c r="C62" s="20">
        <v>51</v>
      </c>
      <c r="D62" s="72" t="s">
        <v>243</v>
      </c>
      <c r="E62" s="72"/>
      <c r="F62" s="120" t="s">
        <v>103</v>
      </c>
      <c r="G62" s="101"/>
      <c r="H62" s="120"/>
      <c r="I62" s="120"/>
      <c r="J62" s="120">
        <v>5475</v>
      </c>
      <c r="K62" s="120"/>
      <c r="L62" s="120"/>
      <c r="M62" s="120">
        <v>3500</v>
      </c>
      <c r="N62" s="120"/>
      <c r="O62" s="120">
        <v>2190</v>
      </c>
      <c r="P62" s="120"/>
      <c r="Q62" s="120"/>
      <c r="R62" s="120"/>
    </row>
    <row r="63" spans="3:18" ht="13.5" thickBot="1">
      <c r="D63" s="61"/>
      <c r="E63" s="61"/>
      <c r="H63" s="68"/>
      <c r="I63" s="83"/>
      <c r="J63" s="83"/>
      <c r="K63" s="67"/>
      <c r="L63" s="67"/>
      <c r="M63" s="67"/>
      <c r="N63" s="67"/>
      <c r="O63" s="67"/>
    </row>
    <row r="64" spans="3:18" ht="13.5" thickBot="1">
      <c r="C64" s="5" t="s">
        <v>162</v>
      </c>
      <c r="D64" s="6" t="s">
        <v>163</v>
      </c>
      <c r="E64" s="63"/>
      <c r="F64" s="64"/>
      <c r="G64" s="64"/>
      <c r="H64" s="68"/>
      <c r="I64" s="83"/>
      <c r="J64" s="83"/>
      <c r="K64" s="83"/>
      <c r="L64" s="83"/>
      <c r="M64" s="67"/>
      <c r="N64" s="67"/>
      <c r="O64" s="67"/>
    </row>
    <row r="65" spans="3:18">
      <c r="C65" s="18">
        <v>52</v>
      </c>
      <c r="D65" s="52" t="s">
        <v>228</v>
      </c>
      <c r="E65" s="52"/>
      <c r="F65" s="52" t="s">
        <v>11</v>
      </c>
      <c r="G65" s="4">
        <v>3</v>
      </c>
      <c r="H65" s="52"/>
      <c r="I65" s="197">
        <v>6.8472767316820438</v>
      </c>
      <c r="J65" s="197">
        <v>4.4652832642599423</v>
      </c>
      <c r="K65" s="197">
        <v>4.4222304606302263</v>
      </c>
      <c r="L65" s="197"/>
      <c r="M65" s="197">
        <v>4.3666629870307521</v>
      </c>
      <c r="N65" s="197">
        <v>4.7658577765276062</v>
      </c>
      <c r="O65" s="197"/>
      <c r="P65" s="120"/>
      <c r="Q65" s="120"/>
      <c r="R65" s="120"/>
    </row>
    <row r="66" spans="3:18" ht="13.5" thickBot="1">
      <c r="C66" s="19">
        <v>53</v>
      </c>
      <c r="D66" s="53" t="s">
        <v>229</v>
      </c>
      <c r="E66" s="53"/>
      <c r="F66" s="53" t="s">
        <v>11</v>
      </c>
      <c r="G66" s="28">
        <v>3</v>
      </c>
      <c r="H66" s="53"/>
      <c r="I66" s="120"/>
      <c r="J66" s="197"/>
      <c r="K66" s="197"/>
      <c r="L66" s="197"/>
      <c r="M66" s="120"/>
      <c r="N66" s="197"/>
      <c r="O66" s="233"/>
      <c r="P66" s="120"/>
      <c r="Q66" s="120"/>
      <c r="R66" s="120"/>
    </row>
    <row r="67" spans="3:18">
      <c r="C67" s="18">
        <v>54</v>
      </c>
      <c r="D67" s="53" t="s">
        <v>230</v>
      </c>
      <c r="E67" s="53"/>
      <c r="F67" s="53" t="s">
        <v>11</v>
      </c>
      <c r="G67" s="28">
        <v>3</v>
      </c>
      <c r="H67" s="53"/>
      <c r="I67" s="197">
        <v>4.838294005416488</v>
      </c>
      <c r="J67" s="197"/>
      <c r="K67" s="197"/>
      <c r="L67" s="197">
        <v>5.285836808906839</v>
      </c>
      <c r="M67" s="120"/>
      <c r="N67" s="197"/>
      <c r="O67" s="233">
        <v>6.1429971968363368</v>
      </c>
      <c r="P67" s="120"/>
      <c r="Q67" s="120"/>
      <c r="R67" s="120"/>
    </row>
    <row r="68" spans="3:18" ht="13.5" thickBot="1">
      <c r="C68" s="19">
        <v>55</v>
      </c>
      <c r="D68" s="71" t="s">
        <v>231</v>
      </c>
      <c r="E68" s="71"/>
      <c r="F68" s="71" t="s">
        <v>11</v>
      </c>
      <c r="G68" s="103">
        <v>3</v>
      </c>
      <c r="H68" s="249"/>
      <c r="I68" s="120"/>
      <c r="J68" s="197"/>
      <c r="K68" s="197"/>
      <c r="L68" s="197"/>
      <c r="M68" s="120"/>
      <c r="N68" s="197"/>
      <c r="O68" s="233"/>
      <c r="P68" s="120"/>
      <c r="Q68" s="120"/>
      <c r="R68" s="120"/>
    </row>
    <row r="69" spans="3:18">
      <c r="C69" s="18">
        <v>56</v>
      </c>
      <c r="D69" s="71" t="s">
        <v>232</v>
      </c>
      <c r="E69" s="71"/>
      <c r="F69" s="71" t="s">
        <v>11</v>
      </c>
      <c r="G69" s="103">
        <v>3</v>
      </c>
      <c r="H69" s="249"/>
      <c r="I69" s="197">
        <v>14.927956129583986</v>
      </c>
      <c r="J69" s="197">
        <v>4.6159170640369203</v>
      </c>
      <c r="K69" s="197">
        <v>4.0217005768479108</v>
      </c>
      <c r="L69" s="197"/>
      <c r="M69" s="197">
        <v>4.6159170640369203</v>
      </c>
      <c r="N69" s="197">
        <v>4.6159170640369203</v>
      </c>
      <c r="O69" s="233"/>
      <c r="P69" s="120"/>
      <c r="Q69" s="120"/>
      <c r="R69" s="120"/>
    </row>
    <row r="70" spans="3:18" ht="13.5" thickBot="1">
      <c r="C70" s="19">
        <v>57</v>
      </c>
      <c r="D70" s="71" t="s">
        <v>233</v>
      </c>
      <c r="E70" s="71"/>
      <c r="F70" s="71" t="s">
        <v>11</v>
      </c>
      <c r="G70" s="103">
        <v>3</v>
      </c>
      <c r="H70" s="249"/>
      <c r="I70" s="197">
        <v>14.818184824254262</v>
      </c>
      <c r="J70" s="197">
        <v>5.9857634805046231</v>
      </c>
      <c r="K70" s="197">
        <v>5.401739991001385</v>
      </c>
      <c r="L70" s="197"/>
      <c r="M70" s="197">
        <v>5.9857634805046231</v>
      </c>
      <c r="N70" s="197">
        <v>5.9857634805046231</v>
      </c>
      <c r="O70" s="233"/>
      <c r="P70" s="120"/>
      <c r="Q70" s="120"/>
      <c r="R70" s="120"/>
    </row>
    <row r="71" spans="3:18">
      <c r="C71" s="18">
        <v>58</v>
      </c>
      <c r="D71" s="71" t="s">
        <v>234</v>
      </c>
      <c r="E71" s="71"/>
      <c r="F71" s="71" t="s">
        <v>11</v>
      </c>
      <c r="G71" s="103">
        <v>3</v>
      </c>
      <c r="H71" s="249"/>
      <c r="I71" s="197">
        <v>8.8408770038994664</v>
      </c>
      <c r="J71" s="197">
        <v>3.0211723371527737</v>
      </c>
      <c r="K71" s="197">
        <v>2.6765346071843918</v>
      </c>
      <c r="L71" s="197"/>
      <c r="M71" s="197">
        <v>3.0211723371527737</v>
      </c>
      <c r="N71" s="197">
        <v>3.0211723371527737</v>
      </c>
      <c r="O71" s="233"/>
      <c r="P71" s="120"/>
      <c r="Q71" s="120"/>
      <c r="R71" s="120"/>
    </row>
    <row r="72" spans="3:18" ht="13.5" thickBot="1">
      <c r="C72" s="19">
        <v>59</v>
      </c>
      <c r="D72" s="71" t="s">
        <v>235</v>
      </c>
      <c r="E72" s="71"/>
      <c r="F72" s="71" t="s">
        <v>11</v>
      </c>
      <c r="G72" s="103">
        <v>3</v>
      </c>
      <c r="H72" s="249"/>
      <c r="I72" s="120"/>
      <c r="J72" s="197"/>
      <c r="K72" s="197"/>
      <c r="L72" s="197"/>
      <c r="M72" s="197"/>
      <c r="N72" s="197"/>
      <c r="O72" s="233"/>
      <c r="P72" s="120"/>
      <c r="Q72" s="120"/>
      <c r="R72" s="120"/>
    </row>
    <row r="73" spans="3:18">
      <c r="C73" s="18">
        <v>60</v>
      </c>
      <c r="D73" s="71" t="s">
        <v>236</v>
      </c>
      <c r="E73" s="71"/>
      <c r="F73" s="71" t="s">
        <v>11</v>
      </c>
      <c r="G73" s="103">
        <v>3</v>
      </c>
      <c r="H73" s="249"/>
      <c r="I73" s="197">
        <v>7.6043791212860894</v>
      </c>
      <c r="J73" s="197">
        <v>3.2604417676466406</v>
      </c>
      <c r="K73" s="197">
        <v>2.9225687327177217</v>
      </c>
      <c r="L73" s="197"/>
      <c r="M73" s="197">
        <v>3.2604417676466406</v>
      </c>
      <c r="N73" s="197">
        <v>3.2604417676466406</v>
      </c>
      <c r="O73" s="233"/>
      <c r="P73" s="120"/>
      <c r="Q73" s="120"/>
      <c r="R73" s="120"/>
    </row>
    <row r="74" spans="3:18" ht="13.5" thickBot="1">
      <c r="C74" s="19">
        <v>61</v>
      </c>
      <c r="D74" s="71" t="s">
        <v>237</v>
      </c>
      <c r="E74" s="71"/>
      <c r="F74" s="71" t="s">
        <v>11</v>
      </c>
      <c r="G74" s="103">
        <v>3</v>
      </c>
      <c r="H74" s="249"/>
      <c r="I74" s="120"/>
      <c r="J74" s="197"/>
      <c r="K74" s="197"/>
      <c r="L74" s="197"/>
      <c r="M74" s="120"/>
      <c r="N74" s="197"/>
      <c r="O74" s="120"/>
      <c r="P74" s="120"/>
      <c r="Q74" s="120"/>
      <c r="R74" s="120"/>
    </row>
    <row r="75" spans="3:18">
      <c r="C75" s="18">
        <v>62</v>
      </c>
      <c r="D75" s="71" t="s">
        <v>238</v>
      </c>
      <c r="E75" s="71"/>
      <c r="F75" s="71" t="s">
        <v>11</v>
      </c>
      <c r="G75" s="103">
        <v>3</v>
      </c>
      <c r="H75" s="249"/>
      <c r="I75" s="120"/>
      <c r="J75" s="197"/>
      <c r="K75" s="197"/>
      <c r="L75" s="197"/>
      <c r="M75" s="120"/>
      <c r="N75" s="197"/>
      <c r="O75" s="120"/>
      <c r="P75" s="120"/>
      <c r="Q75" s="120"/>
      <c r="R75" s="120"/>
    </row>
    <row r="76" spans="3:18" ht="13.5" thickBot="1">
      <c r="C76" s="19">
        <v>63</v>
      </c>
      <c r="D76" s="71" t="s">
        <v>239</v>
      </c>
      <c r="E76" s="71"/>
      <c r="F76" s="71" t="s">
        <v>11</v>
      </c>
      <c r="G76" s="103">
        <v>3</v>
      </c>
      <c r="H76" s="249"/>
      <c r="I76" s="120"/>
      <c r="J76" s="197">
        <v>3.398918306721129</v>
      </c>
      <c r="K76" s="197">
        <v>2.7928174897883395</v>
      </c>
      <c r="L76" s="197"/>
      <c r="M76" s="120"/>
      <c r="N76" s="197">
        <v>3.1612317118455251</v>
      </c>
      <c r="O76" s="120"/>
      <c r="P76" s="120"/>
      <c r="Q76" s="120"/>
      <c r="R76" s="120"/>
    </row>
    <row r="77" spans="3:18">
      <c r="C77" s="18">
        <v>64</v>
      </c>
      <c r="D77" s="71" t="s">
        <v>240</v>
      </c>
      <c r="E77" s="71"/>
      <c r="F77" s="71" t="s">
        <v>11</v>
      </c>
      <c r="G77" s="103">
        <v>3</v>
      </c>
      <c r="H77" s="197">
        <v>4.5394222959524688</v>
      </c>
      <c r="I77" s="249"/>
      <c r="J77" s="249"/>
      <c r="K77" s="249"/>
      <c r="L77" s="249"/>
      <c r="M77" s="249"/>
      <c r="N77" s="249"/>
      <c r="O77" s="249"/>
      <c r="P77" s="71"/>
      <c r="Q77" s="71"/>
      <c r="R77" s="71"/>
    </row>
    <row r="78" spans="3:18" ht="13.5" thickBot="1">
      <c r="C78" s="19">
        <v>65</v>
      </c>
      <c r="D78" s="71" t="s">
        <v>241</v>
      </c>
      <c r="E78" s="71"/>
      <c r="F78" s="71" t="s">
        <v>11</v>
      </c>
      <c r="G78" s="103">
        <v>3</v>
      </c>
      <c r="H78" s="197">
        <v>0</v>
      </c>
      <c r="I78" s="249"/>
      <c r="J78" s="249"/>
      <c r="K78" s="249"/>
      <c r="L78" s="249"/>
      <c r="M78" s="249"/>
      <c r="N78" s="249"/>
      <c r="O78" s="249"/>
      <c r="P78" s="71"/>
      <c r="Q78" s="71"/>
      <c r="R78" s="71"/>
    </row>
    <row r="79" spans="3:18">
      <c r="C79" s="18">
        <v>66</v>
      </c>
      <c r="D79" s="71" t="s">
        <v>242</v>
      </c>
      <c r="E79" s="71"/>
      <c r="F79" s="71" t="s">
        <v>11</v>
      </c>
      <c r="G79" s="103">
        <v>3</v>
      </c>
      <c r="H79" s="197">
        <v>0</v>
      </c>
      <c r="I79" s="249"/>
      <c r="J79" s="249"/>
      <c r="K79" s="249"/>
      <c r="L79" s="249"/>
      <c r="M79" s="249"/>
      <c r="N79" s="249"/>
      <c r="O79" s="249"/>
      <c r="P79" s="71"/>
      <c r="Q79" s="71"/>
      <c r="R79" s="71"/>
    </row>
    <row r="80" spans="3:18" ht="13.5" thickBot="1">
      <c r="C80" s="19">
        <v>67</v>
      </c>
      <c r="D80" s="72" t="s">
        <v>243</v>
      </c>
      <c r="E80" s="72"/>
      <c r="F80" s="72" t="s">
        <v>11</v>
      </c>
      <c r="G80" s="101">
        <v>3</v>
      </c>
      <c r="H80" s="120"/>
      <c r="I80" s="120"/>
      <c r="J80" s="233">
        <v>3.6109994761672057</v>
      </c>
      <c r="K80" s="120"/>
      <c r="L80" s="120"/>
      <c r="M80" s="233">
        <v>3.2087690308206462</v>
      </c>
      <c r="N80" s="120"/>
      <c r="O80" s="233">
        <v>1.3114320595976203</v>
      </c>
      <c r="P80" s="120"/>
      <c r="Q80" s="120"/>
      <c r="R80" s="120"/>
    </row>
    <row r="81" spans="3:18" ht="13.5" thickBot="1">
      <c r="H81" s="68"/>
      <c r="I81" s="67"/>
      <c r="J81" s="83"/>
      <c r="K81" s="67"/>
      <c r="L81" s="67"/>
      <c r="M81" s="67"/>
      <c r="N81" s="67"/>
      <c r="O81" s="67"/>
    </row>
    <row r="82" spans="3:18" s="69" customFormat="1" ht="26.25" thickBot="1">
      <c r="C82" s="73" t="s">
        <v>164</v>
      </c>
      <c r="D82" s="74" t="s">
        <v>165</v>
      </c>
      <c r="E82" s="70"/>
      <c r="F82" s="76"/>
      <c r="G82" s="76"/>
      <c r="H82" s="86"/>
      <c r="I82" s="87"/>
      <c r="J82" s="87"/>
      <c r="K82" s="87"/>
      <c r="L82" s="87"/>
      <c r="M82" s="85"/>
      <c r="N82" s="85"/>
      <c r="O82" s="85"/>
    </row>
    <row r="83" spans="3:18">
      <c r="C83" s="18">
        <v>68</v>
      </c>
      <c r="D83" s="52" t="s">
        <v>228</v>
      </c>
      <c r="E83" s="52"/>
      <c r="F83" s="52" t="s">
        <v>11</v>
      </c>
      <c r="G83" s="4">
        <v>3</v>
      </c>
      <c r="H83" s="52"/>
      <c r="I83" s="120"/>
      <c r="J83" s="197"/>
      <c r="K83" s="120"/>
      <c r="L83" s="120"/>
      <c r="M83" s="120"/>
      <c r="N83" s="120"/>
      <c r="O83" s="120"/>
      <c r="P83" s="120"/>
      <c r="Q83" s="120"/>
      <c r="R83" s="120"/>
    </row>
    <row r="84" spans="3:18" ht="13.5" thickBot="1">
      <c r="C84" s="19">
        <v>69</v>
      </c>
      <c r="D84" s="53" t="s">
        <v>229</v>
      </c>
      <c r="E84" s="53"/>
      <c r="F84" s="53" t="s">
        <v>11</v>
      </c>
      <c r="G84" s="28">
        <v>3</v>
      </c>
      <c r="H84" s="53"/>
      <c r="I84" s="120"/>
      <c r="J84" s="197"/>
      <c r="K84" s="120"/>
      <c r="L84" s="120"/>
      <c r="M84" s="120"/>
      <c r="N84" s="120"/>
      <c r="O84" s="120"/>
      <c r="P84" s="120"/>
      <c r="Q84" s="120"/>
      <c r="R84" s="120"/>
    </row>
    <row r="85" spans="3:18">
      <c r="C85" s="18">
        <v>70</v>
      </c>
      <c r="D85" s="53" t="s">
        <v>230</v>
      </c>
      <c r="E85" s="53"/>
      <c r="F85" s="53" t="s">
        <v>11</v>
      </c>
      <c r="G85" s="28">
        <v>3</v>
      </c>
      <c r="H85" s="53"/>
      <c r="I85" s="120"/>
      <c r="J85" s="197"/>
      <c r="K85" s="120"/>
      <c r="L85" s="120"/>
      <c r="M85" s="120"/>
      <c r="N85" s="120"/>
      <c r="O85" s="120"/>
      <c r="P85" s="120"/>
      <c r="Q85" s="120"/>
      <c r="R85" s="120"/>
    </row>
    <row r="86" spans="3:18" ht="13.5" thickBot="1">
      <c r="C86" s="19">
        <v>71</v>
      </c>
      <c r="D86" s="71" t="s">
        <v>231</v>
      </c>
      <c r="E86" s="71"/>
      <c r="F86" s="71" t="s">
        <v>11</v>
      </c>
      <c r="G86" s="103">
        <v>3</v>
      </c>
      <c r="H86" s="249"/>
      <c r="I86" s="120"/>
      <c r="J86" s="197"/>
      <c r="K86" s="120"/>
      <c r="L86" s="120"/>
      <c r="M86" s="120"/>
      <c r="N86" s="120"/>
      <c r="O86" s="120"/>
      <c r="P86" s="120"/>
      <c r="Q86" s="120"/>
      <c r="R86" s="120"/>
    </row>
    <row r="87" spans="3:18">
      <c r="C87" s="18">
        <v>72</v>
      </c>
      <c r="D87" s="71" t="s">
        <v>232</v>
      </c>
      <c r="E87" s="71"/>
      <c r="F87" s="71" t="s">
        <v>11</v>
      </c>
      <c r="G87" s="103">
        <v>3</v>
      </c>
      <c r="H87" s="249"/>
      <c r="I87" s="120"/>
      <c r="J87" s="197"/>
      <c r="K87" s="120"/>
      <c r="L87" s="120"/>
      <c r="M87" s="120"/>
      <c r="N87" s="120"/>
      <c r="O87" s="120"/>
      <c r="P87" s="120"/>
      <c r="Q87" s="120"/>
      <c r="R87" s="120"/>
    </row>
    <row r="88" spans="3:18" ht="13.5" thickBot="1">
      <c r="C88" s="19">
        <v>73</v>
      </c>
      <c r="D88" s="71" t="s">
        <v>233</v>
      </c>
      <c r="E88" s="71"/>
      <c r="F88" s="71" t="s">
        <v>11</v>
      </c>
      <c r="G88" s="103">
        <v>3</v>
      </c>
      <c r="H88" s="249"/>
      <c r="I88" s="120"/>
      <c r="J88" s="197"/>
      <c r="K88" s="120"/>
      <c r="L88" s="120"/>
      <c r="M88" s="120"/>
      <c r="N88" s="120"/>
      <c r="O88" s="120"/>
      <c r="P88" s="120"/>
      <c r="Q88" s="120"/>
      <c r="R88" s="120"/>
    </row>
    <row r="89" spans="3:18">
      <c r="C89" s="18">
        <v>74</v>
      </c>
      <c r="D89" s="71" t="s">
        <v>234</v>
      </c>
      <c r="E89" s="71"/>
      <c r="F89" s="71" t="s">
        <v>11</v>
      </c>
      <c r="G89" s="103">
        <v>3</v>
      </c>
      <c r="H89" s="249"/>
      <c r="I89" s="233">
        <v>6.5178939156860425</v>
      </c>
      <c r="J89" s="233">
        <v>2.1313947125630786</v>
      </c>
      <c r="K89" s="233">
        <v>1.8711529512632716</v>
      </c>
      <c r="L89" s="233"/>
      <c r="M89" s="233">
        <v>2.1313947125630786</v>
      </c>
      <c r="N89" s="233">
        <v>2.1313947125630786</v>
      </c>
      <c r="O89" s="233"/>
      <c r="P89" s="120"/>
      <c r="Q89" s="120"/>
      <c r="R89" s="120"/>
    </row>
    <row r="90" spans="3:18" ht="13.5" thickBot="1">
      <c r="C90" s="19">
        <v>75</v>
      </c>
      <c r="D90" s="71" t="s">
        <v>235</v>
      </c>
      <c r="E90" s="71"/>
      <c r="F90" s="71" t="s">
        <v>11</v>
      </c>
      <c r="G90" s="103">
        <v>3</v>
      </c>
      <c r="H90" s="249"/>
      <c r="I90" s="120"/>
      <c r="J90" s="197"/>
      <c r="K90" s="120"/>
      <c r="L90" s="120"/>
      <c r="M90" s="120"/>
      <c r="N90" s="120"/>
      <c r="O90" s="120"/>
      <c r="P90" s="120"/>
      <c r="Q90" s="120"/>
      <c r="R90" s="120"/>
    </row>
    <row r="91" spans="3:18">
      <c r="C91" s="18">
        <v>76</v>
      </c>
      <c r="D91" s="71" t="s">
        <v>236</v>
      </c>
      <c r="E91" s="71"/>
      <c r="F91" s="71" t="s">
        <v>11</v>
      </c>
      <c r="G91" s="103">
        <v>3</v>
      </c>
      <c r="H91" s="249"/>
      <c r="I91" s="120"/>
      <c r="J91" s="197"/>
      <c r="K91" s="120"/>
      <c r="L91" s="120"/>
      <c r="M91" s="120"/>
      <c r="N91" s="120"/>
      <c r="O91" s="120"/>
      <c r="P91" s="120"/>
      <c r="Q91" s="120"/>
      <c r="R91" s="120"/>
    </row>
    <row r="92" spans="3:18" ht="13.5" thickBot="1">
      <c r="C92" s="19">
        <v>77</v>
      </c>
      <c r="D92" s="71" t="s">
        <v>237</v>
      </c>
      <c r="E92" s="71"/>
      <c r="F92" s="71" t="s">
        <v>11</v>
      </c>
      <c r="G92" s="103">
        <v>3</v>
      </c>
      <c r="H92" s="249"/>
      <c r="I92" s="120"/>
      <c r="J92" s="197"/>
      <c r="K92" s="120"/>
      <c r="L92" s="120"/>
      <c r="M92" s="120"/>
      <c r="N92" s="120"/>
      <c r="O92" s="120"/>
      <c r="P92" s="120"/>
      <c r="Q92" s="120"/>
      <c r="R92" s="120"/>
    </row>
    <row r="93" spans="3:18">
      <c r="C93" s="18">
        <v>78</v>
      </c>
      <c r="D93" s="71" t="s">
        <v>238</v>
      </c>
      <c r="E93" s="71"/>
      <c r="F93" s="71" t="s">
        <v>11</v>
      </c>
      <c r="G93" s="103">
        <v>3</v>
      </c>
      <c r="H93" s="249"/>
      <c r="I93" s="120"/>
      <c r="J93" s="197"/>
      <c r="K93" s="120"/>
      <c r="L93" s="120"/>
      <c r="M93" s="120"/>
      <c r="N93" s="120"/>
      <c r="O93" s="120"/>
      <c r="P93" s="120"/>
      <c r="Q93" s="120"/>
      <c r="R93" s="120"/>
    </row>
    <row r="94" spans="3:18" ht="13.5" thickBot="1">
      <c r="C94" s="19">
        <v>79</v>
      </c>
      <c r="D94" s="71" t="s">
        <v>239</v>
      </c>
      <c r="E94" s="71"/>
      <c r="F94" s="71" t="s">
        <v>11</v>
      </c>
      <c r="G94" s="103">
        <v>3</v>
      </c>
      <c r="H94" s="249"/>
      <c r="I94" s="120"/>
      <c r="J94" s="197"/>
      <c r="K94" s="120"/>
      <c r="L94" s="120"/>
      <c r="M94" s="120"/>
      <c r="N94" s="120"/>
      <c r="O94" s="120"/>
      <c r="P94" s="120"/>
      <c r="Q94" s="120"/>
      <c r="R94" s="120"/>
    </row>
    <row r="95" spans="3:18">
      <c r="C95" s="18">
        <v>80</v>
      </c>
      <c r="D95" s="71" t="s">
        <v>240</v>
      </c>
      <c r="E95" s="71"/>
      <c r="F95" s="71" t="s">
        <v>11</v>
      </c>
      <c r="G95" s="103">
        <v>3</v>
      </c>
      <c r="H95" s="120"/>
      <c r="I95" s="249"/>
      <c r="J95" s="249"/>
      <c r="K95" s="249"/>
      <c r="L95" s="249"/>
      <c r="M95" s="249"/>
      <c r="N95" s="249"/>
      <c r="O95" s="249"/>
      <c r="P95" s="71"/>
      <c r="Q95" s="71"/>
      <c r="R95" s="71"/>
    </row>
    <row r="96" spans="3:18" ht="13.5" thickBot="1">
      <c r="C96" s="19">
        <v>81</v>
      </c>
      <c r="D96" s="71" t="s">
        <v>241</v>
      </c>
      <c r="E96" s="71"/>
      <c r="F96" s="71" t="s">
        <v>11</v>
      </c>
      <c r="G96" s="103">
        <v>3</v>
      </c>
      <c r="H96" s="120"/>
      <c r="I96" s="249"/>
      <c r="J96" s="249"/>
      <c r="K96" s="249"/>
      <c r="L96" s="249"/>
      <c r="M96" s="249"/>
      <c r="N96" s="249"/>
      <c r="O96" s="249"/>
      <c r="P96" s="71"/>
      <c r="Q96" s="71"/>
      <c r="R96" s="71"/>
    </row>
    <row r="97" spans="3:18">
      <c r="C97" s="18">
        <v>82</v>
      </c>
      <c r="D97" s="71" t="s">
        <v>242</v>
      </c>
      <c r="E97" s="71"/>
      <c r="F97" s="71" t="s">
        <v>11</v>
      </c>
      <c r="G97" s="103">
        <v>3</v>
      </c>
      <c r="H97" s="120"/>
      <c r="I97" s="249"/>
      <c r="J97" s="249"/>
      <c r="K97" s="249"/>
      <c r="L97" s="249"/>
      <c r="M97" s="249"/>
      <c r="N97" s="249"/>
      <c r="O97" s="249"/>
      <c r="P97" s="71"/>
      <c r="Q97" s="71"/>
      <c r="R97" s="71"/>
    </row>
    <row r="98" spans="3:18" ht="13.5" thickBot="1">
      <c r="C98" s="19">
        <v>83</v>
      </c>
      <c r="D98" s="72" t="s">
        <v>243</v>
      </c>
      <c r="E98" s="72"/>
      <c r="F98" s="72" t="s">
        <v>11</v>
      </c>
      <c r="G98" s="101">
        <v>3</v>
      </c>
      <c r="H98" s="120"/>
      <c r="I98" s="120"/>
      <c r="J98" s="120"/>
      <c r="K98" s="120"/>
      <c r="L98" s="120"/>
      <c r="M98" s="120"/>
      <c r="N98" s="120"/>
      <c r="O98" s="120"/>
      <c r="P98" s="120"/>
      <c r="Q98" s="120"/>
      <c r="R98" s="120"/>
    </row>
    <row r="99" spans="3:18" ht="13.5" thickBot="1">
      <c r="H99" s="68"/>
      <c r="I99" s="67"/>
      <c r="J99" s="83"/>
      <c r="K99" s="67"/>
      <c r="L99" s="67"/>
      <c r="M99" s="67"/>
      <c r="N99" s="67"/>
      <c r="O99" s="67"/>
    </row>
    <row r="100" spans="3:18" s="69" customFormat="1" ht="13.5" thickBot="1">
      <c r="C100" s="73" t="s">
        <v>166</v>
      </c>
      <c r="D100" s="74" t="s">
        <v>167</v>
      </c>
      <c r="E100" s="70"/>
      <c r="F100" s="76"/>
      <c r="G100" s="76"/>
      <c r="H100" s="86"/>
      <c r="I100" s="87"/>
      <c r="J100" s="87"/>
      <c r="K100" s="87"/>
      <c r="L100" s="87"/>
      <c r="M100" s="85"/>
      <c r="N100" s="85"/>
      <c r="O100" s="85"/>
    </row>
    <row r="101" spans="3:18">
      <c r="C101" s="18">
        <v>84</v>
      </c>
      <c r="D101" s="52" t="s">
        <v>228</v>
      </c>
      <c r="E101" s="52"/>
      <c r="F101" s="52" t="s">
        <v>72</v>
      </c>
      <c r="G101" s="4">
        <v>0</v>
      </c>
      <c r="H101" s="52"/>
      <c r="I101" s="240">
        <v>25.028140666802237</v>
      </c>
      <c r="J101" s="240">
        <v>28.632787500915402</v>
      </c>
      <c r="K101" s="240">
        <v>28.699633066881542</v>
      </c>
      <c r="L101" s="240"/>
      <c r="M101" s="240">
        <v>30.470768637125314</v>
      </c>
      <c r="N101" s="240">
        <v>27.9246530056501</v>
      </c>
      <c r="O101" s="240"/>
      <c r="P101" s="120"/>
      <c r="Q101" s="120"/>
      <c r="R101" s="120"/>
    </row>
    <row r="102" spans="3:18" ht="13.5" thickBot="1">
      <c r="C102" s="19">
        <v>85</v>
      </c>
      <c r="D102" s="53" t="s">
        <v>229</v>
      </c>
      <c r="E102" s="53"/>
      <c r="F102" s="53" t="s">
        <v>72</v>
      </c>
      <c r="G102" s="28">
        <v>0</v>
      </c>
      <c r="H102" s="53"/>
      <c r="I102" s="240"/>
      <c r="J102" s="240"/>
      <c r="K102" s="240"/>
      <c r="L102" s="240"/>
      <c r="M102" s="240"/>
      <c r="N102" s="240"/>
      <c r="O102" s="240"/>
      <c r="P102" s="120"/>
      <c r="Q102" s="120"/>
      <c r="R102" s="120"/>
    </row>
    <row r="103" spans="3:18">
      <c r="C103" s="18">
        <v>86</v>
      </c>
      <c r="D103" s="53" t="s">
        <v>230</v>
      </c>
      <c r="E103" s="53"/>
      <c r="F103" s="53" t="s">
        <v>72</v>
      </c>
      <c r="G103" s="28">
        <v>0</v>
      </c>
      <c r="H103" s="53"/>
      <c r="I103" s="240">
        <v>21.692</v>
      </c>
      <c r="J103" s="240"/>
      <c r="K103" s="240"/>
      <c r="L103" s="240">
        <v>32.941693499374708</v>
      </c>
      <c r="M103" s="240"/>
      <c r="N103" s="240"/>
      <c r="O103" s="240">
        <v>35.097712671075818</v>
      </c>
      <c r="P103" s="120"/>
      <c r="Q103" s="120"/>
      <c r="R103" s="120"/>
    </row>
    <row r="104" spans="3:18" ht="13.5" thickBot="1">
      <c r="C104" s="19">
        <v>87</v>
      </c>
      <c r="D104" s="71" t="s">
        <v>231</v>
      </c>
      <c r="E104" s="71"/>
      <c r="F104" s="71" t="s">
        <v>72</v>
      </c>
      <c r="G104" s="103">
        <v>0</v>
      </c>
      <c r="H104" s="249"/>
      <c r="I104" s="240"/>
      <c r="J104" s="240"/>
      <c r="K104" s="240"/>
      <c r="L104" s="240"/>
      <c r="M104" s="240"/>
      <c r="N104" s="240"/>
      <c r="O104" s="240"/>
      <c r="P104" s="120"/>
      <c r="Q104" s="120"/>
      <c r="R104" s="120"/>
    </row>
    <row r="105" spans="3:18">
      <c r="C105" s="18">
        <v>88</v>
      </c>
      <c r="D105" s="71" t="s">
        <v>232</v>
      </c>
      <c r="E105" s="71"/>
      <c r="F105" s="71" t="s">
        <v>72</v>
      </c>
      <c r="G105" s="103">
        <v>0</v>
      </c>
      <c r="H105" s="249"/>
      <c r="I105" s="240">
        <v>21.83026063654205</v>
      </c>
      <c r="J105" s="240">
        <v>22.893156209493892</v>
      </c>
      <c r="K105" s="240">
        <v>23.12854909075379</v>
      </c>
      <c r="L105" s="240"/>
      <c r="M105" s="240">
        <v>22.893156209493892</v>
      </c>
      <c r="N105" s="240">
        <v>22.893156209493892</v>
      </c>
      <c r="O105" s="240" t="s">
        <v>339</v>
      </c>
      <c r="P105" s="120"/>
      <c r="Q105" s="120"/>
      <c r="R105" s="120"/>
    </row>
    <row r="106" spans="3:18" ht="13.5" thickBot="1">
      <c r="C106" s="19">
        <v>89</v>
      </c>
      <c r="D106" s="71" t="s">
        <v>233</v>
      </c>
      <c r="E106" s="71"/>
      <c r="F106" s="71" t="s">
        <v>72</v>
      </c>
      <c r="G106" s="103">
        <v>0</v>
      </c>
      <c r="H106" s="249"/>
      <c r="I106" s="240">
        <v>17.263577575281829</v>
      </c>
      <c r="J106" s="240">
        <v>17.975425000510448</v>
      </c>
      <c r="K106" s="240">
        <v>18.134944499548517</v>
      </c>
      <c r="L106" s="240"/>
      <c r="M106" s="240">
        <v>17.975425000510448</v>
      </c>
      <c r="N106" s="240">
        <v>17.975425000510448</v>
      </c>
      <c r="O106" s="240" t="s">
        <v>339</v>
      </c>
      <c r="P106" s="120"/>
      <c r="Q106" s="120"/>
      <c r="R106" s="120"/>
    </row>
    <row r="107" spans="3:18">
      <c r="C107" s="18">
        <v>90</v>
      </c>
      <c r="D107" s="71" t="s">
        <v>234</v>
      </c>
      <c r="E107" s="71"/>
      <c r="F107" s="71" t="s">
        <v>72</v>
      </c>
      <c r="G107" s="103">
        <v>0</v>
      </c>
      <c r="H107" s="249"/>
      <c r="I107" s="240">
        <v>30.748550592600573</v>
      </c>
      <c r="J107" s="240">
        <v>28.745414925996634</v>
      </c>
      <c r="K107" s="240">
        <v>28.399599293348583</v>
      </c>
      <c r="L107" s="240"/>
      <c r="M107" s="240">
        <v>19.966356844456566</v>
      </c>
      <c r="N107" s="240">
        <v>28.745414925996634</v>
      </c>
      <c r="O107" s="240" t="s">
        <v>339</v>
      </c>
      <c r="P107" s="120"/>
      <c r="Q107" s="120"/>
      <c r="R107" s="120"/>
    </row>
    <row r="108" spans="3:18" ht="13.5" thickBot="1">
      <c r="C108" s="19">
        <v>91</v>
      </c>
      <c r="D108" s="71" t="s">
        <v>235</v>
      </c>
      <c r="E108" s="71"/>
      <c r="F108" s="71" t="s">
        <v>72</v>
      </c>
      <c r="G108" s="103">
        <v>0</v>
      </c>
      <c r="H108" s="249"/>
      <c r="I108" s="240"/>
      <c r="J108" s="240"/>
      <c r="K108" s="240"/>
      <c r="L108" s="240"/>
      <c r="M108" s="240"/>
      <c r="N108" s="240"/>
      <c r="O108" s="240"/>
      <c r="P108" s="120"/>
      <c r="Q108" s="120"/>
      <c r="R108" s="120"/>
    </row>
    <row r="109" spans="3:18">
      <c r="C109" s="18">
        <v>92</v>
      </c>
      <c r="D109" s="71" t="s">
        <v>236</v>
      </c>
      <c r="E109" s="71"/>
      <c r="F109" s="71" t="s">
        <v>72</v>
      </c>
      <c r="G109" s="103">
        <v>0</v>
      </c>
      <c r="H109" s="249"/>
      <c r="I109" s="240">
        <v>27.105166358999874</v>
      </c>
      <c r="J109" s="240">
        <v>46.014136915175776</v>
      </c>
      <c r="K109" s="240">
        <v>42.290528668830518</v>
      </c>
      <c r="L109" s="240"/>
      <c r="M109" s="240">
        <v>42.542812839456467</v>
      </c>
      <c r="N109" s="240">
        <v>42.542812839456467</v>
      </c>
      <c r="O109" s="240"/>
      <c r="P109" s="120"/>
      <c r="Q109" s="120"/>
      <c r="R109" s="120"/>
    </row>
    <row r="110" spans="3:18" ht="13.5" thickBot="1">
      <c r="C110" s="19">
        <v>93</v>
      </c>
      <c r="D110" s="71" t="s">
        <v>237</v>
      </c>
      <c r="E110" s="71"/>
      <c r="F110" s="71" t="s">
        <v>72</v>
      </c>
      <c r="G110" s="103">
        <v>0</v>
      </c>
      <c r="H110" s="249"/>
      <c r="I110" s="240"/>
      <c r="J110" s="240"/>
      <c r="K110" s="240"/>
      <c r="L110" s="240"/>
      <c r="M110" s="240"/>
      <c r="N110" s="240"/>
      <c r="O110" s="120"/>
      <c r="P110" s="120"/>
      <c r="Q110" s="120"/>
      <c r="R110" s="120"/>
    </row>
    <row r="111" spans="3:18">
      <c r="C111" s="18">
        <v>94</v>
      </c>
      <c r="D111" s="71" t="s">
        <v>238</v>
      </c>
      <c r="E111" s="71"/>
      <c r="F111" s="71" t="s">
        <v>72</v>
      </c>
      <c r="G111" s="103">
        <v>0</v>
      </c>
      <c r="H111" s="249"/>
      <c r="I111" s="240"/>
      <c r="J111" s="240"/>
      <c r="K111" s="240"/>
      <c r="L111" s="240"/>
      <c r="M111" s="240"/>
      <c r="N111" s="240"/>
      <c r="O111" s="240"/>
      <c r="P111" s="120"/>
      <c r="Q111" s="120"/>
      <c r="R111" s="120"/>
    </row>
    <row r="112" spans="3:18" ht="13.5" thickBot="1">
      <c r="C112" s="19">
        <v>95</v>
      </c>
      <c r="D112" s="71" t="s">
        <v>239</v>
      </c>
      <c r="E112" s="71"/>
      <c r="F112" s="71" t="s">
        <v>72</v>
      </c>
      <c r="G112" s="103">
        <v>0</v>
      </c>
      <c r="H112" s="249"/>
      <c r="I112" s="240"/>
      <c r="J112" s="240">
        <v>33.999999999999993</v>
      </c>
      <c r="K112" s="240">
        <v>34</v>
      </c>
      <c r="L112" s="240"/>
      <c r="M112" s="240"/>
      <c r="N112" s="240">
        <v>34</v>
      </c>
      <c r="O112" s="240"/>
      <c r="P112" s="120"/>
      <c r="Q112" s="120"/>
      <c r="R112" s="120"/>
    </row>
    <row r="113" spans="3:18">
      <c r="C113" s="18">
        <v>96</v>
      </c>
      <c r="D113" s="71" t="s">
        <v>240</v>
      </c>
      <c r="E113" s="71"/>
      <c r="F113" s="71" t="s">
        <v>72</v>
      </c>
      <c r="G113" s="103">
        <v>0</v>
      </c>
      <c r="H113" s="120">
        <v>6</v>
      </c>
      <c r="I113" s="249"/>
      <c r="J113" s="249"/>
      <c r="K113" s="249"/>
      <c r="L113" s="249"/>
      <c r="M113" s="249"/>
      <c r="N113" s="249"/>
      <c r="O113" s="249"/>
      <c r="P113" s="71"/>
      <c r="Q113" s="71"/>
      <c r="R113" s="71"/>
    </row>
    <row r="114" spans="3:18" ht="13.5" thickBot="1">
      <c r="C114" s="19">
        <v>97</v>
      </c>
      <c r="D114" s="71" t="s">
        <v>241</v>
      </c>
      <c r="E114" s="71"/>
      <c r="F114" s="71" t="s">
        <v>72</v>
      </c>
      <c r="G114" s="103">
        <v>0</v>
      </c>
      <c r="H114" s="120"/>
      <c r="I114" s="249"/>
      <c r="J114" s="249"/>
      <c r="K114" s="249"/>
      <c r="L114" s="249"/>
      <c r="M114" s="249"/>
      <c r="N114" s="249"/>
      <c r="O114" s="249"/>
      <c r="P114" s="71"/>
      <c r="Q114" s="71"/>
      <c r="R114" s="71"/>
    </row>
    <row r="115" spans="3:18">
      <c r="C115" s="18">
        <v>98</v>
      </c>
      <c r="D115" s="71" t="s">
        <v>242</v>
      </c>
      <c r="E115" s="71"/>
      <c r="F115" s="71" t="s">
        <v>72</v>
      </c>
      <c r="G115" s="103">
        <v>0</v>
      </c>
      <c r="H115" s="120"/>
      <c r="I115" s="249"/>
      <c r="J115" s="249"/>
      <c r="K115" s="249"/>
      <c r="L115" s="249"/>
      <c r="M115" s="249"/>
      <c r="N115" s="249"/>
      <c r="O115" s="249"/>
      <c r="P115" s="71"/>
      <c r="Q115" s="71"/>
      <c r="R115" s="71"/>
    </row>
    <row r="116" spans="3:18" ht="13.5" thickBot="1">
      <c r="C116" s="19">
        <v>99</v>
      </c>
      <c r="D116" s="72" t="s">
        <v>243</v>
      </c>
      <c r="E116" s="72"/>
      <c r="F116" s="72" t="s">
        <v>72</v>
      </c>
      <c r="G116" s="101">
        <v>0</v>
      </c>
      <c r="H116" s="120"/>
      <c r="I116" s="120"/>
      <c r="J116" s="234">
        <v>51.807413688023814</v>
      </c>
      <c r="K116" s="120"/>
      <c r="L116" s="120"/>
      <c r="M116" s="234">
        <v>26.25</v>
      </c>
      <c r="N116" s="120"/>
      <c r="O116" s="234">
        <v>52.760255485550097</v>
      </c>
      <c r="P116" s="120"/>
      <c r="Q116" s="120"/>
      <c r="R116" s="120"/>
    </row>
    <row r="117" spans="3:18" ht="13.5" thickBot="1">
      <c r="H117" s="68"/>
      <c r="I117" s="250"/>
      <c r="J117" s="83"/>
      <c r="K117" s="83"/>
      <c r="L117" s="83"/>
      <c r="M117" s="67"/>
      <c r="N117" s="67"/>
      <c r="O117" s="67"/>
    </row>
    <row r="118" spans="3:18" s="69" customFormat="1" ht="13.5" thickBot="1">
      <c r="C118" s="73" t="s">
        <v>168</v>
      </c>
      <c r="D118" s="74" t="s">
        <v>169</v>
      </c>
      <c r="E118" s="70"/>
      <c r="F118" s="76"/>
      <c r="G118" s="76"/>
      <c r="H118" s="86"/>
      <c r="I118" s="251"/>
      <c r="J118" s="87"/>
      <c r="K118" s="87"/>
      <c r="L118" s="87"/>
      <c r="M118" s="85"/>
      <c r="N118" s="85"/>
      <c r="O118" s="85"/>
    </row>
    <row r="119" spans="3:18">
      <c r="C119" s="18">
        <v>100</v>
      </c>
      <c r="D119" s="52" t="s">
        <v>228</v>
      </c>
      <c r="E119" s="52"/>
      <c r="F119" s="52" t="s">
        <v>72</v>
      </c>
      <c r="G119" s="4">
        <v>0</v>
      </c>
      <c r="H119" s="52"/>
      <c r="I119" s="241">
        <v>15.294836165064144</v>
      </c>
      <c r="J119" s="241">
        <v>21.184364531268603</v>
      </c>
      <c r="K119" s="241">
        <v>22.632847210096756</v>
      </c>
      <c r="L119" s="241"/>
      <c r="M119" s="241">
        <v>19.646026483296563</v>
      </c>
      <c r="N119" s="241">
        <v>16.103436673431638</v>
      </c>
      <c r="O119" s="241"/>
      <c r="P119" s="199"/>
      <c r="Q119" s="199"/>
      <c r="R119" s="200"/>
    </row>
    <row r="120" spans="3:18" ht="13.5" thickBot="1">
      <c r="C120" s="19">
        <v>101</v>
      </c>
      <c r="D120" s="53" t="s">
        <v>229</v>
      </c>
      <c r="E120" s="53"/>
      <c r="F120" s="53" t="s">
        <v>72</v>
      </c>
      <c r="G120" s="28">
        <v>0</v>
      </c>
      <c r="H120" s="53"/>
      <c r="I120" s="240"/>
      <c r="J120" s="240"/>
      <c r="K120" s="240"/>
      <c r="L120" s="240"/>
      <c r="M120" s="240"/>
      <c r="N120" s="240"/>
      <c r="O120" s="240"/>
      <c r="P120" s="120"/>
      <c r="Q120" s="120"/>
      <c r="R120" s="201"/>
    </row>
    <row r="121" spans="3:18">
      <c r="C121" s="18">
        <v>102</v>
      </c>
      <c r="D121" s="53" t="s">
        <v>230</v>
      </c>
      <c r="E121" s="53"/>
      <c r="F121" s="53" t="s">
        <v>72</v>
      </c>
      <c r="G121" s="28">
        <v>0</v>
      </c>
      <c r="H121" s="53"/>
      <c r="I121" s="240">
        <v>11.692</v>
      </c>
      <c r="J121" s="240"/>
      <c r="K121" s="240"/>
      <c r="L121" s="240">
        <v>20.681367645397934</v>
      </c>
      <c r="M121" s="240"/>
      <c r="N121" s="240"/>
      <c r="O121" s="240">
        <v>20.736752836301783</v>
      </c>
      <c r="P121" s="120"/>
      <c r="Q121" s="120"/>
      <c r="R121" s="201"/>
    </row>
    <row r="122" spans="3:18" ht="13.5" thickBot="1">
      <c r="C122" s="19">
        <v>103</v>
      </c>
      <c r="D122" s="71" t="s">
        <v>231</v>
      </c>
      <c r="E122" s="71"/>
      <c r="F122" s="71" t="s">
        <v>72</v>
      </c>
      <c r="G122" s="103">
        <v>0</v>
      </c>
      <c r="H122" s="249"/>
      <c r="I122" s="240"/>
      <c r="J122" s="240"/>
      <c r="K122" s="240"/>
      <c r="L122" s="240"/>
      <c r="M122" s="240"/>
      <c r="N122" s="240"/>
      <c r="O122" s="240"/>
      <c r="P122" s="120"/>
      <c r="Q122" s="120"/>
      <c r="R122" s="201"/>
    </row>
    <row r="123" spans="3:18">
      <c r="C123" s="18">
        <v>104</v>
      </c>
      <c r="D123" s="71" t="s">
        <v>232</v>
      </c>
      <c r="E123" s="71"/>
      <c r="F123" s="71" t="s">
        <v>72</v>
      </c>
      <c r="G123" s="103">
        <v>0</v>
      </c>
      <c r="H123" s="249"/>
      <c r="I123" s="240">
        <v>9.830260636542052</v>
      </c>
      <c r="J123" s="240">
        <v>13.61996942584914</v>
      </c>
      <c r="K123" s="240">
        <v>11.62854909075379</v>
      </c>
      <c r="L123" s="240"/>
      <c r="M123" s="240">
        <v>9.9999999999999982</v>
      </c>
      <c r="N123" s="240">
        <v>17.893156209493892</v>
      </c>
      <c r="O123" s="240"/>
      <c r="P123" s="120"/>
      <c r="Q123" s="120"/>
      <c r="R123" s="201"/>
    </row>
    <row r="124" spans="3:18" ht="13.5" thickBot="1">
      <c r="C124" s="19">
        <v>105</v>
      </c>
      <c r="D124" s="71" t="s">
        <v>233</v>
      </c>
      <c r="E124" s="71"/>
      <c r="F124" s="71" t="s">
        <v>72</v>
      </c>
      <c r="G124" s="103">
        <v>0</v>
      </c>
      <c r="H124" s="249"/>
      <c r="I124" s="240">
        <v>10.370724288795001</v>
      </c>
      <c r="J124" s="240">
        <v>13.97542500051045</v>
      </c>
      <c r="K124" s="240"/>
      <c r="L124" s="240"/>
      <c r="M124" s="240">
        <v>14.975425000510448</v>
      </c>
      <c r="N124" s="240">
        <v>12.97542500051045</v>
      </c>
      <c r="O124" s="240"/>
      <c r="P124" s="120"/>
      <c r="Q124" s="120"/>
      <c r="R124" s="201"/>
    </row>
    <row r="125" spans="3:18">
      <c r="C125" s="18">
        <v>106</v>
      </c>
      <c r="D125" s="71" t="s">
        <v>234</v>
      </c>
      <c r="E125" s="71"/>
      <c r="F125" s="71" t="s">
        <v>72</v>
      </c>
      <c r="G125" s="103">
        <v>0</v>
      </c>
      <c r="H125" s="249"/>
      <c r="I125" s="240">
        <v>14.999355818933589</v>
      </c>
      <c r="J125" s="240">
        <v>12.35414687759322</v>
      </c>
      <c r="K125" s="240">
        <v>14.076909454686632</v>
      </c>
      <c r="L125" s="240"/>
      <c r="M125" s="240">
        <v>13.536047944604215</v>
      </c>
      <c r="N125" s="240">
        <v>23.745414925996634</v>
      </c>
      <c r="O125" s="240"/>
      <c r="P125" s="120"/>
      <c r="Q125" s="120"/>
      <c r="R125" s="201"/>
    </row>
    <row r="126" spans="3:18" ht="13.5" thickBot="1">
      <c r="C126" s="19">
        <v>107</v>
      </c>
      <c r="D126" s="71" t="s">
        <v>235</v>
      </c>
      <c r="E126" s="71"/>
      <c r="F126" s="71" t="s">
        <v>72</v>
      </c>
      <c r="G126" s="103">
        <v>0</v>
      </c>
      <c r="H126" s="249"/>
      <c r="I126" s="240"/>
      <c r="J126" s="240"/>
      <c r="K126" s="240"/>
      <c r="L126" s="240"/>
      <c r="M126" s="240"/>
      <c r="N126" s="240"/>
      <c r="O126" s="240"/>
      <c r="P126" s="120"/>
      <c r="Q126" s="120"/>
      <c r="R126" s="201"/>
    </row>
    <row r="127" spans="3:18">
      <c r="C127" s="18">
        <v>108</v>
      </c>
      <c r="D127" s="71" t="s">
        <v>236</v>
      </c>
      <c r="E127" s="71"/>
      <c r="F127" s="71" t="s">
        <v>72</v>
      </c>
      <c r="G127" s="103">
        <v>0</v>
      </c>
      <c r="H127" s="249"/>
      <c r="I127" s="240">
        <v>20.942133195461885</v>
      </c>
      <c r="J127" s="240">
        <v>38.775938822821544</v>
      </c>
      <c r="K127" s="240">
        <v>24.554591071962708</v>
      </c>
      <c r="L127" s="240"/>
      <c r="M127" s="240">
        <v>38.242967453925615</v>
      </c>
      <c r="N127" s="240">
        <v>38.824906738834606</v>
      </c>
      <c r="O127" s="240"/>
      <c r="P127" s="120"/>
      <c r="Q127" s="120"/>
      <c r="R127" s="201"/>
    </row>
    <row r="128" spans="3:18" ht="13.5" thickBot="1">
      <c r="C128" s="19">
        <v>109</v>
      </c>
      <c r="D128" s="71" t="s">
        <v>237</v>
      </c>
      <c r="E128" s="71"/>
      <c r="F128" s="71" t="s">
        <v>72</v>
      </c>
      <c r="G128" s="103">
        <v>0</v>
      </c>
      <c r="H128" s="249"/>
      <c r="I128" s="240"/>
      <c r="J128" s="240"/>
      <c r="K128" s="240"/>
      <c r="L128" s="240"/>
      <c r="M128" s="240"/>
      <c r="N128" s="240"/>
      <c r="O128" s="240"/>
      <c r="P128" s="120"/>
      <c r="Q128" s="120"/>
      <c r="R128" s="201"/>
    </row>
    <row r="129" spans="3:18">
      <c r="C129" s="18">
        <v>110</v>
      </c>
      <c r="D129" s="71" t="s">
        <v>238</v>
      </c>
      <c r="E129" s="71"/>
      <c r="F129" s="71" t="s">
        <v>72</v>
      </c>
      <c r="G129" s="103">
        <v>0</v>
      </c>
      <c r="H129" s="249"/>
      <c r="I129" s="240"/>
      <c r="J129" s="240"/>
      <c r="K129" s="240"/>
      <c r="L129" s="240"/>
      <c r="M129" s="240"/>
      <c r="N129" s="240"/>
      <c r="O129" s="240"/>
      <c r="P129" s="120"/>
      <c r="Q129" s="120"/>
      <c r="R129" s="201"/>
    </row>
    <row r="130" spans="3:18" ht="13.5" thickBot="1">
      <c r="C130" s="19">
        <v>111</v>
      </c>
      <c r="D130" s="71" t="s">
        <v>239</v>
      </c>
      <c r="E130" s="71"/>
      <c r="F130" s="71" t="s">
        <v>72</v>
      </c>
      <c r="G130" s="103">
        <v>0</v>
      </c>
      <c r="H130" s="249"/>
      <c r="I130" s="240"/>
      <c r="J130" s="240">
        <v>33</v>
      </c>
      <c r="K130" s="240">
        <v>24.599999999999998</v>
      </c>
      <c r="L130" s="240"/>
      <c r="M130" s="240"/>
      <c r="N130" s="240">
        <v>33</v>
      </c>
      <c r="O130" s="240"/>
      <c r="P130" s="120"/>
      <c r="Q130" s="120"/>
      <c r="R130" s="201"/>
    </row>
    <row r="131" spans="3:18">
      <c r="C131" s="18">
        <v>112</v>
      </c>
      <c r="D131" s="71" t="s">
        <v>240</v>
      </c>
      <c r="E131" s="71"/>
      <c r="F131" s="71" t="s">
        <v>72</v>
      </c>
      <c r="G131" s="103">
        <v>0</v>
      </c>
      <c r="H131" s="202">
        <v>3</v>
      </c>
      <c r="I131" s="249"/>
      <c r="J131" s="249"/>
      <c r="K131" s="249"/>
      <c r="L131" s="249"/>
      <c r="M131" s="249"/>
      <c r="N131" s="249"/>
      <c r="O131" s="249"/>
      <c r="P131" s="71"/>
      <c r="Q131" s="71"/>
      <c r="R131" s="71"/>
    </row>
    <row r="132" spans="3:18" ht="13.5" thickBot="1">
      <c r="C132" s="19">
        <v>113</v>
      </c>
      <c r="D132" s="71" t="s">
        <v>241</v>
      </c>
      <c r="E132" s="71"/>
      <c r="F132" s="71" t="s">
        <v>72</v>
      </c>
      <c r="G132" s="103">
        <v>0</v>
      </c>
      <c r="H132" s="202"/>
      <c r="I132" s="249"/>
      <c r="J132" s="249"/>
      <c r="K132" s="249"/>
      <c r="L132" s="249"/>
      <c r="M132" s="249"/>
      <c r="N132" s="249"/>
      <c r="O132" s="249"/>
      <c r="P132" s="71"/>
      <c r="Q132" s="71"/>
      <c r="R132" s="71"/>
    </row>
    <row r="133" spans="3:18">
      <c r="C133" s="18">
        <v>114</v>
      </c>
      <c r="D133" s="71" t="s">
        <v>242</v>
      </c>
      <c r="E133" s="71"/>
      <c r="F133" s="71" t="s">
        <v>72</v>
      </c>
      <c r="G133" s="103">
        <v>0</v>
      </c>
      <c r="H133" s="202"/>
      <c r="I133" s="249"/>
      <c r="J133" s="249"/>
      <c r="K133" s="249"/>
      <c r="L133" s="249"/>
      <c r="M133" s="249"/>
      <c r="N133" s="249"/>
      <c r="O133" s="249"/>
      <c r="P133" s="71"/>
      <c r="Q133" s="71"/>
      <c r="R133" s="71"/>
    </row>
    <row r="134" spans="3:18" ht="13.5" thickBot="1">
      <c r="C134" s="19">
        <v>115</v>
      </c>
      <c r="D134" s="72" t="s">
        <v>243</v>
      </c>
      <c r="E134" s="72"/>
      <c r="F134" s="72" t="s">
        <v>72</v>
      </c>
      <c r="G134" s="101">
        <v>0</v>
      </c>
      <c r="H134" s="184"/>
      <c r="I134" s="185"/>
      <c r="J134" s="242">
        <v>19.879633555014887</v>
      </c>
      <c r="K134" s="185"/>
      <c r="L134" s="185"/>
      <c r="M134" s="242">
        <v>25.25</v>
      </c>
      <c r="N134" s="185"/>
      <c r="O134" s="242">
        <v>8.1900638713875242</v>
      </c>
      <c r="P134" s="185"/>
      <c r="Q134" s="185"/>
      <c r="R134" s="186"/>
    </row>
    <row r="135" spans="3:18" ht="13.5" thickBot="1">
      <c r="C135" s="195"/>
      <c r="D135" s="89"/>
      <c r="E135" s="89"/>
      <c r="F135" s="89"/>
      <c r="G135" s="196"/>
      <c r="H135" s="198"/>
      <c r="I135" s="198"/>
      <c r="J135" s="198"/>
      <c r="K135" s="198"/>
      <c r="L135" s="198"/>
      <c r="M135" s="198"/>
      <c r="N135" s="198"/>
      <c r="O135" s="198"/>
      <c r="P135" s="198"/>
      <c r="Q135" s="198"/>
      <c r="R135" s="198"/>
    </row>
    <row r="136" spans="3:18" s="69" customFormat="1" ht="13.5" thickBot="1">
      <c r="C136" s="73" t="s">
        <v>170</v>
      </c>
      <c r="D136" s="74" t="s">
        <v>262</v>
      </c>
      <c r="E136" s="70"/>
      <c r="F136" s="76"/>
      <c r="G136" s="76"/>
      <c r="H136" s="86"/>
      <c r="I136" s="251"/>
      <c r="J136" s="87"/>
      <c r="K136" s="87"/>
      <c r="L136" s="87"/>
      <c r="M136" s="85"/>
      <c r="N136" s="85"/>
      <c r="O136" s="85"/>
    </row>
    <row r="137" spans="3:18">
      <c r="C137" s="18">
        <v>116</v>
      </c>
      <c r="D137" s="52" t="s">
        <v>228</v>
      </c>
      <c r="E137" s="52"/>
      <c r="F137" s="52" t="s">
        <v>72</v>
      </c>
      <c r="G137" s="4">
        <v>0</v>
      </c>
      <c r="H137" s="52"/>
      <c r="I137" s="241">
        <v>12.604825376014528</v>
      </c>
      <c r="J137" s="241">
        <v>7.4484229696467956</v>
      </c>
      <c r="K137" s="241">
        <v>6.0667858567847839</v>
      </c>
      <c r="L137" s="241"/>
      <c r="M137" s="241">
        <v>10.824742153828748</v>
      </c>
      <c r="N137" s="241">
        <v>11.821216332218459</v>
      </c>
      <c r="O137" s="241"/>
      <c r="P137" s="199"/>
      <c r="Q137" s="199"/>
      <c r="R137" s="200"/>
    </row>
    <row r="138" spans="3:18" ht="13.5" thickBot="1">
      <c r="C138" s="19">
        <v>117</v>
      </c>
      <c r="D138" s="53" t="s">
        <v>229</v>
      </c>
      <c r="E138" s="53"/>
      <c r="F138" s="53" t="s">
        <v>72</v>
      </c>
      <c r="G138" s="28">
        <v>0</v>
      </c>
      <c r="H138" s="53"/>
      <c r="I138" s="240"/>
      <c r="J138" s="240"/>
      <c r="K138" s="240"/>
      <c r="L138" s="240"/>
      <c r="M138" s="240"/>
      <c r="N138" s="240"/>
      <c r="O138" s="240"/>
      <c r="P138" s="120"/>
      <c r="Q138" s="120"/>
      <c r="R138" s="201"/>
    </row>
    <row r="139" spans="3:18">
      <c r="C139" s="18">
        <v>118</v>
      </c>
      <c r="D139" s="53" t="s">
        <v>230</v>
      </c>
      <c r="E139" s="53"/>
      <c r="F139" s="53" t="s">
        <v>72</v>
      </c>
      <c r="G139" s="28">
        <v>0</v>
      </c>
      <c r="H139" s="53"/>
      <c r="I139" s="240">
        <v>10</v>
      </c>
      <c r="J139" s="240"/>
      <c r="K139" s="240"/>
      <c r="L139" s="240">
        <v>12.280219129270218</v>
      </c>
      <c r="M139" s="240"/>
      <c r="N139" s="240"/>
      <c r="O139" s="240">
        <v>12.790855715835098</v>
      </c>
      <c r="P139" s="120"/>
      <c r="Q139" s="120"/>
      <c r="R139" s="201"/>
    </row>
    <row r="140" spans="3:18" ht="13.5" thickBot="1">
      <c r="C140" s="19">
        <v>119</v>
      </c>
      <c r="D140" s="71" t="s">
        <v>231</v>
      </c>
      <c r="E140" s="71"/>
      <c r="F140" s="71" t="s">
        <v>72</v>
      </c>
      <c r="G140" s="103">
        <v>0</v>
      </c>
      <c r="H140" s="249"/>
      <c r="I140" s="240"/>
      <c r="J140" s="240"/>
      <c r="K140" s="240"/>
      <c r="L140" s="240"/>
      <c r="M140" s="240"/>
      <c r="N140" s="240"/>
      <c r="O140" s="240"/>
      <c r="P140" s="120"/>
      <c r="Q140" s="120"/>
      <c r="R140" s="201"/>
    </row>
    <row r="141" spans="3:18">
      <c r="C141" s="18">
        <v>120</v>
      </c>
      <c r="D141" s="71" t="s">
        <v>232</v>
      </c>
      <c r="E141" s="71"/>
      <c r="F141" s="71" t="s">
        <v>72</v>
      </c>
      <c r="G141" s="103">
        <v>0</v>
      </c>
      <c r="H141" s="249"/>
      <c r="I141" s="240">
        <v>12</v>
      </c>
      <c r="J141" s="240">
        <v>9.2731867836447481</v>
      </c>
      <c r="K141" s="240">
        <v>11.5</v>
      </c>
      <c r="L141" s="240"/>
      <c r="M141" s="240">
        <v>12.893156209493892</v>
      </c>
      <c r="N141" s="240">
        <v>4.9999999999999991</v>
      </c>
      <c r="O141" s="240"/>
      <c r="P141" s="120"/>
      <c r="Q141" s="120"/>
      <c r="R141" s="201"/>
    </row>
    <row r="142" spans="3:18" ht="13.5" thickBot="1">
      <c r="C142" s="19">
        <v>121</v>
      </c>
      <c r="D142" s="71" t="s">
        <v>233</v>
      </c>
      <c r="E142" s="71"/>
      <c r="F142" s="71" t="s">
        <v>72</v>
      </c>
      <c r="G142" s="103">
        <v>0</v>
      </c>
      <c r="H142" s="249"/>
      <c r="I142" s="240">
        <v>18.56633148880265</v>
      </c>
      <c r="J142" s="240">
        <v>4</v>
      </c>
      <c r="K142" s="240">
        <v>18.134944499548517</v>
      </c>
      <c r="L142" s="240"/>
      <c r="M142" s="240">
        <v>3</v>
      </c>
      <c r="N142" s="240">
        <v>5</v>
      </c>
      <c r="O142" s="240"/>
      <c r="P142" s="120"/>
      <c r="Q142" s="120"/>
      <c r="R142" s="201"/>
    </row>
    <row r="143" spans="3:18">
      <c r="C143" s="18">
        <v>122</v>
      </c>
      <c r="D143" s="71" t="s">
        <v>234</v>
      </c>
      <c r="E143" s="71"/>
      <c r="F143" s="71" t="s">
        <v>72</v>
      </c>
      <c r="G143" s="103">
        <v>0</v>
      </c>
      <c r="H143" s="249"/>
      <c r="I143" s="240">
        <v>15.749194773666984</v>
      </c>
      <c r="J143" s="240">
        <v>16.391268048403415</v>
      </c>
      <c r="K143" s="240">
        <v>14.322689838661951</v>
      </c>
      <c r="L143" s="240"/>
      <c r="M143" s="240">
        <v>6.4303088998523501</v>
      </c>
      <c r="N143" s="240">
        <v>5</v>
      </c>
      <c r="O143" s="240"/>
      <c r="P143" s="120"/>
      <c r="Q143" s="120"/>
      <c r="R143" s="201"/>
    </row>
    <row r="144" spans="3:18" ht="13.5" thickBot="1">
      <c r="C144" s="19">
        <v>123</v>
      </c>
      <c r="D144" s="71" t="s">
        <v>235</v>
      </c>
      <c r="E144" s="71"/>
      <c r="F144" s="71" t="s">
        <v>72</v>
      </c>
      <c r="G144" s="103">
        <v>0</v>
      </c>
      <c r="H144" s="249"/>
      <c r="I144" s="240"/>
      <c r="J144" s="240"/>
      <c r="K144" s="240"/>
      <c r="L144" s="240"/>
      <c r="M144" s="240"/>
      <c r="N144" s="240"/>
      <c r="O144" s="240"/>
      <c r="P144" s="120"/>
      <c r="Q144" s="120"/>
      <c r="R144" s="201"/>
    </row>
    <row r="145" spans="3:18">
      <c r="C145" s="18">
        <v>124</v>
      </c>
      <c r="D145" s="71" t="s">
        <v>236</v>
      </c>
      <c r="E145" s="71"/>
      <c r="F145" s="71" t="s">
        <v>72</v>
      </c>
      <c r="G145" s="103">
        <v>0</v>
      </c>
      <c r="H145" s="249"/>
      <c r="I145" s="240">
        <v>6.1630331635379871</v>
      </c>
      <c r="J145" s="240">
        <v>7.2381980923542271</v>
      </c>
      <c r="K145" s="240">
        <v>17.817265571199005</v>
      </c>
      <c r="L145" s="240"/>
      <c r="M145" s="240">
        <v>4.299845385530852</v>
      </c>
      <c r="N145" s="240">
        <v>3.7179061006218617</v>
      </c>
      <c r="O145" s="240"/>
      <c r="P145" s="120"/>
      <c r="Q145" s="120"/>
      <c r="R145" s="201"/>
    </row>
    <row r="146" spans="3:18" ht="13.5" thickBot="1">
      <c r="C146" s="19">
        <v>125</v>
      </c>
      <c r="D146" s="71" t="s">
        <v>237</v>
      </c>
      <c r="E146" s="71"/>
      <c r="F146" s="71" t="s">
        <v>72</v>
      </c>
      <c r="G146" s="103">
        <v>0</v>
      </c>
      <c r="H146" s="249"/>
      <c r="I146" s="240"/>
      <c r="J146" s="240"/>
      <c r="K146" s="240"/>
      <c r="L146" s="240"/>
      <c r="M146" s="240"/>
      <c r="N146" s="240"/>
      <c r="O146" s="240"/>
      <c r="P146" s="120"/>
      <c r="Q146" s="120"/>
      <c r="R146" s="201"/>
    </row>
    <row r="147" spans="3:18">
      <c r="C147" s="18">
        <v>126</v>
      </c>
      <c r="D147" s="71" t="s">
        <v>238</v>
      </c>
      <c r="E147" s="71"/>
      <c r="F147" s="71" t="s">
        <v>72</v>
      </c>
      <c r="G147" s="103">
        <v>0</v>
      </c>
      <c r="H147" s="249"/>
      <c r="I147" s="240"/>
      <c r="J147" s="240"/>
      <c r="K147" s="240"/>
      <c r="L147" s="240"/>
      <c r="M147" s="240"/>
      <c r="N147" s="240"/>
      <c r="O147" s="240"/>
      <c r="P147" s="120"/>
      <c r="Q147" s="120"/>
      <c r="R147" s="201"/>
    </row>
    <row r="148" spans="3:18" ht="13.5" thickBot="1">
      <c r="C148" s="19">
        <v>127</v>
      </c>
      <c r="D148" s="71" t="s">
        <v>239</v>
      </c>
      <c r="E148" s="71"/>
      <c r="F148" s="71" t="s">
        <v>72</v>
      </c>
      <c r="G148" s="103">
        <v>0</v>
      </c>
      <c r="H148" s="249"/>
      <c r="I148" s="240"/>
      <c r="J148" s="240">
        <v>1</v>
      </c>
      <c r="K148" s="240">
        <v>9.4</v>
      </c>
      <c r="L148" s="240"/>
      <c r="M148" s="240"/>
      <c r="N148" s="240">
        <v>1</v>
      </c>
      <c r="O148" s="240"/>
      <c r="P148" s="120"/>
      <c r="Q148" s="120"/>
      <c r="R148" s="201"/>
    </row>
    <row r="149" spans="3:18">
      <c r="C149" s="18">
        <v>128</v>
      </c>
      <c r="D149" s="71" t="s">
        <v>240</v>
      </c>
      <c r="E149" s="71"/>
      <c r="F149" s="71" t="s">
        <v>72</v>
      </c>
      <c r="G149" s="103">
        <v>0</v>
      </c>
      <c r="H149" s="202">
        <v>3</v>
      </c>
      <c r="I149" s="252"/>
      <c r="J149" s="252"/>
      <c r="K149" s="252"/>
      <c r="L149" s="252"/>
      <c r="M149" s="252"/>
      <c r="N149" s="252"/>
      <c r="O149" s="252"/>
      <c r="P149" s="71"/>
      <c r="Q149" s="71"/>
      <c r="R149" s="71"/>
    </row>
    <row r="150" spans="3:18" ht="13.5" thickBot="1">
      <c r="C150" s="19">
        <v>129</v>
      </c>
      <c r="D150" s="71" t="s">
        <v>241</v>
      </c>
      <c r="E150" s="71"/>
      <c r="F150" s="71" t="s">
        <v>72</v>
      </c>
      <c r="G150" s="103">
        <v>0</v>
      </c>
      <c r="H150" s="202"/>
      <c r="I150" s="252"/>
      <c r="J150" s="252"/>
      <c r="K150" s="252"/>
      <c r="L150" s="252"/>
      <c r="M150" s="252"/>
      <c r="N150" s="252"/>
      <c r="O150" s="252"/>
      <c r="P150" s="71"/>
      <c r="Q150" s="71"/>
      <c r="R150" s="71"/>
    </row>
    <row r="151" spans="3:18">
      <c r="C151" s="18">
        <v>130</v>
      </c>
      <c r="D151" s="71" t="s">
        <v>242</v>
      </c>
      <c r="E151" s="71"/>
      <c r="F151" s="71" t="s">
        <v>72</v>
      </c>
      <c r="G151" s="103">
        <v>0</v>
      </c>
      <c r="H151" s="202"/>
      <c r="I151" s="252"/>
      <c r="J151" s="252"/>
      <c r="K151" s="252"/>
      <c r="L151" s="252"/>
      <c r="M151" s="252"/>
      <c r="N151" s="252"/>
      <c r="O151" s="252"/>
      <c r="P151" s="71"/>
      <c r="Q151" s="71"/>
      <c r="R151" s="71"/>
    </row>
    <row r="152" spans="3:18" ht="13.5" thickBot="1">
      <c r="C152" s="19">
        <v>131</v>
      </c>
      <c r="D152" s="72" t="s">
        <v>243</v>
      </c>
      <c r="E152" s="72"/>
      <c r="F152" s="72" t="s">
        <v>72</v>
      </c>
      <c r="G152" s="101">
        <v>0</v>
      </c>
      <c r="H152" s="184"/>
      <c r="I152" s="243"/>
      <c r="J152" s="243">
        <v>31.927780133008927</v>
      </c>
      <c r="K152" s="243"/>
      <c r="L152" s="243"/>
      <c r="M152" s="243">
        <v>1</v>
      </c>
      <c r="N152" s="243"/>
      <c r="O152" s="243">
        <v>54.570191614162567</v>
      </c>
      <c r="P152" s="185"/>
      <c r="Q152" s="185"/>
      <c r="R152" s="186"/>
    </row>
    <row r="153" spans="3:18" ht="13.5" thickBot="1">
      <c r="H153" s="68"/>
      <c r="I153" s="83"/>
      <c r="J153" s="83"/>
      <c r="K153" s="83"/>
      <c r="L153" s="83"/>
      <c r="M153" s="67"/>
      <c r="N153" s="67"/>
      <c r="O153" s="67"/>
    </row>
    <row r="154" spans="3:18" s="69" customFormat="1" ht="26.25" thickBot="1">
      <c r="C154" s="73" t="s">
        <v>172</v>
      </c>
      <c r="D154" s="74" t="s">
        <v>171</v>
      </c>
      <c r="E154" s="70"/>
      <c r="F154" s="76"/>
      <c r="G154" s="76"/>
      <c r="H154" s="86"/>
      <c r="I154" s="251"/>
      <c r="J154" s="87"/>
      <c r="K154" s="87"/>
      <c r="L154" s="87"/>
      <c r="M154" s="85"/>
      <c r="N154" s="85"/>
      <c r="O154" s="85"/>
    </row>
    <row r="155" spans="3:18">
      <c r="C155" s="18">
        <v>132</v>
      </c>
      <c r="D155" s="52" t="s">
        <v>228</v>
      </c>
      <c r="E155" s="52"/>
      <c r="F155" s="52" t="s">
        <v>92</v>
      </c>
      <c r="G155" s="4">
        <v>1</v>
      </c>
      <c r="H155" s="142"/>
      <c r="I155" s="238">
        <v>-0.38185605097621705</v>
      </c>
      <c r="J155" s="205">
        <v>-0.22039870527580588</v>
      </c>
      <c r="K155" s="239">
        <v>-0.21156535901054471</v>
      </c>
      <c r="L155" s="239"/>
      <c r="M155" s="239">
        <v>-0.30851998413404491</v>
      </c>
      <c r="N155" s="239">
        <v>-0.39239540045499544</v>
      </c>
      <c r="O155" s="235"/>
      <c r="P155" s="199"/>
      <c r="Q155" s="199"/>
      <c r="R155" s="200"/>
    </row>
    <row r="156" spans="3:18" ht="13.5" thickBot="1">
      <c r="C156" s="19">
        <v>133</v>
      </c>
      <c r="D156" s="53" t="s">
        <v>229</v>
      </c>
      <c r="E156" s="53"/>
      <c r="F156" s="53" t="s">
        <v>92</v>
      </c>
      <c r="G156" s="28">
        <v>1</v>
      </c>
      <c r="H156" s="203"/>
      <c r="I156" s="236"/>
      <c r="J156" s="206"/>
      <c r="K156" s="237"/>
      <c r="L156" s="248"/>
      <c r="M156" s="237"/>
      <c r="N156" s="237"/>
      <c r="O156" s="237"/>
      <c r="P156" s="120"/>
      <c r="Q156" s="120"/>
      <c r="R156" s="201"/>
    </row>
    <row r="157" spans="3:18">
      <c r="C157" s="18">
        <v>134</v>
      </c>
      <c r="D157" s="53" t="s">
        <v>230</v>
      </c>
      <c r="E157" s="53"/>
      <c r="F157" s="53" t="s">
        <v>92</v>
      </c>
      <c r="G157" s="28">
        <v>1</v>
      </c>
      <c r="H157" s="203"/>
      <c r="I157" s="236">
        <v>-0.39622364873058535</v>
      </c>
      <c r="J157" s="206"/>
      <c r="K157" s="237"/>
      <c r="L157" s="248">
        <v>-0.44640759857900297</v>
      </c>
      <c r="M157" s="237"/>
      <c r="N157" s="237"/>
      <c r="O157" s="237">
        <v>-0.38592488464080771</v>
      </c>
      <c r="P157" s="120"/>
      <c r="Q157" s="120"/>
      <c r="R157" s="201"/>
    </row>
    <row r="158" spans="3:18" ht="13.5" thickBot="1">
      <c r="C158" s="19">
        <v>135</v>
      </c>
      <c r="D158" s="71" t="s">
        <v>231</v>
      </c>
      <c r="E158" s="71"/>
      <c r="F158" s="71" t="s">
        <v>92</v>
      </c>
      <c r="G158" s="103">
        <v>1</v>
      </c>
      <c r="H158" s="253"/>
      <c r="I158" s="236"/>
      <c r="J158" s="206"/>
      <c r="K158" s="237"/>
      <c r="L158" s="248"/>
      <c r="M158" s="237"/>
      <c r="N158" s="237"/>
      <c r="O158" s="237"/>
      <c r="P158" s="120"/>
      <c r="Q158" s="120"/>
      <c r="R158" s="201"/>
    </row>
    <row r="159" spans="3:18">
      <c r="C159" s="18">
        <v>136</v>
      </c>
      <c r="D159" s="71" t="s">
        <v>232</v>
      </c>
      <c r="E159" s="71"/>
      <c r="F159" s="71" t="s">
        <v>92</v>
      </c>
      <c r="G159" s="103">
        <v>1</v>
      </c>
      <c r="H159" s="253"/>
      <c r="I159" s="236">
        <v>-0.48538805526926476</v>
      </c>
      <c r="J159" s="206">
        <v>-0.34846734919518191</v>
      </c>
      <c r="K159" s="237">
        <v>-0.44835363654318544</v>
      </c>
      <c r="L159" s="248"/>
      <c r="M159" s="237">
        <v>-0.4467229827404679</v>
      </c>
      <c r="N159" s="237">
        <v>-0.17549619192621221</v>
      </c>
      <c r="O159" s="237"/>
      <c r="P159" s="120"/>
      <c r="Q159" s="120"/>
      <c r="R159" s="201"/>
    </row>
    <row r="160" spans="3:18" ht="13.5" thickBot="1">
      <c r="C160" s="19">
        <v>137</v>
      </c>
      <c r="D160" s="71" t="s">
        <v>233</v>
      </c>
      <c r="E160" s="71"/>
      <c r="F160" s="71" t="s">
        <v>92</v>
      </c>
      <c r="G160" s="103">
        <v>1</v>
      </c>
      <c r="H160" s="253"/>
      <c r="I160" s="236">
        <v>-0.50502348222730276</v>
      </c>
      <c r="J160" s="206">
        <v>-0.19355865258813165</v>
      </c>
      <c r="K160" s="237">
        <v>-1</v>
      </c>
      <c r="L160" s="248"/>
      <c r="M160" s="237">
        <v>-0.14278750262681389</v>
      </c>
      <c r="N160" s="237">
        <v>-0.2460052504981734</v>
      </c>
      <c r="O160" s="237"/>
      <c r="P160" s="120"/>
      <c r="Q160" s="120"/>
      <c r="R160" s="201"/>
    </row>
    <row r="161" spans="3:18">
      <c r="C161" s="18">
        <v>138</v>
      </c>
      <c r="D161" s="71" t="s">
        <v>234</v>
      </c>
      <c r="E161" s="71"/>
      <c r="F161" s="71" t="s">
        <v>92</v>
      </c>
      <c r="G161" s="103">
        <v>1</v>
      </c>
      <c r="H161" s="253"/>
      <c r="I161" s="236">
        <v>-0.44890438851678344</v>
      </c>
      <c r="J161" s="206">
        <v>-0.5987607028525963</v>
      </c>
      <c r="K161" s="237">
        <v>-0.5115310636129472</v>
      </c>
      <c r="L161" s="248"/>
      <c r="M161" s="237">
        <v>-0.34759815249583725</v>
      </c>
      <c r="N161" s="237">
        <v>-0.1563649042120088</v>
      </c>
      <c r="O161" s="237"/>
      <c r="P161" s="120"/>
      <c r="Q161" s="120"/>
      <c r="R161" s="201"/>
    </row>
    <row r="162" spans="3:18" ht="13.5" thickBot="1">
      <c r="C162" s="19">
        <v>139</v>
      </c>
      <c r="D162" s="71" t="s">
        <v>235</v>
      </c>
      <c r="E162" s="71"/>
      <c r="F162" s="71" t="s">
        <v>92</v>
      </c>
      <c r="G162" s="103">
        <v>1</v>
      </c>
      <c r="H162" s="253"/>
      <c r="I162" s="236"/>
      <c r="J162" s="206"/>
      <c r="K162" s="237"/>
      <c r="L162" s="248"/>
      <c r="M162" s="237"/>
      <c r="N162" s="237"/>
      <c r="O162" s="237"/>
      <c r="P162" s="120"/>
      <c r="Q162" s="120"/>
      <c r="R162" s="201"/>
    </row>
    <row r="163" spans="3:18">
      <c r="C163" s="18">
        <v>140</v>
      </c>
      <c r="D163" s="71" t="s">
        <v>236</v>
      </c>
      <c r="E163" s="71"/>
      <c r="F163" s="71" t="s">
        <v>92</v>
      </c>
      <c r="G163" s="103">
        <v>1</v>
      </c>
      <c r="H163" s="253"/>
      <c r="I163" s="236">
        <v>-0.18227936309589396</v>
      </c>
      <c r="J163" s="206">
        <v>-0.10839134994318821</v>
      </c>
      <c r="K163" s="237">
        <v>-0.53227360123027545</v>
      </c>
      <c r="L163" s="248"/>
      <c r="M163" s="237">
        <v>-8.2670837784386497E-2</v>
      </c>
      <c r="N163" s="237"/>
      <c r="O163" s="237"/>
      <c r="P163" s="120"/>
      <c r="Q163" s="120"/>
      <c r="R163" s="201"/>
    </row>
    <row r="164" spans="3:18" ht="13.5" thickBot="1">
      <c r="C164" s="19">
        <v>141</v>
      </c>
      <c r="D164" s="71" t="s">
        <v>237</v>
      </c>
      <c r="E164" s="71"/>
      <c r="F164" s="71" t="s">
        <v>92</v>
      </c>
      <c r="G164" s="103">
        <v>1</v>
      </c>
      <c r="H164" s="253"/>
      <c r="I164" s="236"/>
      <c r="J164" s="206"/>
      <c r="K164" s="237"/>
      <c r="L164" s="248"/>
      <c r="M164" s="237"/>
      <c r="N164" s="237"/>
      <c r="O164" s="237"/>
      <c r="P164" s="120"/>
      <c r="Q164" s="120"/>
      <c r="R164" s="201"/>
    </row>
    <row r="165" spans="3:18">
      <c r="C165" s="18">
        <v>142</v>
      </c>
      <c r="D165" s="71" t="s">
        <v>238</v>
      </c>
      <c r="E165" s="71"/>
      <c r="F165" s="71" t="s">
        <v>92</v>
      </c>
      <c r="G165" s="103">
        <v>1</v>
      </c>
      <c r="H165" s="253"/>
      <c r="I165" s="236"/>
      <c r="J165" s="206"/>
      <c r="K165" s="237"/>
      <c r="L165" s="248"/>
      <c r="M165" s="237"/>
      <c r="N165" s="237"/>
      <c r="O165" s="237"/>
      <c r="P165" s="120"/>
      <c r="Q165" s="120"/>
      <c r="R165" s="201"/>
    </row>
    <row r="166" spans="3:18" ht="13.5" thickBot="1">
      <c r="C166" s="19">
        <v>143</v>
      </c>
      <c r="D166" s="71" t="s">
        <v>239</v>
      </c>
      <c r="E166" s="71"/>
      <c r="F166" s="71" t="s">
        <v>92</v>
      </c>
      <c r="G166" s="103">
        <v>1</v>
      </c>
      <c r="H166" s="253"/>
      <c r="I166" s="236"/>
      <c r="J166" s="237">
        <v>-2.5381217328868329E-2</v>
      </c>
      <c r="K166" s="237">
        <v>-0.23857837069841728</v>
      </c>
      <c r="L166" s="248"/>
      <c r="M166" s="237"/>
      <c r="N166" s="237">
        <v>-2.5381217328868329E-2</v>
      </c>
      <c r="O166" s="237"/>
      <c r="P166" s="120"/>
      <c r="Q166" s="120"/>
      <c r="R166" s="201"/>
    </row>
    <row r="167" spans="3:18">
      <c r="C167" s="18">
        <v>144</v>
      </c>
      <c r="D167" s="71" t="s">
        <v>240</v>
      </c>
      <c r="E167" s="71"/>
      <c r="F167" s="71" t="s">
        <v>92</v>
      </c>
      <c r="G167" s="103">
        <v>1</v>
      </c>
      <c r="H167" s="263">
        <v>-0.59145819094058882</v>
      </c>
      <c r="I167" s="249"/>
      <c r="J167" s="249"/>
      <c r="K167" s="249"/>
      <c r="L167" s="249"/>
      <c r="M167" s="249"/>
      <c r="N167" s="249"/>
      <c r="O167" s="249"/>
      <c r="P167" s="71"/>
      <c r="Q167" s="71"/>
      <c r="R167" s="71"/>
    </row>
    <row r="168" spans="3:18" ht="13.5" thickBot="1">
      <c r="C168" s="19">
        <v>145</v>
      </c>
      <c r="D168" s="71" t="s">
        <v>241</v>
      </c>
      <c r="E168" s="71"/>
      <c r="F168" s="71" t="s">
        <v>92</v>
      </c>
      <c r="G168" s="103">
        <v>1</v>
      </c>
      <c r="H168" s="204"/>
      <c r="I168" s="249"/>
      <c r="J168" s="249"/>
      <c r="K168" s="249"/>
      <c r="L168" s="249"/>
      <c r="M168" s="249"/>
      <c r="N168" s="249"/>
      <c r="O168" s="249"/>
      <c r="P168" s="71"/>
      <c r="Q168" s="71"/>
      <c r="R168" s="71"/>
    </row>
    <row r="169" spans="3:18">
      <c r="C169" s="18">
        <v>146</v>
      </c>
      <c r="D169" s="71" t="s">
        <v>242</v>
      </c>
      <c r="E169" s="71"/>
      <c r="F169" s="71" t="s">
        <v>92</v>
      </c>
      <c r="G169" s="103">
        <v>1</v>
      </c>
      <c r="H169" s="204"/>
      <c r="I169" s="249"/>
      <c r="J169" s="249"/>
      <c r="K169" s="249"/>
      <c r="L169" s="249"/>
      <c r="M169" s="249"/>
      <c r="N169" s="249"/>
      <c r="O169" s="249"/>
      <c r="P169" s="71"/>
      <c r="Q169" s="71"/>
      <c r="R169" s="71"/>
    </row>
    <row r="170" spans="3:18" ht="13.5" thickBot="1">
      <c r="C170" s="19">
        <v>147</v>
      </c>
      <c r="D170" s="72" t="s">
        <v>243</v>
      </c>
      <c r="E170" s="72"/>
      <c r="F170" s="72" t="s">
        <v>92</v>
      </c>
      <c r="G170" s="101">
        <v>1</v>
      </c>
      <c r="H170" s="204"/>
      <c r="I170" s="184"/>
      <c r="J170" s="207">
        <v>-0.4844752279817528</v>
      </c>
      <c r="K170" s="208"/>
      <c r="L170" s="185"/>
      <c r="M170" s="207">
        <v>-2.8161792222781673E-2</v>
      </c>
      <c r="N170" s="185"/>
      <c r="O170" s="208">
        <v>-0.73519289027939794</v>
      </c>
      <c r="P170" s="185"/>
      <c r="Q170" s="185"/>
      <c r="R170" s="186"/>
    </row>
    <row r="171" spans="3:18" ht="13.5" thickBot="1">
      <c r="H171" s="68"/>
      <c r="I171" s="83"/>
      <c r="J171" s="83"/>
      <c r="K171" s="83"/>
      <c r="L171" s="83"/>
      <c r="M171" s="67"/>
      <c r="N171" s="67"/>
      <c r="O171" s="67"/>
    </row>
    <row r="172" spans="3:18" s="69" customFormat="1" ht="26.25" thickBot="1">
      <c r="C172" s="73" t="s">
        <v>174</v>
      </c>
      <c r="D172" s="74" t="s">
        <v>173</v>
      </c>
      <c r="E172" s="70"/>
      <c r="F172" s="75"/>
      <c r="G172" s="75"/>
      <c r="H172" s="86"/>
      <c r="I172" s="87"/>
      <c r="J172" s="87"/>
      <c r="K172" s="87"/>
      <c r="L172" s="87"/>
      <c r="M172" s="85"/>
      <c r="N172" s="85"/>
      <c r="O172" s="85"/>
    </row>
    <row r="173" spans="3:18" ht="13.5" thickBot="1">
      <c r="C173" s="18">
        <v>148</v>
      </c>
      <c r="D173" s="52" t="s">
        <v>105</v>
      </c>
      <c r="E173" s="94"/>
      <c r="F173" s="94" t="s">
        <v>92</v>
      </c>
      <c r="G173" s="37">
        <v>1</v>
      </c>
      <c r="H173" s="94"/>
      <c r="I173" s="120"/>
      <c r="J173" s="206"/>
      <c r="K173" s="209"/>
      <c r="L173" s="120"/>
      <c r="M173" s="120"/>
      <c r="N173" s="120"/>
      <c r="O173" s="120"/>
      <c r="P173" s="120"/>
      <c r="Q173" s="120"/>
      <c r="R173" s="120"/>
    </row>
    <row r="174" spans="3:18" ht="13.5" thickBot="1">
      <c r="C174" s="77"/>
      <c r="D174" s="78"/>
      <c r="H174" s="68"/>
      <c r="I174" s="264"/>
      <c r="J174" s="264"/>
      <c r="K174" s="83"/>
      <c r="L174" s="83"/>
      <c r="M174" s="67"/>
      <c r="N174" s="67"/>
      <c r="O174" s="67"/>
    </row>
    <row r="175" spans="3:18" s="69" customFormat="1" ht="13.5" thickBot="1">
      <c r="C175" s="73" t="s">
        <v>176</v>
      </c>
      <c r="D175" s="74" t="s">
        <v>175</v>
      </c>
      <c r="E175" s="70"/>
      <c r="F175" s="75"/>
      <c r="G175" s="75"/>
      <c r="H175" s="86"/>
      <c r="I175" s="87"/>
      <c r="J175" s="87"/>
      <c r="K175" s="87"/>
      <c r="L175" s="87"/>
      <c r="M175" s="85"/>
      <c r="N175" s="85"/>
      <c r="O175" s="85"/>
    </row>
    <row r="176" spans="3:18">
      <c r="C176" s="18">
        <v>149</v>
      </c>
      <c r="D176" s="52" t="s">
        <v>106</v>
      </c>
      <c r="E176" s="52"/>
      <c r="F176" s="52" t="s">
        <v>11</v>
      </c>
      <c r="G176" s="4">
        <v>3</v>
      </c>
      <c r="H176" s="52"/>
      <c r="I176" s="120"/>
      <c r="J176" s="197">
        <v>-0.5641710307890091</v>
      </c>
      <c r="K176" s="197">
        <v>-0.37231014797472345</v>
      </c>
      <c r="L176" s="197"/>
      <c r="M176" s="197">
        <v>-0.4376522025290569</v>
      </c>
      <c r="N176" s="120"/>
      <c r="O176" s="197"/>
      <c r="P176" s="120"/>
      <c r="Q176" s="120"/>
      <c r="R176" s="120"/>
    </row>
    <row r="177" spans="3:18">
      <c r="C177" s="19">
        <v>150</v>
      </c>
      <c r="D177" s="53" t="s">
        <v>73</v>
      </c>
      <c r="E177" s="53"/>
      <c r="F177" s="53" t="s">
        <v>11</v>
      </c>
      <c r="G177" s="28">
        <v>3</v>
      </c>
      <c r="H177" s="53"/>
      <c r="I177" s="120"/>
      <c r="J177" s="197">
        <v>0.39112246914688859</v>
      </c>
      <c r="K177" s="197">
        <v>0.25129945451477798</v>
      </c>
      <c r="L177" s="197"/>
      <c r="M177" s="197">
        <v>0.30219385160174933</v>
      </c>
      <c r="N177" s="120"/>
      <c r="O177" s="197"/>
      <c r="P177" s="120"/>
      <c r="Q177" s="120"/>
      <c r="R177" s="120"/>
    </row>
    <row r="178" spans="3:18" ht="13.5" thickBot="1">
      <c r="C178" s="20">
        <v>151</v>
      </c>
      <c r="D178" s="54" t="s">
        <v>74</v>
      </c>
      <c r="E178" s="54"/>
      <c r="F178" s="54" t="s">
        <v>11</v>
      </c>
      <c r="G178" s="29">
        <v>3</v>
      </c>
      <c r="H178" s="54"/>
      <c r="I178" s="120"/>
      <c r="J178" s="197">
        <v>4.8679539186547903E-2</v>
      </c>
      <c r="K178" s="197">
        <v>3.2124808699479375E-2</v>
      </c>
      <c r="L178" s="197"/>
      <c r="M178" s="197">
        <v>3.77628527173701E-2</v>
      </c>
      <c r="N178" s="120"/>
      <c r="O178" s="197"/>
      <c r="P178" s="120"/>
      <c r="Q178" s="120"/>
      <c r="R178" s="120"/>
    </row>
    <row r="179" spans="3:18" ht="13.5" thickBot="1">
      <c r="H179" s="68"/>
      <c r="I179" s="83"/>
      <c r="J179" s="83"/>
      <c r="K179" s="67"/>
      <c r="L179" s="67"/>
      <c r="M179" s="67"/>
      <c r="N179" s="67"/>
      <c r="O179" s="67"/>
    </row>
    <row r="180" spans="3:18" ht="13.5" thickBot="1">
      <c r="C180" s="5" t="s">
        <v>178</v>
      </c>
      <c r="D180" s="6" t="s">
        <v>177</v>
      </c>
      <c r="E180" s="63"/>
      <c r="H180" s="68"/>
      <c r="I180" s="67"/>
      <c r="J180" s="83"/>
      <c r="K180" s="67"/>
      <c r="L180" s="67"/>
      <c r="M180" s="67"/>
      <c r="N180" s="67"/>
      <c r="O180" s="67"/>
    </row>
    <row r="181" spans="3:18">
      <c r="C181" s="18">
        <v>152</v>
      </c>
      <c r="D181" s="52" t="s">
        <v>107</v>
      </c>
      <c r="E181" s="52"/>
      <c r="F181" s="52" t="s">
        <v>11</v>
      </c>
      <c r="G181" s="4">
        <v>3</v>
      </c>
      <c r="H181" s="120"/>
      <c r="I181" s="197">
        <v>1.8598575000000002</v>
      </c>
      <c r="J181" s="197">
        <v>0.93728175000000002</v>
      </c>
      <c r="K181" s="197">
        <v>1.1677187499999999</v>
      </c>
      <c r="L181" s="197">
        <v>0.17756849999999999</v>
      </c>
      <c r="M181" s="197">
        <v>0.94615050000000001</v>
      </c>
      <c r="N181" s="197">
        <v>1.18164</v>
      </c>
      <c r="O181" s="197">
        <v>0.60690200000000005</v>
      </c>
      <c r="P181" s="120"/>
      <c r="Q181" s="120"/>
      <c r="R181" s="120"/>
    </row>
    <row r="182" spans="3:18" ht="13.5" thickBot="1">
      <c r="C182" s="19">
        <v>153</v>
      </c>
      <c r="D182" s="53" t="s">
        <v>108</v>
      </c>
      <c r="E182" s="53"/>
      <c r="F182" s="53" t="s">
        <v>109</v>
      </c>
      <c r="G182" s="28">
        <v>3</v>
      </c>
      <c r="H182" s="120"/>
      <c r="I182" s="197">
        <v>0.53749999999999998</v>
      </c>
      <c r="J182" s="197">
        <v>0.32250000000000001</v>
      </c>
      <c r="K182" s="197">
        <v>0.53749999999999998</v>
      </c>
      <c r="L182" s="197">
        <v>0.32250000000000001</v>
      </c>
      <c r="M182" s="197">
        <v>0.32250000000000001</v>
      </c>
      <c r="N182" s="197">
        <v>0.32250000000000001</v>
      </c>
      <c r="O182" s="197">
        <v>0.43</v>
      </c>
      <c r="P182" s="120"/>
      <c r="Q182" s="120"/>
      <c r="R182" s="120"/>
    </row>
    <row r="183" spans="3:18">
      <c r="C183" s="18">
        <v>154</v>
      </c>
      <c r="D183" s="53" t="s">
        <v>110</v>
      </c>
      <c r="E183" s="53"/>
      <c r="F183" s="53" t="s">
        <v>85</v>
      </c>
      <c r="G183" s="28">
        <v>3</v>
      </c>
      <c r="H183" s="120"/>
      <c r="I183" s="197">
        <v>3.4601999999999999</v>
      </c>
      <c r="J183" s="197">
        <v>2.9062999999999999</v>
      </c>
      <c r="K183" s="197">
        <v>2.1724999999999999</v>
      </c>
      <c r="L183" s="197">
        <v>0.55059999999999998</v>
      </c>
      <c r="M183" s="197">
        <v>2.9337999999999997</v>
      </c>
      <c r="N183" s="197">
        <v>3.6640000000000001</v>
      </c>
      <c r="O183" s="197">
        <v>1.4114</v>
      </c>
      <c r="P183" s="120"/>
      <c r="Q183" s="120"/>
      <c r="R183" s="120"/>
    </row>
    <row r="184" spans="3:18" ht="13.5" thickBot="1">
      <c r="C184" s="19">
        <v>155</v>
      </c>
      <c r="D184" s="53" t="s">
        <v>111</v>
      </c>
      <c r="E184" s="53"/>
      <c r="F184" s="53" t="s">
        <v>85</v>
      </c>
      <c r="G184" s="28">
        <v>3</v>
      </c>
      <c r="H184" s="120"/>
      <c r="I184" s="197">
        <v>3.7669999999999999</v>
      </c>
      <c r="J184" s="197">
        <v>3.4649999999999999</v>
      </c>
      <c r="K184" s="197">
        <v>2.294</v>
      </c>
      <c r="L184" s="197">
        <v>0.84699999999999998</v>
      </c>
      <c r="M184" s="197">
        <v>3.5939999999999999</v>
      </c>
      <c r="N184" s="197">
        <v>3.6640000000000001</v>
      </c>
      <c r="O184" s="197">
        <v>2.2829999999999999</v>
      </c>
      <c r="P184" s="120"/>
      <c r="Q184" s="120"/>
      <c r="R184" s="120"/>
    </row>
    <row r="185" spans="3:18" ht="13.5" thickBot="1">
      <c r="C185" s="18">
        <v>156</v>
      </c>
      <c r="D185" s="54" t="s">
        <v>112</v>
      </c>
      <c r="E185" s="54"/>
      <c r="F185" s="54" t="s">
        <v>11</v>
      </c>
      <c r="G185" s="29">
        <v>3</v>
      </c>
      <c r="H185" s="120"/>
      <c r="I185" s="197">
        <v>2.0247625</v>
      </c>
      <c r="J185" s="197">
        <v>1.1174624999999998</v>
      </c>
      <c r="K185" s="197">
        <v>1.233025</v>
      </c>
      <c r="L185" s="197">
        <v>0.2731575</v>
      </c>
      <c r="M185" s="197">
        <v>1.159065</v>
      </c>
      <c r="N185" s="197">
        <v>1.18164</v>
      </c>
      <c r="O185" s="197">
        <v>0.98168999999999995</v>
      </c>
      <c r="P185" s="120"/>
      <c r="Q185" s="120"/>
      <c r="R185" s="120"/>
    </row>
    <row r="186" spans="3:18" ht="13.5" thickBot="1">
      <c r="H186" s="68"/>
      <c r="I186" s="83"/>
      <c r="J186" s="83"/>
      <c r="K186" s="83"/>
      <c r="L186" s="83"/>
      <c r="M186" s="67"/>
      <c r="N186" s="67"/>
      <c r="O186" s="67"/>
    </row>
    <row r="187" spans="3:18" s="69" customFormat="1" ht="13.5" thickBot="1">
      <c r="C187" s="73" t="s">
        <v>180</v>
      </c>
      <c r="D187" s="74" t="s">
        <v>179</v>
      </c>
      <c r="E187" s="70"/>
      <c r="F187" s="75"/>
      <c r="G187" s="75"/>
      <c r="H187" s="86"/>
      <c r="I187" s="87"/>
      <c r="J187" s="87"/>
      <c r="K187" s="87"/>
      <c r="L187" s="87"/>
      <c r="M187" s="85"/>
      <c r="N187" s="85"/>
      <c r="O187" s="85"/>
    </row>
    <row r="188" spans="3:18">
      <c r="C188" s="18">
        <v>157</v>
      </c>
      <c r="D188" s="52" t="s">
        <v>333</v>
      </c>
      <c r="E188" s="52"/>
      <c r="F188" s="52" t="s">
        <v>11</v>
      </c>
      <c r="G188" s="4">
        <v>3</v>
      </c>
      <c r="H188" s="120">
        <v>0</v>
      </c>
      <c r="I188" s="120">
        <v>0.46600000000000003</v>
      </c>
      <c r="J188" s="120">
        <v>0.23100000000000001</v>
      </c>
      <c r="K188" s="197">
        <v>0.33700000000000002</v>
      </c>
      <c r="L188" s="120">
        <v>0.13100000000000001</v>
      </c>
      <c r="M188" s="120">
        <v>0.17199999999999999</v>
      </c>
      <c r="N188" s="120">
        <v>0.27700000000000002</v>
      </c>
      <c r="O188" s="120">
        <v>0.16800000000000001</v>
      </c>
      <c r="P188" s="120"/>
      <c r="Q188" s="120"/>
      <c r="R188" s="120"/>
    </row>
    <row r="189" spans="3:18">
      <c r="C189" s="19">
        <v>158</v>
      </c>
      <c r="D189" s="53" t="s">
        <v>114</v>
      </c>
      <c r="E189" s="53"/>
      <c r="F189" s="53" t="s">
        <v>11</v>
      </c>
      <c r="G189" s="28">
        <v>3</v>
      </c>
      <c r="H189" s="120">
        <v>0</v>
      </c>
      <c r="I189" s="120">
        <v>0</v>
      </c>
      <c r="J189" s="120">
        <v>0</v>
      </c>
      <c r="K189" s="120">
        <v>0</v>
      </c>
      <c r="L189" s="120">
        <v>0</v>
      </c>
      <c r="M189" s="120">
        <v>0</v>
      </c>
      <c r="N189" s="120">
        <v>0</v>
      </c>
      <c r="O189" s="120">
        <v>0</v>
      </c>
      <c r="P189" s="120"/>
      <c r="Q189" s="120"/>
      <c r="R189" s="120"/>
    </row>
    <row r="190" spans="3:18">
      <c r="C190" s="19">
        <v>159</v>
      </c>
      <c r="D190" s="53" t="s">
        <v>115</v>
      </c>
      <c r="E190" s="53"/>
      <c r="F190" s="53" t="s">
        <v>11</v>
      </c>
      <c r="G190" s="28">
        <v>3</v>
      </c>
      <c r="H190" s="120"/>
      <c r="I190" s="120"/>
      <c r="J190" s="120"/>
      <c r="K190" s="120"/>
      <c r="L190" s="120"/>
      <c r="M190" s="120"/>
      <c r="N190" s="120"/>
      <c r="O190" s="120"/>
      <c r="P190" s="120"/>
      <c r="Q190" s="120"/>
      <c r="R190" s="120"/>
    </row>
    <row r="191" spans="3:18">
      <c r="C191" s="79">
        <v>160</v>
      </c>
      <c r="D191" s="53" t="s">
        <v>116</v>
      </c>
      <c r="E191" s="53"/>
      <c r="F191" s="53" t="s">
        <v>11</v>
      </c>
      <c r="G191" s="28">
        <v>3</v>
      </c>
      <c r="H191" s="120"/>
      <c r="I191" s="120"/>
      <c r="J191" s="120"/>
      <c r="K191" s="120"/>
      <c r="L191" s="120"/>
      <c r="M191" s="120"/>
      <c r="N191" s="120"/>
      <c r="O191" s="120"/>
      <c r="P191" s="120"/>
      <c r="Q191" s="120"/>
      <c r="R191" s="120"/>
    </row>
    <row r="192" spans="3:18">
      <c r="C192" s="19">
        <v>161</v>
      </c>
      <c r="D192" s="53" t="s">
        <v>117</v>
      </c>
      <c r="E192" s="53"/>
      <c r="F192" s="53" t="s">
        <v>11</v>
      </c>
      <c r="G192" s="28">
        <v>3</v>
      </c>
      <c r="H192" s="120"/>
      <c r="I192" s="120"/>
      <c r="J192" s="120"/>
      <c r="K192" s="120"/>
      <c r="L192" s="120"/>
      <c r="M192" s="120"/>
      <c r="N192" s="120"/>
      <c r="O192" s="120"/>
      <c r="P192" s="120"/>
      <c r="Q192" s="120"/>
      <c r="R192" s="120"/>
    </row>
    <row r="193" spans="3:18" ht="13.5" thickBot="1">
      <c r="C193" s="20">
        <v>162</v>
      </c>
      <c r="D193" s="54" t="s">
        <v>118</v>
      </c>
      <c r="E193" s="54"/>
      <c r="F193" s="54" t="s">
        <v>11</v>
      </c>
      <c r="G193" s="29">
        <v>3</v>
      </c>
      <c r="H193" s="120"/>
      <c r="I193" s="83"/>
      <c r="J193" s="83"/>
      <c r="K193" s="83"/>
      <c r="L193" s="83"/>
      <c r="M193" s="83"/>
      <c r="N193" s="83"/>
      <c r="O193" s="83"/>
      <c r="P193" s="62"/>
      <c r="Q193" s="62"/>
      <c r="R193" s="62"/>
    </row>
    <row r="194" spans="3:18" ht="13.5" thickBot="1">
      <c r="H194" s="68"/>
      <c r="I194" s="83"/>
      <c r="J194" s="83"/>
      <c r="K194" s="67"/>
      <c r="L194" s="67"/>
      <c r="M194" s="67"/>
      <c r="N194" s="67"/>
      <c r="O194" s="67"/>
    </row>
    <row r="195" spans="3:18" ht="13.5" thickBot="1">
      <c r="C195" s="5" t="s">
        <v>263</v>
      </c>
      <c r="D195" s="6" t="s">
        <v>181</v>
      </c>
      <c r="E195" s="63"/>
      <c r="H195" s="68"/>
      <c r="I195" s="83"/>
      <c r="J195" s="83"/>
      <c r="K195" s="83"/>
      <c r="L195" s="83"/>
      <c r="M195" s="67"/>
      <c r="N195" s="67"/>
      <c r="O195" s="67"/>
    </row>
    <row r="196" spans="3:18">
      <c r="C196" s="19">
        <v>163</v>
      </c>
      <c r="D196" s="53" t="s">
        <v>186</v>
      </c>
      <c r="E196" s="53"/>
      <c r="F196" s="53" t="s">
        <v>11</v>
      </c>
      <c r="G196" s="28">
        <v>3</v>
      </c>
      <c r="H196" s="197">
        <v>2.5750000000000002</v>
      </c>
      <c r="I196" s="120">
        <v>82.567999999999998</v>
      </c>
      <c r="J196" s="120">
        <v>17.451000000000001</v>
      </c>
      <c r="K196" s="120">
        <v>18.501999999999999</v>
      </c>
      <c r="L196" s="197">
        <v>1.27</v>
      </c>
      <c r="M196" s="120">
        <v>6.7590000000000003</v>
      </c>
      <c r="N196" s="197">
        <v>18.13</v>
      </c>
      <c r="O196" s="120">
        <v>3.3239999999999998</v>
      </c>
      <c r="P196" s="120"/>
      <c r="Q196" s="120"/>
      <c r="R196" s="120"/>
    </row>
    <row r="197" spans="3:18">
      <c r="C197" s="19">
        <v>164</v>
      </c>
      <c r="D197" s="53" t="s">
        <v>119</v>
      </c>
      <c r="E197" s="53"/>
      <c r="F197" s="53" t="s">
        <v>11</v>
      </c>
      <c r="G197" s="28">
        <v>3</v>
      </c>
      <c r="H197" s="197">
        <v>1.0740000000000001</v>
      </c>
      <c r="I197" s="120">
        <v>39.512999999999998</v>
      </c>
      <c r="J197" s="120">
        <v>5.601</v>
      </c>
      <c r="K197" s="120">
        <v>7.7709999999999999</v>
      </c>
      <c r="L197" s="120">
        <v>0.58099999999999996</v>
      </c>
      <c r="M197" s="120">
        <v>3.4910000000000001</v>
      </c>
      <c r="N197" s="197">
        <v>13.976000000000001</v>
      </c>
      <c r="O197" s="120">
        <v>1.3069999999999999</v>
      </c>
      <c r="P197" s="120"/>
      <c r="Q197" s="120"/>
      <c r="R197" s="120"/>
    </row>
    <row r="198" spans="3:18" s="66" customFormat="1">
      <c r="C198" s="19">
        <v>165</v>
      </c>
      <c r="D198" s="53" t="s">
        <v>78</v>
      </c>
      <c r="E198" s="53"/>
      <c r="F198" s="53" t="s">
        <v>11</v>
      </c>
      <c r="G198" s="28">
        <v>3</v>
      </c>
      <c r="H198" s="120"/>
      <c r="I198" s="197">
        <v>2.7002701779999998</v>
      </c>
      <c r="J198" s="197">
        <v>1.2026500336396357</v>
      </c>
      <c r="K198" s="197">
        <v>1.2046813495821016</v>
      </c>
      <c r="L198" s="197">
        <v>0.37352155749999999</v>
      </c>
      <c r="M198" s="197">
        <v>0.80324349873391787</v>
      </c>
      <c r="N198" s="197">
        <v>1.0167243194999998</v>
      </c>
      <c r="O198" s="197">
        <v>0.68604908687499999</v>
      </c>
      <c r="P198" s="120"/>
      <c r="Q198" s="120"/>
      <c r="R198" s="120"/>
    </row>
    <row r="199" spans="3:18" s="66" customFormat="1">
      <c r="C199" s="19">
        <v>166</v>
      </c>
      <c r="D199" s="53" t="s">
        <v>79</v>
      </c>
      <c r="E199" s="53"/>
      <c r="F199" s="53" t="s">
        <v>11</v>
      </c>
      <c r="G199" s="28">
        <v>3</v>
      </c>
      <c r="H199" s="120"/>
      <c r="I199" s="197">
        <v>4.2772549820000005</v>
      </c>
      <c r="J199" s="197">
        <v>1.0265411956800001</v>
      </c>
      <c r="K199" s="197">
        <v>0.76990589676000021</v>
      </c>
      <c r="L199" s="197"/>
      <c r="M199" s="197">
        <v>1.0265411956800001</v>
      </c>
      <c r="N199" s="197">
        <v>1.0693137455000001</v>
      </c>
      <c r="O199" s="197"/>
      <c r="P199" s="120"/>
      <c r="Q199" s="120"/>
      <c r="R199" s="120"/>
    </row>
    <row r="200" spans="3:18" s="66" customFormat="1">
      <c r="C200" s="19">
        <v>167</v>
      </c>
      <c r="D200" s="53" t="s">
        <v>80</v>
      </c>
      <c r="E200" s="53"/>
      <c r="F200" s="53" t="s">
        <v>11</v>
      </c>
      <c r="G200" s="28">
        <v>3</v>
      </c>
      <c r="H200" s="120"/>
      <c r="I200" s="197"/>
      <c r="J200" s="197"/>
      <c r="K200" s="197"/>
      <c r="L200" s="197">
        <v>0.06</v>
      </c>
      <c r="M200" s="197"/>
      <c r="N200" s="197"/>
      <c r="O200" s="197"/>
      <c r="P200" s="120"/>
      <c r="Q200" s="120"/>
      <c r="R200" s="120"/>
    </row>
    <row r="201" spans="3:18" s="66" customFormat="1">
      <c r="C201" s="19">
        <v>168</v>
      </c>
      <c r="D201" s="53" t="s">
        <v>81</v>
      </c>
      <c r="E201" s="53"/>
      <c r="F201" s="53" t="s">
        <v>11</v>
      </c>
      <c r="G201" s="28">
        <v>3</v>
      </c>
      <c r="H201" s="120"/>
      <c r="I201" s="197">
        <v>0.41582260000000004</v>
      </c>
      <c r="J201" s="197">
        <v>9.9778537439999981E-2</v>
      </c>
      <c r="K201" s="197">
        <v>7.4833903079999986E-2</v>
      </c>
      <c r="L201" s="197">
        <v>5.0856666666666668E-2</v>
      </c>
      <c r="M201" s="197">
        <v>9.9778537439999981E-2</v>
      </c>
      <c r="N201" s="197">
        <v>0.11299527173913043</v>
      </c>
      <c r="O201" s="197">
        <v>2.5428333333333334E-2</v>
      </c>
      <c r="P201" s="120"/>
      <c r="Q201" s="120"/>
      <c r="R201" s="120"/>
    </row>
    <row r="202" spans="3:18">
      <c r="C202" s="19">
        <v>169</v>
      </c>
      <c r="D202" s="53" t="s">
        <v>98</v>
      </c>
      <c r="E202" s="53"/>
      <c r="F202" s="53" t="s">
        <v>11</v>
      </c>
      <c r="G202" s="28">
        <v>3</v>
      </c>
      <c r="H202" s="197"/>
      <c r="I202" s="197">
        <v>2.7002701779999998</v>
      </c>
      <c r="J202" s="197">
        <v>1.1347637376999997</v>
      </c>
      <c r="K202" s="197">
        <v>1.1544814682749998</v>
      </c>
      <c r="L202" s="197">
        <v>0.37352155749999999</v>
      </c>
      <c r="M202" s="197">
        <v>0.735502064575</v>
      </c>
      <c r="N202" s="197">
        <v>1.0167243194999998</v>
      </c>
      <c r="O202" s="197">
        <v>0.68604908687499999</v>
      </c>
      <c r="P202" s="120"/>
      <c r="Q202" s="120"/>
      <c r="R202" s="120"/>
    </row>
    <row r="203" spans="3:18">
      <c r="C203" s="19">
        <v>170</v>
      </c>
      <c r="D203" s="53" t="s">
        <v>99</v>
      </c>
      <c r="E203" s="53"/>
      <c r="F203" s="53" t="s">
        <v>11</v>
      </c>
      <c r="G203" s="28">
        <v>3</v>
      </c>
      <c r="H203" s="120"/>
      <c r="I203" s="197">
        <v>4.2772549820000005</v>
      </c>
      <c r="J203" s="197">
        <v>0.88835295780000001</v>
      </c>
      <c r="K203" s="197">
        <v>0.66626471835000012</v>
      </c>
      <c r="L203" s="197"/>
      <c r="M203" s="197">
        <v>0.88835295780000001</v>
      </c>
      <c r="N203" s="197">
        <v>1.0693137455000001</v>
      </c>
      <c r="O203" s="197"/>
      <c r="P203" s="120"/>
      <c r="Q203" s="120"/>
      <c r="R203" s="120"/>
    </row>
    <row r="204" spans="3:18">
      <c r="C204" s="19">
        <v>171</v>
      </c>
      <c r="D204" s="53" t="s">
        <v>100</v>
      </c>
      <c r="E204" s="53"/>
      <c r="F204" s="53" t="s">
        <v>11</v>
      </c>
      <c r="G204" s="28">
        <v>3</v>
      </c>
      <c r="H204" s="120"/>
      <c r="I204" s="197"/>
      <c r="J204" s="197"/>
      <c r="K204" s="197"/>
      <c r="L204" s="197">
        <v>0.06</v>
      </c>
      <c r="M204" s="197"/>
      <c r="N204" s="197"/>
      <c r="O204" s="197"/>
      <c r="P204" s="120"/>
      <c r="Q204" s="120"/>
      <c r="R204" s="120"/>
    </row>
    <row r="205" spans="3:18" ht="13.5" thickBot="1">
      <c r="C205" s="19">
        <v>172</v>
      </c>
      <c r="D205" s="54" t="s">
        <v>101</v>
      </c>
      <c r="E205" s="54"/>
      <c r="F205" s="54" t="s">
        <v>11</v>
      </c>
      <c r="G205" s="29">
        <v>3</v>
      </c>
      <c r="H205" s="197"/>
      <c r="I205" s="197">
        <v>0.41582260000000004</v>
      </c>
      <c r="J205" s="197">
        <v>0.10876853999999998</v>
      </c>
      <c r="K205" s="197">
        <v>8.1576404999999991E-2</v>
      </c>
      <c r="L205" s="197">
        <v>5.0856666666666668E-2</v>
      </c>
      <c r="M205" s="197">
        <v>0.10876853999999998</v>
      </c>
      <c r="N205" s="197">
        <v>0.11299527173913043</v>
      </c>
      <c r="O205" s="197">
        <v>2.5428333333333334E-2</v>
      </c>
      <c r="P205" s="120"/>
      <c r="Q205" s="120"/>
      <c r="R205" s="120"/>
    </row>
    <row r="209" spans="3:11" ht="15">
      <c r="C209" s="223" t="s">
        <v>187</v>
      </c>
      <c r="D209" s="223"/>
      <c r="E209" s="117"/>
      <c r="F209" s="117"/>
      <c r="G209" s="117"/>
      <c r="H209" s="117"/>
      <c r="I209" s="117"/>
      <c r="J209" s="117"/>
      <c r="K209" s="117"/>
    </row>
    <row r="210" spans="3:11" ht="15">
      <c r="C210" s="118"/>
      <c r="D210" s="119"/>
      <c r="E210" s="117"/>
      <c r="F210" s="117"/>
      <c r="G210" s="117"/>
      <c r="H210" s="117"/>
      <c r="I210" s="117"/>
      <c r="J210" s="117"/>
      <c r="K210" s="117"/>
    </row>
    <row r="211" spans="3:11" ht="15">
      <c r="C211" s="120"/>
      <c r="D211" s="121" t="s">
        <v>188</v>
      </c>
      <c r="E211" s="117"/>
      <c r="F211" s="117"/>
      <c r="G211" s="117"/>
      <c r="H211" s="117"/>
      <c r="I211" s="117"/>
      <c r="J211" s="117"/>
      <c r="K211" s="117"/>
    </row>
    <row r="212" spans="3:11" ht="15">
      <c r="C212" s="118"/>
      <c r="D212" s="119"/>
      <c r="E212" s="117"/>
      <c r="F212" s="117"/>
      <c r="G212" s="117"/>
      <c r="H212" s="117"/>
      <c r="I212" s="117"/>
      <c r="J212" s="117"/>
      <c r="K212" s="117"/>
    </row>
    <row r="213" spans="3:11" ht="15">
      <c r="C213" s="122"/>
      <c r="D213" s="121" t="s">
        <v>189</v>
      </c>
      <c r="E213" s="117"/>
      <c r="F213" s="117"/>
      <c r="G213" s="117"/>
      <c r="H213" s="117"/>
      <c r="I213" s="117"/>
      <c r="J213" s="117"/>
      <c r="K213" s="117"/>
    </row>
    <row r="214" spans="3:11" ht="15">
      <c r="C214" s="123"/>
      <c r="D214" s="121"/>
      <c r="E214" s="117"/>
      <c r="F214" s="117"/>
      <c r="G214" s="117"/>
      <c r="H214" s="117"/>
      <c r="I214" s="117"/>
      <c r="J214" s="117"/>
      <c r="K214" s="117"/>
    </row>
    <row r="215" spans="3:11" ht="12.4" customHeight="1">
      <c r="C215" s="124"/>
      <c r="D215" s="121" t="s">
        <v>190</v>
      </c>
      <c r="E215" s="117"/>
      <c r="F215" s="117"/>
      <c r="G215" s="117"/>
      <c r="H215" s="117"/>
      <c r="I215" s="117"/>
      <c r="J215" s="117"/>
      <c r="K215" s="117"/>
    </row>
    <row r="216" spans="3:11" ht="15">
      <c r="C216" s="125"/>
      <c r="D216" s="126"/>
      <c r="E216" s="117"/>
      <c r="F216" s="117"/>
      <c r="G216" s="117"/>
      <c r="H216" s="117"/>
      <c r="I216" s="117"/>
      <c r="J216" s="117"/>
      <c r="K216" s="117"/>
    </row>
    <row r="217" spans="3:11" ht="15.75" thickBot="1">
      <c r="C217" s="127"/>
      <c r="D217" s="128"/>
      <c r="E217" s="117"/>
      <c r="F217" s="117"/>
      <c r="G217" s="117"/>
      <c r="H217" s="117"/>
      <c r="I217" s="117"/>
      <c r="J217" s="117"/>
      <c r="K217" s="117"/>
    </row>
    <row r="218" spans="3:11" ht="16.5" thickBot="1">
      <c r="C218" s="129" t="s">
        <v>246</v>
      </c>
      <c r="D218" s="130"/>
      <c r="E218" s="131"/>
      <c r="F218" s="131"/>
      <c r="G218" s="131"/>
      <c r="H218" s="131"/>
      <c r="I218" s="131"/>
      <c r="J218" s="131"/>
      <c r="K218" s="132"/>
    </row>
    <row r="219" spans="3:11" ht="16.5" thickBot="1">
      <c r="C219" s="133"/>
      <c r="D219" s="134"/>
      <c r="E219" s="135"/>
      <c r="F219" s="135"/>
      <c r="G219" s="135"/>
      <c r="H219" s="135"/>
      <c r="I219" s="135"/>
      <c r="J219" s="135"/>
      <c r="K219" s="135"/>
    </row>
    <row r="220" spans="3:11" ht="28.15" customHeight="1" thickBot="1">
      <c r="C220" s="230" t="s">
        <v>311</v>
      </c>
      <c r="D220" s="231"/>
      <c r="E220" s="231"/>
      <c r="F220" s="231"/>
      <c r="G220" s="231"/>
      <c r="H220" s="231"/>
      <c r="I220" s="231"/>
      <c r="J220" s="231"/>
      <c r="K220" s="232"/>
    </row>
    <row r="221" spans="3:11" ht="15" thickBot="1">
      <c r="C221" s="136"/>
      <c r="D221" s="137"/>
      <c r="E221" s="136"/>
      <c r="F221" s="136"/>
      <c r="G221" s="136"/>
      <c r="H221" s="138"/>
      <c r="I221" s="138"/>
      <c r="J221" s="138"/>
      <c r="K221" s="138"/>
    </row>
    <row r="222" spans="3:11" ht="14.25" thickBot="1">
      <c r="C222" s="139" t="s">
        <v>191</v>
      </c>
      <c r="D222" s="224" t="s">
        <v>192</v>
      </c>
      <c r="E222" s="225"/>
      <c r="F222" s="225"/>
      <c r="G222" s="225"/>
      <c r="H222" s="225"/>
      <c r="I222" s="225"/>
      <c r="J222" s="225"/>
      <c r="K222" s="226"/>
    </row>
    <row r="223" spans="3:11" ht="13.5" thickBot="1">
      <c r="C223" s="140">
        <v>1</v>
      </c>
      <c r="D223" s="218" t="s">
        <v>248</v>
      </c>
      <c r="E223" s="219"/>
      <c r="F223" s="219"/>
      <c r="G223" s="219"/>
      <c r="H223" s="219"/>
      <c r="I223" s="219"/>
      <c r="J223" s="219"/>
      <c r="K223" s="220"/>
    </row>
    <row r="224" spans="3:11" ht="13.5" thickBot="1">
      <c r="C224" s="140">
        <v>2</v>
      </c>
      <c r="D224" s="227" t="s">
        <v>302</v>
      </c>
      <c r="E224" s="228"/>
      <c r="F224" s="228"/>
      <c r="G224" s="228"/>
      <c r="H224" s="228"/>
      <c r="I224" s="228"/>
      <c r="J224" s="228"/>
      <c r="K224" s="229"/>
    </row>
    <row r="225" spans="3:11" ht="13.5" customHeight="1" thickBot="1">
      <c r="C225" s="140">
        <v>3</v>
      </c>
      <c r="D225" s="218" t="s">
        <v>249</v>
      </c>
      <c r="E225" s="219"/>
      <c r="F225" s="219"/>
      <c r="G225" s="219"/>
      <c r="H225" s="219"/>
      <c r="I225" s="219"/>
      <c r="J225" s="219"/>
      <c r="K225" s="220"/>
    </row>
    <row r="226" spans="3:11" ht="40.15" customHeight="1" thickBot="1">
      <c r="C226" s="194" t="s">
        <v>251</v>
      </c>
      <c r="D226" s="218" t="s">
        <v>252</v>
      </c>
      <c r="E226" s="219"/>
      <c r="F226" s="219"/>
      <c r="G226" s="219"/>
      <c r="H226" s="219"/>
      <c r="I226" s="219"/>
      <c r="J226" s="219"/>
      <c r="K226" s="220"/>
    </row>
    <row r="227" spans="3:11" ht="27" customHeight="1" thickBot="1">
      <c r="C227" s="140" t="s">
        <v>9</v>
      </c>
      <c r="D227" s="218" t="s">
        <v>253</v>
      </c>
      <c r="E227" s="219"/>
      <c r="F227" s="219"/>
      <c r="G227" s="219"/>
      <c r="H227" s="219"/>
      <c r="I227" s="219"/>
      <c r="J227" s="219"/>
      <c r="K227" s="220"/>
    </row>
    <row r="228" spans="3:11" ht="22.9" customHeight="1" thickBot="1">
      <c r="C228" s="140" t="s">
        <v>43</v>
      </c>
      <c r="D228" s="218" t="s">
        <v>254</v>
      </c>
      <c r="E228" s="219"/>
      <c r="F228" s="219"/>
      <c r="G228" s="219"/>
      <c r="H228" s="219"/>
      <c r="I228" s="219"/>
      <c r="J228" s="219"/>
      <c r="K228" s="220"/>
    </row>
    <row r="229" spans="3:11" ht="16.899999999999999" customHeight="1" thickBot="1">
      <c r="C229" s="140" t="s">
        <v>160</v>
      </c>
      <c r="D229" s="218" t="s">
        <v>255</v>
      </c>
      <c r="E229" s="219"/>
      <c r="F229" s="219"/>
      <c r="G229" s="219"/>
      <c r="H229" s="219"/>
      <c r="I229" s="219"/>
      <c r="J229" s="219"/>
      <c r="K229" s="220"/>
    </row>
    <row r="230" spans="3:11" ht="28.15" customHeight="1" thickBot="1">
      <c r="C230" s="140" t="s">
        <v>162</v>
      </c>
      <c r="D230" s="218" t="s">
        <v>284</v>
      </c>
      <c r="E230" s="219"/>
      <c r="F230" s="219"/>
      <c r="G230" s="219"/>
      <c r="H230" s="219"/>
      <c r="I230" s="219"/>
      <c r="J230" s="219"/>
      <c r="K230" s="220"/>
    </row>
    <row r="231" spans="3:11" ht="13.5" customHeight="1" thickBot="1">
      <c r="C231" s="140" t="s">
        <v>164</v>
      </c>
      <c r="D231" s="218" t="s">
        <v>256</v>
      </c>
      <c r="E231" s="219"/>
      <c r="F231" s="219"/>
      <c r="G231" s="219"/>
      <c r="H231" s="219"/>
      <c r="I231" s="219"/>
      <c r="J231" s="219"/>
      <c r="K231" s="220"/>
    </row>
    <row r="232" spans="3:11" ht="24" customHeight="1" thickBot="1">
      <c r="C232" s="140" t="s">
        <v>166</v>
      </c>
      <c r="D232" s="218" t="s">
        <v>257</v>
      </c>
      <c r="E232" s="219"/>
      <c r="F232" s="219"/>
      <c r="G232" s="219"/>
      <c r="H232" s="219"/>
      <c r="I232" s="219"/>
      <c r="J232" s="219"/>
      <c r="K232" s="220"/>
    </row>
    <row r="233" spans="3:11" ht="28.15" customHeight="1" thickBot="1">
      <c r="C233" s="140" t="s">
        <v>168</v>
      </c>
      <c r="D233" s="218" t="s">
        <v>258</v>
      </c>
      <c r="E233" s="219"/>
      <c r="F233" s="219"/>
      <c r="G233" s="219"/>
      <c r="H233" s="219"/>
      <c r="I233" s="219"/>
      <c r="J233" s="219"/>
      <c r="K233" s="220"/>
    </row>
    <row r="234" spans="3:11" ht="28.15" customHeight="1" thickBot="1">
      <c r="C234" s="140" t="s">
        <v>170</v>
      </c>
      <c r="D234" s="218" t="s">
        <v>264</v>
      </c>
      <c r="E234" s="219"/>
      <c r="F234" s="219"/>
      <c r="G234" s="219"/>
      <c r="H234" s="219"/>
      <c r="I234" s="219"/>
      <c r="J234" s="219"/>
      <c r="K234" s="220"/>
    </row>
    <row r="235" spans="3:11" ht="66" customHeight="1" thickBot="1">
      <c r="C235" s="212" t="s">
        <v>303</v>
      </c>
      <c r="D235" s="227" t="s">
        <v>304</v>
      </c>
      <c r="E235" s="228"/>
      <c r="F235" s="228"/>
      <c r="G235" s="228"/>
      <c r="H235" s="228"/>
      <c r="I235" s="228"/>
      <c r="J235" s="228"/>
      <c r="K235" s="229"/>
    </row>
    <row r="236" spans="3:11" ht="79.900000000000006" customHeight="1" thickBot="1">
      <c r="C236" s="140" t="s">
        <v>176</v>
      </c>
      <c r="D236" s="218" t="s">
        <v>305</v>
      </c>
      <c r="E236" s="219"/>
      <c r="F236" s="219"/>
      <c r="G236" s="219"/>
      <c r="H236" s="219"/>
      <c r="I236" s="219"/>
      <c r="J236" s="219"/>
      <c r="K236" s="220"/>
    </row>
    <row r="237" spans="3:11" ht="26.45" customHeight="1" thickBot="1">
      <c r="C237" s="140" t="s">
        <v>178</v>
      </c>
      <c r="D237" s="218" t="s">
        <v>265</v>
      </c>
      <c r="E237" s="219"/>
      <c r="F237" s="219"/>
      <c r="G237" s="219"/>
      <c r="H237" s="219"/>
      <c r="I237" s="219"/>
      <c r="J237" s="219"/>
      <c r="K237" s="220"/>
    </row>
    <row r="238" spans="3:11" ht="33.6" customHeight="1" thickBot="1">
      <c r="C238" s="140">
        <v>157</v>
      </c>
      <c r="D238" s="218" t="s">
        <v>266</v>
      </c>
      <c r="E238" s="219"/>
      <c r="F238" s="219"/>
      <c r="G238" s="219"/>
      <c r="H238" s="219"/>
      <c r="I238" s="219"/>
      <c r="J238" s="219"/>
      <c r="K238" s="220"/>
    </row>
    <row r="239" spans="3:11" ht="25.9" customHeight="1" thickBot="1">
      <c r="C239" s="140">
        <v>158</v>
      </c>
      <c r="D239" s="218" t="s">
        <v>269</v>
      </c>
      <c r="E239" s="219"/>
      <c r="F239" s="219"/>
      <c r="G239" s="219"/>
      <c r="H239" s="219"/>
      <c r="I239" s="219"/>
      <c r="J239" s="219"/>
      <c r="K239" s="220"/>
    </row>
    <row r="240" spans="3:11" ht="25.15" customHeight="1" thickBot="1">
      <c r="C240" s="140">
        <v>159</v>
      </c>
      <c r="D240" s="218" t="s">
        <v>270</v>
      </c>
      <c r="E240" s="219"/>
      <c r="F240" s="219"/>
      <c r="G240" s="219"/>
      <c r="H240" s="219"/>
      <c r="I240" s="219"/>
      <c r="J240" s="219"/>
      <c r="K240" s="220"/>
    </row>
    <row r="241" spans="3:11" ht="13.5" customHeight="1" thickBot="1">
      <c r="C241" s="140">
        <v>160</v>
      </c>
      <c r="D241" s="218" t="s">
        <v>271</v>
      </c>
      <c r="E241" s="219"/>
      <c r="F241" s="219"/>
      <c r="G241" s="219"/>
      <c r="H241" s="219"/>
      <c r="I241" s="219"/>
      <c r="J241" s="219"/>
      <c r="K241" s="220"/>
    </row>
    <row r="242" spans="3:11" ht="13.5" customHeight="1" thickBot="1">
      <c r="C242" s="140">
        <v>161</v>
      </c>
      <c r="D242" s="218" t="s">
        <v>272</v>
      </c>
      <c r="E242" s="219"/>
      <c r="F242" s="219"/>
      <c r="G242" s="219"/>
      <c r="H242" s="219"/>
      <c r="I242" s="219"/>
      <c r="J242" s="219"/>
      <c r="K242" s="220"/>
    </row>
    <row r="243" spans="3:11" ht="13.5" customHeight="1" thickBot="1">
      <c r="C243" s="140">
        <v>162</v>
      </c>
      <c r="D243" s="218" t="s">
        <v>273</v>
      </c>
      <c r="E243" s="219"/>
      <c r="F243" s="219"/>
      <c r="G243" s="219"/>
      <c r="H243" s="219"/>
      <c r="I243" s="219"/>
      <c r="J243" s="219"/>
      <c r="K243" s="220"/>
    </row>
    <row r="244" spans="3:11" ht="13.5" customHeight="1" thickBot="1">
      <c r="C244" s="140">
        <v>163</v>
      </c>
      <c r="D244" s="218" t="s">
        <v>274</v>
      </c>
      <c r="E244" s="219"/>
      <c r="F244" s="219"/>
      <c r="G244" s="219"/>
      <c r="H244" s="219"/>
      <c r="I244" s="219"/>
      <c r="J244" s="219"/>
      <c r="K244" s="220"/>
    </row>
    <row r="245" spans="3:11" ht="45.6" customHeight="1" thickBot="1">
      <c r="C245" s="140">
        <v>164</v>
      </c>
      <c r="D245" s="218" t="s">
        <v>275</v>
      </c>
      <c r="E245" s="219"/>
      <c r="F245" s="219"/>
      <c r="G245" s="219"/>
      <c r="H245" s="219"/>
      <c r="I245" s="219"/>
      <c r="J245" s="219"/>
      <c r="K245" s="220"/>
    </row>
    <row r="246" spans="3:11" ht="52.15" customHeight="1" thickBot="1">
      <c r="C246" s="140">
        <v>165</v>
      </c>
      <c r="D246" s="218" t="s">
        <v>276</v>
      </c>
      <c r="E246" s="219"/>
      <c r="F246" s="219"/>
      <c r="G246" s="219"/>
      <c r="H246" s="219"/>
      <c r="I246" s="219"/>
      <c r="J246" s="219"/>
      <c r="K246" s="220"/>
    </row>
    <row r="247" spans="3:11" ht="42.6" customHeight="1" thickBot="1">
      <c r="C247" s="140">
        <v>166</v>
      </c>
      <c r="D247" s="218" t="s">
        <v>277</v>
      </c>
      <c r="E247" s="219"/>
      <c r="F247" s="219"/>
      <c r="G247" s="219"/>
      <c r="H247" s="219"/>
      <c r="I247" s="219"/>
      <c r="J247" s="219"/>
      <c r="K247" s="220"/>
    </row>
    <row r="248" spans="3:11" ht="24.6" customHeight="1" thickBot="1">
      <c r="C248" s="140">
        <v>167</v>
      </c>
      <c r="D248" s="218" t="s">
        <v>278</v>
      </c>
      <c r="E248" s="219"/>
      <c r="F248" s="219"/>
      <c r="G248" s="219"/>
      <c r="H248" s="219"/>
      <c r="I248" s="219"/>
      <c r="J248" s="219"/>
      <c r="K248" s="220"/>
    </row>
    <row r="249" spans="3:11" ht="28.15" customHeight="1" thickBot="1">
      <c r="C249" s="140">
        <v>168</v>
      </c>
      <c r="D249" s="218" t="s">
        <v>279</v>
      </c>
      <c r="E249" s="219"/>
      <c r="F249" s="219"/>
      <c r="G249" s="219"/>
      <c r="H249" s="219"/>
      <c r="I249" s="219"/>
      <c r="J249" s="219"/>
      <c r="K249" s="220"/>
    </row>
    <row r="250" spans="3:11" ht="34.9" customHeight="1">
      <c r="C250" s="140" t="s">
        <v>267</v>
      </c>
      <c r="D250" s="218" t="s">
        <v>268</v>
      </c>
      <c r="E250" s="219"/>
      <c r="F250" s="219"/>
      <c r="G250" s="219"/>
      <c r="H250" s="219"/>
      <c r="I250" s="219"/>
      <c r="J250" s="219"/>
      <c r="K250" s="220"/>
    </row>
    <row r="256" spans="3:11">
      <c r="D256" s="63"/>
      <c r="E256" s="6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topLeftCell="A37" workbookViewId="0">
      <selection activeCell="H43" sqref="H43:O43"/>
    </sheetView>
  </sheetViews>
  <sheetFormatPr defaultColWidth="8.25" defaultRowHeight="12.75"/>
  <cols>
    <col min="1" max="2" width="4.25" style="67" customWidth="1"/>
    <col min="3" max="3" width="6" style="67" customWidth="1"/>
    <col min="4" max="4" width="84.875" style="67" customWidth="1"/>
    <col min="5" max="5" width="11.5" style="60" customWidth="1"/>
    <col min="6" max="6" width="7.5" style="68" customWidth="1"/>
    <col min="7" max="7" width="5.125" style="68" customWidth="1"/>
    <col min="8" max="8" width="10.5" style="67" customWidth="1"/>
    <col min="9" max="16384" width="8.25" style="67"/>
  </cols>
  <sheetData>
    <row r="1" spans="1:18" ht="21">
      <c r="A1" s="14">
        <v>7</v>
      </c>
      <c r="B1" s="14" t="s">
        <v>183</v>
      </c>
      <c r="E1" s="14"/>
    </row>
    <row r="2" spans="1:18" ht="13.5" thickBot="1"/>
    <row r="3" spans="1:18" ht="40.15" customHeight="1" thickBot="1">
      <c r="C3" s="265" t="s">
        <v>0</v>
      </c>
      <c r="D3" s="266"/>
      <c r="E3" s="2" t="s">
        <v>1</v>
      </c>
      <c r="F3" s="2" t="s">
        <v>2</v>
      </c>
      <c r="G3" s="2" t="s">
        <v>3</v>
      </c>
      <c r="H3" s="2" t="s">
        <v>64</v>
      </c>
      <c r="I3" s="2" t="s">
        <v>35</v>
      </c>
      <c r="J3" s="2" t="s">
        <v>36</v>
      </c>
      <c r="K3" s="2" t="s">
        <v>37</v>
      </c>
      <c r="L3" s="2" t="s">
        <v>65</v>
      </c>
      <c r="M3" s="2" t="s">
        <v>66</v>
      </c>
      <c r="N3" s="2" t="s">
        <v>67</v>
      </c>
      <c r="O3" s="2" t="s">
        <v>68</v>
      </c>
      <c r="P3" s="2" t="s">
        <v>69</v>
      </c>
      <c r="Q3" s="2" t="s">
        <v>70</v>
      </c>
      <c r="R3" s="2" t="s">
        <v>135</v>
      </c>
    </row>
    <row r="4" spans="1:18" ht="13.5" thickBot="1">
      <c r="D4" s="80"/>
      <c r="E4" s="63"/>
      <c r="F4" s="81"/>
      <c r="G4" s="81"/>
      <c r="H4" s="81"/>
      <c r="I4" s="82"/>
      <c r="J4" s="82"/>
      <c r="K4" s="82"/>
      <c r="L4" s="82"/>
      <c r="M4" s="82"/>
      <c r="N4" s="82"/>
      <c r="O4" s="82"/>
      <c r="P4" s="82"/>
      <c r="Q4" s="82"/>
      <c r="R4" s="82"/>
    </row>
    <row r="5" spans="1:18" s="85" customFormat="1" ht="26.25" thickBot="1">
      <c r="C5" s="73" t="s">
        <v>7</v>
      </c>
      <c r="D5" s="74" t="s">
        <v>120</v>
      </c>
      <c r="E5" s="63"/>
      <c r="F5" s="86"/>
      <c r="G5" s="86"/>
      <c r="H5" s="86"/>
      <c r="I5" s="87"/>
      <c r="J5" s="87"/>
    </row>
    <row r="6" spans="1:18">
      <c r="C6" s="18">
        <v>1</v>
      </c>
      <c r="D6" s="52" t="s">
        <v>144</v>
      </c>
      <c r="E6" s="52"/>
      <c r="F6" s="4" t="s">
        <v>11</v>
      </c>
      <c r="G6" s="4"/>
      <c r="H6" s="52"/>
      <c r="I6" s="166">
        <f>'6. Site Inputs'!I65-'6. Site Inputs'!I83</f>
        <v>6.8472767316820438</v>
      </c>
      <c r="J6" s="166">
        <f>'6. Site Inputs'!J65-'6. Site Inputs'!J83</f>
        <v>4.4652832642599423</v>
      </c>
      <c r="K6" s="166">
        <f>'6. Site Inputs'!K65-'6. Site Inputs'!K83</f>
        <v>4.4222304606302263</v>
      </c>
      <c r="L6" s="166">
        <f>'6. Site Inputs'!L65-'6. Site Inputs'!L83</f>
        <v>0</v>
      </c>
      <c r="M6" s="166">
        <f>'6. Site Inputs'!M65-'6. Site Inputs'!M83</f>
        <v>4.3666629870307521</v>
      </c>
      <c r="N6" s="166">
        <f>'6. Site Inputs'!N65-'6. Site Inputs'!N83</f>
        <v>4.7658577765276062</v>
      </c>
      <c r="O6" s="166">
        <f>'6. Site Inputs'!O65-'6. Site Inputs'!O83</f>
        <v>0</v>
      </c>
      <c r="P6" s="166">
        <f>'6. Site Inputs'!P65-'6. Site Inputs'!P83</f>
        <v>0</v>
      </c>
      <c r="Q6" s="166">
        <f>'6. Site Inputs'!Q65-'6. Site Inputs'!Q83</f>
        <v>0</v>
      </c>
      <c r="R6" s="166">
        <f>'6. Site Inputs'!R65-'6. Site Inputs'!R83</f>
        <v>0</v>
      </c>
    </row>
    <row r="7" spans="1:18">
      <c r="C7" s="19">
        <v>2</v>
      </c>
      <c r="D7" s="53" t="s">
        <v>145</v>
      </c>
      <c r="E7" s="53"/>
      <c r="F7" s="28" t="s">
        <v>11</v>
      </c>
      <c r="G7" s="28"/>
      <c r="H7" s="53"/>
      <c r="I7" s="166">
        <f>'6. Site Inputs'!I66-'6. Site Inputs'!I84</f>
        <v>0</v>
      </c>
      <c r="J7" s="166">
        <f>'6. Site Inputs'!J66-'6. Site Inputs'!J84</f>
        <v>0</v>
      </c>
      <c r="K7" s="166">
        <f>'6. Site Inputs'!K66-'6. Site Inputs'!K84</f>
        <v>0</v>
      </c>
      <c r="L7" s="166">
        <f>'6. Site Inputs'!L66-'6. Site Inputs'!L84</f>
        <v>0</v>
      </c>
      <c r="M7" s="166">
        <f>'6. Site Inputs'!M66-'6. Site Inputs'!M84</f>
        <v>0</v>
      </c>
      <c r="N7" s="166">
        <f>'6. Site Inputs'!N66-'6. Site Inputs'!N84</f>
        <v>0</v>
      </c>
      <c r="O7" s="166">
        <f>'6. Site Inputs'!O66-'6. Site Inputs'!O84</f>
        <v>0</v>
      </c>
      <c r="P7" s="166">
        <f>'6. Site Inputs'!P66-'6. Site Inputs'!P84</f>
        <v>0</v>
      </c>
      <c r="Q7" s="166">
        <f>'6. Site Inputs'!Q66-'6. Site Inputs'!Q84</f>
        <v>0</v>
      </c>
      <c r="R7" s="166">
        <f>'6. Site Inputs'!R66-'6. Site Inputs'!R84</f>
        <v>0</v>
      </c>
    </row>
    <row r="8" spans="1:18">
      <c r="C8" s="19">
        <v>3</v>
      </c>
      <c r="D8" s="53" t="s">
        <v>146</v>
      </c>
      <c r="E8" s="53"/>
      <c r="F8" s="28" t="s">
        <v>11</v>
      </c>
      <c r="G8" s="28"/>
      <c r="H8" s="53"/>
      <c r="I8" s="166">
        <f>'6. Site Inputs'!I67-'6. Site Inputs'!I85</f>
        <v>4.838294005416488</v>
      </c>
      <c r="J8" s="166">
        <f>'6. Site Inputs'!J67-'6. Site Inputs'!J85</f>
        <v>0</v>
      </c>
      <c r="K8" s="166">
        <f>'6. Site Inputs'!K67-'6. Site Inputs'!K85</f>
        <v>0</v>
      </c>
      <c r="L8" s="166">
        <f>'6. Site Inputs'!L67-'6. Site Inputs'!L85</f>
        <v>5.285836808906839</v>
      </c>
      <c r="M8" s="166">
        <f>'6. Site Inputs'!M67-'6. Site Inputs'!M85</f>
        <v>0</v>
      </c>
      <c r="N8" s="166">
        <f>'6. Site Inputs'!N67-'6. Site Inputs'!N85</f>
        <v>0</v>
      </c>
      <c r="O8" s="166">
        <f>'6. Site Inputs'!O67-'6. Site Inputs'!O85</f>
        <v>6.1429971968363368</v>
      </c>
      <c r="P8" s="166">
        <f>'6. Site Inputs'!P67-'6. Site Inputs'!P85</f>
        <v>0</v>
      </c>
      <c r="Q8" s="166">
        <f>'6. Site Inputs'!Q67-'6. Site Inputs'!Q85</f>
        <v>0</v>
      </c>
      <c r="R8" s="166">
        <f>'6. Site Inputs'!R67-'6. Site Inputs'!R85</f>
        <v>0</v>
      </c>
    </row>
    <row r="9" spans="1:18">
      <c r="C9" s="19">
        <v>4</v>
      </c>
      <c r="D9" s="71" t="s">
        <v>147</v>
      </c>
      <c r="E9" s="53"/>
      <c r="F9" s="28" t="s">
        <v>11</v>
      </c>
      <c r="G9" s="28"/>
      <c r="H9" s="53"/>
      <c r="I9" s="166">
        <f>'6. Site Inputs'!I68-'6. Site Inputs'!I86</f>
        <v>0</v>
      </c>
      <c r="J9" s="166">
        <f>'6. Site Inputs'!J68-'6. Site Inputs'!J86</f>
        <v>0</v>
      </c>
      <c r="K9" s="166">
        <f>'6. Site Inputs'!K68-'6. Site Inputs'!K86</f>
        <v>0</v>
      </c>
      <c r="L9" s="166">
        <f>'6. Site Inputs'!L68-'6. Site Inputs'!L86</f>
        <v>0</v>
      </c>
      <c r="M9" s="166">
        <f>'6. Site Inputs'!M68-'6. Site Inputs'!M86</f>
        <v>0</v>
      </c>
      <c r="N9" s="166">
        <f>'6. Site Inputs'!N68-'6. Site Inputs'!N86</f>
        <v>0</v>
      </c>
      <c r="O9" s="166">
        <f>'6. Site Inputs'!O68-'6. Site Inputs'!O86</f>
        <v>0</v>
      </c>
      <c r="P9" s="166">
        <f>'6. Site Inputs'!P68-'6. Site Inputs'!P86</f>
        <v>0</v>
      </c>
      <c r="Q9" s="166">
        <f>'6. Site Inputs'!Q68-'6. Site Inputs'!Q86</f>
        <v>0</v>
      </c>
      <c r="R9" s="166">
        <f>'6. Site Inputs'!R68-'6. Site Inputs'!R86</f>
        <v>0</v>
      </c>
    </row>
    <row r="10" spans="1:18">
      <c r="C10" s="19">
        <v>5</v>
      </c>
      <c r="D10" s="71" t="s">
        <v>148</v>
      </c>
      <c r="E10" s="53"/>
      <c r="F10" s="28" t="s">
        <v>11</v>
      </c>
      <c r="G10" s="28"/>
      <c r="H10" s="53"/>
      <c r="I10" s="166">
        <f>'6. Site Inputs'!I69-'6. Site Inputs'!I87</f>
        <v>14.927956129583986</v>
      </c>
      <c r="J10" s="166">
        <f>'6. Site Inputs'!J69-'6. Site Inputs'!J87</f>
        <v>4.6159170640369203</v>
      </c>
      <c r="K10" s="166">
        <f>'6. Site Inputs'!K69-'6. Site Inputs'!K87</f>
        <v>4.0217005768479108</v>
      </c>
      <c r="L10" s="166">
        <f>'6. Site Inputs'!L69-'6. Site Inputs'!L87</f>
        <v>0</v>
      </c>
      <c r="M10" s="166">
        <f>'6. Site Inputs'!M69-'6. Site Inputs'!M87</f>
        <v>4.6159170640369203</v>
      </c>
      <c r="N10" s="166">
        <f>'6. Site Inputs'!N69-'6. Site Inputs'!N87</f>
        <v>4.6159170640369203</v>
      </c>
      <c r="O10" s="166">
        <f>'6. Site Inputs'!O69-'6. Site Inputs'!O87</f>
        <v>0</v>
      </c>
      <c r="P10" s="166">
        <f>'6. Site Inputs'!P69-'6. Site Inputs'!P87</f>
        <v>0</v>
      </c>
      <c r="Q10" s="166">
        <f>'6. Site Inputs'!Q69-'6. Site Inputs'!Q87</f>
        <v>0</v>
      </c>
      <c r="R10" s="166">
        <f>'6. Site Inputs'!R69-'6. Site Inputs'!R87</f>
        <v>0</v>
      </c>
    </row>
    <row r="11" spans="1:18">
      <c r="C11" s="19">
        <v>6</v>
      </c>
      <c r="D11" s="71" t="s">
        <v>149</v>
      </c>
      <c r="E11" s="53"/>
      <c r="F11" s="28" t="s">
        <v>11</v>
      </c>
      <c r="G11" s="28"/>
      <c r="H11" s="53"/>
      <c r="I11" s="166">
        <f>'6. Site Inputs'!I70-'6. Site Inputs'!I88</f>
        <v>14.818184824254262</v>
      </c>
      <c r="J11" s="166">
        <f>'6. Site Inputs'!J70-'6. Site Inputs'!J88</f>
        <v>5.9857634805046231</v>
      </c>
      <c r="K11" s="166">
        <f>'6. Site Inputs'!K70-'6. Site Inputs'!K88</f>
        <v>5.401739991001385</v>
      </c>
      <c r="L11" s="166">
        <f>'6. Site Inputs'!L70-'6. Site Inputs'!L88</f>
        <v>0</v>
      </c>
      <c r="M11" s="166">
        <f>'6. Site Inputs'!M70-'6. Site Inputs'!M88</f>
        <v>5.9857634805046231</v>
      </c>
      <c r="N11" s="166">
        <f>'6. Site Inputs'!N70-'6. Site Inputs'!N88</f>
        <v>5.9857634805046231</v>
      </c>
      <c r="O11" s="166">
        <f>'6. Site Inputs'!O70-'6. Site Inputs'!O88</f>
        <v>0</v>
      </c>
      <c r="P11" s="166">
        <f>'6. Site Inputs'!P70-'6. Site Inputs'!P88</f>
        <v>0</v>
      </c>
      <c r="Q11" s="166">
        <f>'6. Site Inputs'!Q70-'6. Site Inputs'!Q88</f>
        <v>0</v>
      </c>
      <c r="R11" s="166">
        <f>'6. Site Inputs'!R70-'6. Site Inputs'!R88</f>
        <v>0</v>
      </c>
    </row>
    <row r="12" spans="1:18">
      <c r="C12" s="19">
        <v>7</v>
      </c>
      <c r="D12" s="71" t="s">
        <v>150</v>
      </c>
      <c r="E12" s="53"/>
      <c r="F12" s="28" t="s">
        <v>11</v>
      </c>
      <c r="G12" s="28"/>
      <c r="H12" s="53"/>
      <c r="I12" s="166">
        <f>'6. Site Inputs'!I71-'6. Site Inputs'!I89</f>
        <v>2.3229830882134239</v>
      </c>
      <c r="J12" s="166">
        <f>'6. Site Inputs'!J71-'6. Site Inputs'!J89</f>
        <v>0.88977762458969512</v>
      </c>
      <c r="K12" s="166">
        <f>'6. Site Inputs'!K71-'6. Site Inputs'!K89</f>
        <v>0.80538165592112021</v>
      </c>
      <c r="L12" s="166">
        <f>'6. Site Inputs'!L71-'6. Site Inputs'!L89</f>
        <v>0</v>
      </c>
      <c r="M12" s="166">
        <f>'6. Site Inputs'!M71-'6. Site Inputs'!M89</f>
        <v>0.88977762458969512</v>
      </c>
      <c r="N12" s="166">
        <f>'6. Site Inputs'!N71-'6. Site Inputs'!N89</f>
        <v>0.88977762458969512</v>
      </c>
      <c r="O12" s="166">
        <f>'6. Site Inputs'!O71-'6. Site Inputs'!O89</f>
        <v>0</v>
      </c>
      <c r="P12" s="166">
        <f>'6. Site Inputs'!P71-'6. Site Inputs'!P89</f>
        <v>0</v>
      </c>
      <c r="Q12" s="166">
        <f>'6. Site Inputs'!Q71-'6. Site Inputs'!Q89</f>
        <v>0</v>
      </c>
      <c r="R12" s="166">
        <f>'6. Site Inputs'!R71-'6. Site Inputs'!R89</f>
        <v>0</v>
      </c>
    </row>
    <row r="13" spans="1:18">
      <c r="C13" s="19">
        <v>8</v>
      </c>
      <c r="D13" s="71" t="s">
        <v>151</v>
      </c>
      <c r="E13" s="53"/>
      <c r="F13" s="28" t="s">
        <v>11</v>
      </c>
      <c r="G13" s="28"/>
      <c r="H13" s="53"/>
      <c r="I13" s="166">
        <f>'6. Site Inputs'!I72-'6. Site Inputs'!I90</f>
        <v>0</v>
      </c>
      <c r="J13" s="166">
        <f>'6. Site Inputs'!J72-'6. Site Inputs'!J90</f>
        <v>0</v>
      </c>
      <c r="K13" s="166">
        <f>'6. Site Inputs'!K72-'6. Site Inputs'!K90</f>
        <v>0</v>
      </c>
      <c r="L13" s="166">
        <f>'6. Site Inputs'!L72-'6. Site Inputs'!L90</f>
        <v>0</v>
      </c>
      <c r="M13" s="166">
        <f>'6. Site Inputs'!M72-'6. Site Inputs'!M90</f>
        <v>0</v>
      </c>
      <c r="N13" s="166">
        <f>'6. Site Inputs'!N72-'6. Site Inputs'!N90</f>
        <v>0</v>
      </c>
      <c r="O13" s="166">
        <f>'6. Site Inputs'!O72-'6. Site Inputs'!O90</f>
        <v>0</v>
      </c>
      <c r="P13" s="166">
        <f>'6. Site Inputs'!P72-'6. Site Inputs'!P90</f>
        <v>0</v>
      </c>
      <c r="Q13" s="166">
        <f>'6. Site Inputs'!Q72-'6. Site Inputs'!Q90</f>
        <v>0</v>
      </c>
      <c r="R13" s="166">
        <f>'6. Site Inputs'!R72-'6. Site Inputs'!R90</f>
        <v>0</v>
      </c>
    </row>
    <row r="14" spans="1:18">
      <c r="C14" s="19">
        <v>9</v>
      </c>
      <c r="D14" s="71" t="s">
        <v>152</v>
      </c>
      <c r="E14" s="53"/>
      <c r="F14" s="28" t="s">
        <v>11</v>
      </c>
      <c r="G14" s="28"/>
      <c r="H14" s="53"/>
      <c r="I14" s="166">
        <f>'6. Site Inputs'!I73-'6. Site Inputs'!I91</f>
        <v>7.6043791212860894</v>
      </c>
      <c r="J14" s="166">
        <f>'6. Site Inputs'!J73-'6. Site Inputs'!J91</f>
        <v>3.2604417676466406</v>
      </c>
      <c r="K14" s="166">
        <f>'6. Site Inputs'!K73-'6. Site Inputs'!K91</f>
        <v>2.9225687327177217</v>
      </c>
      <c r="L14" s="166">
        <f>'6. Site Inputs'!L73-'6. Site Inputs'!L91</f>
        <v>0</v>
      </c>
      <c r="M14" s="166">
        <f>'6. Site Inputs'!M73-'6. Site Inputs'!M91</f>
        <v>3.2604417676466406</v>
      </c>
      <c r="N14" s="166">
        <f>'6. Site Inputs'!N73-'6. Site Inputs'!N91</f>
        <v>3.2604417676466406</v>
      </c>
      <c r="O14" s="166">
        <f>'6. Site Inputs'!O73-'6. Site Inputs'!O91</f>
        <v>0</v>
      </c>
      <c r="P14" s="166">
        <f>'6. Site Inputs'!P73-'6. Site Inputs'!P91</f>
        <v>0</v>
      </c>
      <c r="Q14" s="166">
        <f>'6. Site Inputs'!Q73-'6. Site Inputs'!Q91</f>
        <v>0</v>
      </c>
      <c r="R14" s="166">
        <f>'6. Site Inputs'!R73-'6. Site Inputs'!R91</f>
        <v>0</v>
      </c>
    </row>
    <row r="15" spans="1:18">
      <c r="C15" s="19">
        <v>10</v>
      </c>
      <c r="D15" s="71" t="s">
        <v>153</v>
      </c>
      <c r="E15" s="53"/>
      <c r="F15" s="28" t="s">
        <v>11</v>
      </c>
      <c r="G15" s="28"/>
      <c r="H15" s="53"/>
      <c r="I15" s="166">
        <f>'6. Site Inputs'!I74-'6. Site Inputs'!I92</f>
        <v>0</v>
      </c>
      <c r="J15" s="166">
        <f>'6. Site Inputs'!J74-'6. Site Inputs'!J92</f>
        <v>0</v>
      </c>
      <c r="K15" s="166">
        <f>'6. Site Inputs'!K74-'6. Site Inputs'!K92</f>
        <v>0</v>
      </c>
      <c r="L15" s="166">
        <f>'6. Site Inputs'!L74-'6. Site Inputs'!L92</f>
        <v>0</v>
      </c>
      <c r="M15" s="166">
        <f>'6. Site Inputs'!M74-'6. Site Inputs'!M92</f>
        <v>0</v>
      </c>
      <c r="N15" s="166">
        <f>'6. Site Inputs'!N74-'6. Site Inputs'!N92</f>
        <v>0</v>
      </c>
      <c r="O15" s="166">
        <f>'6. Site Inputs'!O74-'6. Site Inputs'!O92</f>
        <v>0</v>
      </c>
      <c r="P15" s="166">
        <f>'6. Site Inputs'!P74-'6. Site Inputs'!P92</f>
        <v>0</v>
      </c>
      <c r="Q15" s="166">
        <f>'6. Site Inputs'!Q74-'6. Site Inputs'!Q92</f>
        <v>0</v>
      </c>
      <c r="R15" s="166">
        <f>'6. Site Inputs'!R74-'6. Site Inputs'!R92</f>
        <v>0</v>
      </c>
    </row>
    <row r="16" spans="1:18">
      <c r="C16" s="19">
        <v>11</v>
      </c>
      <c r="D16" s="71" t="s">
        <v>157</v>
      </c>
      <c r="E16" s="53"/>
      <c r="F16" s="28" t="s">
        <v>11</v>
      </c>
      <c r="G16" s="28"/>
      <c r="H16" s="53"/>
      <c r="I16" s="166">
        <f>'6. Site Inputs'!I75-'6. Site Inputs'!I93</f>
        <v>0</v>
      </c>
      <c r="J16" s="166">
        <f>'6. Site Inputs'!J75-'6. Site Inputs'!J93</f>
        <v>0</v>
      </c>
      <c r="K16" s="166">
        <f>'6. Site Inputs'!K75-'6. Site Inputs'!K93</f>
        <v>0</v>
      </c>
      <c r="L16" s="166">
        <f>'6. Site Inputs'!L75-'6. Site Inputs'!L93</f>
        <v>0</v>
      </c>
      <c r="M16" s="166">
        <f>'6. Site Inputs'!M75-'6. Site Inputs'!M93</f>
        <v>0</v>
      </c>
      <c r="N16" s="166">
        <f>'6. Site Inputs'!N75-'6. Site Inputs'!N93</f>
        <v>0</v>
      </c>
      <c r="O16" s="166">
        <f>'6. Site Inputs'!O75-'6. Site Inputs'!O93</f>
        <v>0</v>
      </c>
      <c r="P16" s="166">
        <f>'6. Site Inputs'!P75-'6. Site Inputs'!P93</f>
        <v>0</v>
      </c>
      <c r="Q16" s="166">
        <f>'6. Site Inputs'!Q75-'6. Site Inputs'!Q93</f>
        <v>0</v>
      </c>
      <c r="R16" s="166">
        <f>'6. Site Inputs'!R75-'6. Site Inputs'!R93</f>
        <v>0</v>
      </c>
    </row>
    <row r="17" spans="3:18">
      <c r="C17" s="19">
        <v>12</v>
      </c>
      <c r="D17" s="71" t="s">
        <v>158</v>
      </c>
      <c r="E17" s="53"/>
      <c r="F17" s="28" t="s">
        <v>11</v>
      </c>
      <c r="G17" s="28"/>
      <c r="H17" s="53"/>
      <c r="I17" s="166">
        <f>'6. Site Inputs'!I76-'6. Site Inputs'!I94</f>
        <v>0</v>
      </c>
      <c r="J17" s="166">
        <f>'6. Site Inputs'!J76-'6. Site Inputs'!J94</f>
        <v>3.398918306721129</v>
      </c>
      <c r="K17" s="166">
        <f>'6. Site Inputs'!K76-'6. Site Inputs'!K94</f>
        <v>2.7928174897883395</v>
      </c>
      <c r="L17" s="166">
        <f>'6. Site Inputs'!L76-'6. Site Inputs'!L94</f>
        <v>0</v>
      </c>
      <c r="M17" s="166">
        <f>'6. Site Inputs'!M76-'6. Site Inputs'!M94</f>
        <v>0</v>
      </c>
      <c r="N17" s="166">
        <f>'6. Site Inputs'!N76-'6. Site Inputs'!N94</f>
        <v>3.1612317118455251</v>
      </c>
      <c r="O17" s="166">
        <f>'6. Site Inputs'!O76-'6. Site Inputs'!O94</f>
        <v>0</v>
      </c>
      <c r="P17" s="166">
        <f>'6. Site Inputs'!P76-'6. Site Inputs'!P94</f>
        <v>0</v>
      </c>
      <c r="Q17" s="166">
        <f>'6. Site Inputs'!Q76-'6. Site Inputs'!Q94</f>
        <v>0</v>
      </c>
      <c r="R17" s="166">
        <f>'6. Site Inputs'!R76-'6. Site Inputs'!R94</f>
        <v>0</v>
      </c>
    </row>
    <row r="18" spans="3:18">
      <c r="C18" s="19">
        <v>13</v>
      </c>
      <c r="D18" s="71" t="s">
        <v>154</v>
      </c>
      <c r="E18" s="53"/>
      <c r="F18" s="28" t="s">
        <v>11</v>
      </c>
      <c r="G18" s="28"/>
      <c r="H18" s="166">
        <f>'6. Site Inputs'!H77-'6. Site Inputs'!H95</f>
        <v>4.5394222959524688</v>
      </c>
      <c r="I18" s="53"/>
      <c r="J18" s="53"/>
      <c r="K18" s="53"/>
      <c r="L18" s="53"/>
      <c r="M18" s="53"/>
      <c r="N18" s="53"/>
      <c r="O18" s="53"/>
      <c r="P18" s="53"/>
      <c r="Q18" s="53"/>
      <c r="R18" s="53"/>
    </row>
    <row r="19" spans="3:18">
      <c r="C19" s="19">
        <v>14</v>
      </c>
      <c r="D19" s="71" t="s">
        <v>155</v>
      </c>
      <c r="E19" s="53"/>
      <c r="F19" s="28" t="s">
        <v>11</v>
      </c>
      <c r="G19" s="28"/>
      <c r="H19" s="166">
        <f>'6. Site Inputs'!H78-'6. Site Inputs'!H96</f>
        <v>0</v>
      </c>
      <c r="I19" s="53"/>
      <c r="J19" s="53"/>
      <c r="K19" s="53"/>
      <c r="L19" s="53"/>
      <c r="M19" s="53"/>
      <c r="N19" s="53"/>
      <c r="O19" s="53"/>
      <c r="P19" s="53"/>
      <c r="Q19" s="53"/>
      <c r="R19" s="53"/>
    </row>
    <row r="20" spans="3:18">
      <c r="C20" s="19">
        <v>15</v>
      </c>
      <c r="D20" s="71" t="s">
        <v>156</v>
      </c>
      <c r="E20" s="53"/>
      <c r="F20" s="28" t="s">
        <v>11</v>
      </c>
      <c r="G20" s="28"/>
      <c r="H20" s="166">
        <f>'6. Site Inputs'!H79-'6. Site Inputs'!H97</f>
        <v>0</v>
      </c>
      <c r="I20" s="53"/>
      <c r="J20" s="53"/>
      <c r="K20" s="53"/>
      <c r="L20" s="53"/>
      <c r="M20" s="53"/>
      <c r="N20" s="53"/>
      <c r="O20" s="53"/>
      <c r="P20" s="53"/>
      <c r="Q20" s="53"/>
      <c r="R20" s="53"/>
    </row>
    <row r="21" spans="3:18" ht="13.5" thickBot="1">
      <c r="C21" s="20">
        <v>16</v>
      </c>
      <c r="D21" s="72" t="s">
        <v>22</v>
      </c>
      <c r="E21" s="90"/>
      <c r="F21" s="101" t="s">
        <v>11</v>
      </c>
      <c r="G21" s="101"/>
      <c r="H21" s="166">
        <f>'6. Site Inputs'!H80-'6. Site Inputs'!H98</f>
        <v>0</v>
      </c>
      <c r="I21" s="166">
        <f>'6. Site Inputs'!I80-'6. Site Inputs'!I98</f>
        <v>0</v>
      </c>
      <c r="J21" s="166">
        <f>'6. Site Inputs'!J80-'6. Site Inputs'!J98</f>
        <v>3.6109994761672057</v>
      </c>
      <c r="K21" s="166">
        <f>'6. Site Inputs'!K80-'6. Site Inputs'!K98</f>
        <v>0</v>
      </c>
      <c r="L21" s="166">
        <f>'6. Site Inputs'!L80-'6. Site Inputs'!L98</f>
        <v>0</v>
      </c>
      <c r="M21" s="166">
        <f>'6. Site Inputs'!M80-'6. Site Inputs'!M98</f>
        <v>3.2087690308206462</v>
      </c>
      <c r="N21" s="166">
        <f>'6. Site Inputs'!N80-'6. Site Inputs'!N98</f>
        <v>0</v>
      </c>
      <c r="O21" s="166">
        <f>'6. Site Inputs'!O80-'6. Site Inputs'!O98</f>
        <v>1.3114320595976203</v>
      </c>
      <c r="P21" s="166">
        <f>'6. Site Inputs'!P80-'6. Site Inputs'!P98</f>
        <v>0</v>
      </c>
      <c r="Q21" s="166">
        <f>'6. Site Inputs'!Q80-'6. Site Inputs'!Q98</f>
        <v>0</v>
      </c>
      <c r="R21" s="166">
        <f>'6. Site Inputs'!R80-'6. Site Inputs'!R98</f>
        <v>0</v>
      </c>
    </row>
    <row r="22" spans="3:18" ht="13.5" thickBot="1">
      <c r="D22" s="80"/>
      <c r="E22" s="92"/>
      <c r="F22" s="81"/>
      <c r="G22" s="81"/>
      <c r="H22" s="81"/>
      <c r="I22" s="82"/>
      <c r="J22" s="82"/>
      <c r="K22" s="82"/>
      <c r="L22" s="82"/>
      <c r="M22" s="82"/>
      <c r="N22" s="82"/>
      <c r="O22" s="82"/>
      <c r="P22" s="82"/>
      <c r="Q22" s="82"/>
      <c r="R22" s="82"/>
    </row>
    <row r="23" spans="3:18" ht="13.5" thickBot="1">
      <c r="C23" s="5" t="s">
        <v>9</v>
      </c>
      <c r="D23" s="6" t="s">
        <v>121</v>
      </c>
      <c r="E23" s="93"/>
      <c r="H23" s="68"/>
      <c r="I23" s="83"/>
      <c r="J23" s="83"/>
    </row>
    <row r="24" spans="3:18">
      <c r="C24" s="18">
        <v>17</v>
      </c>
      <c r="D24" s="52" t="s">
        <v>144</v>
      </c>
      <c r="E24" s="91"/>
      <c r="F24" s="4" t="s">
        <v>11</v>
      </c>
      <c r="G24" s="4"/>
      <c r="H24" s="52"/>
      <c r="I24" s="166">
        <f>'6. Site Inputs'!I155*'7. Site Calculations'!I6</f>
        <v>-2.6146740527014436</v>
      </c>
      <c r="J24" s="166">
        <f>'6. Site Inputs'!J155*'7. Site Calculations'!J6</f>
        <v>-0.98414265013261548</v>
      </c>
      <c r="K24" s="166">
        <f>'6. Site Inputs'!K155*'7. Site Calculations'!K6</f>
        <v>-0.93559077503060029</v>
      </c>
      <c r="L24" s="166">
        <f>'6. Site Inputs'!L155*'7. Site Calculations'!L6</f>
        <v>0</v>
      </c>
      <c r="M24" s="166">
        <f>'6. Site Inputs'!M155*'7. Site Calculations'!M6</f>
        <v>-1.3472027954774488</v>
      </c>
      <c r="N24" s="166">
        <f>'6. Site Inputs'!N155*'7. Site Calculations'!N6</f>
        <v>-1.8701006707321042</v>
      </c>
      <c r="O24" s="166">
        <f>'6. Site Inputs'!O155*'7. Site Calculations'!O6</f>
        <v>0</v>
      </c>
      <c r="P24" s="166">
        <f>'6. Site Inputs'!P155*'7. Site Calculations'!P6</f>
        <v>0</v>
      </c>
      <c r="Q24" s="166">
        <f>'6. Site Inputs'!Q155*'7. Site Calculations'!Q6</f>
        <v>0</v>
      </c>
      <c r="R24" s="166">
        <f>'6. Site Inputs'!R155*'7. Site Calculations'!R6</f>
        <v>0</v>
      </c>
    </row>
    <row r="25" spans="3:18">
      <c r="C25" s="19">
        <v>18</v>
      </c>
      <c r="D25" s="53" t="s">
        <v>145</v>
      </c>
      <c r="E25" s="71"/>
      <c r="F25" s="28" t="s">
        <v>11</v>
      </c>
      <c r="G25" s="28"/>
      <c r="H25" s="53"/>
      <c r="I25" s="166">
        <f>'6. Site Inputs'!I156*'7. Site Calculations'!I7</f>
        <v>0</v>
      </c>
      <c r="J25" s="166">
        <f>'6. Site Inputs'!J156*'7. Site Calculations'!J7</f>
        <v>0</v>
      </c>
      <c r="K25" s="166">
        <f>'6. Site Inputs'!K156*'7. Site Calculations'!K7</f>
        <v>0</v>
      </c>
      <c r="L25" s="166">
        <f>'6. Site Inputs'!L156*'7. Site Calculations'!L7</f>
        <v>0</v>
      </c>
      <c r="M25" s="166">
        <f>'6. Site Inputs'!M156*'7. Site Calculations'!M7</f>
        <v>0</v>
      </c>
      <c r="N25" s="166">
        <f>'6. Site Inputs'!N156*'7. Site Calculations'!N7</f>
        <v>0</v>
      </c>
      <c r="O25" s="166">
        <f>'6. Site Inputs'!O156*'7. Site Calculations'!O7</f>
        <v>0</v>
      </c>
      <c r="P25" s="166">
        <f>'6. Site Inputs'!P156*'7. Site Calculations'!P7</f>
        <v>0</v>
      </c>
      <c r="Q25" s="166">
        <f>'6. Site Inputs'!Q156*'7. Site Calculations'!Q7</f>
        <v>0</v>
      </c>
      <c r="R25" s="166">
        <f>'6. Site Inputs'!R156*'7. Site Calculations'!R7</f>
        <v>0</v>
      </c>
    </row>
    <row r="26" spans="3:18">
      <c r="C26" s="19">
        <v>19</v>
      </c>
      <c r="D26" s="53" t="s">
        <v>146</v>
      </c>
      <c r="E26" s="71"/>
      <c r="F26" s="28" t="s">
        <v>11</v>
      </c>
      <c r="G26" s="28"/>
      <c r="H26" s="53"/>
      <c r="I26" s="166">
        <f>'6. Site Inputs'!I157*'7. Site Calculations'!I8</f>
        <v>-1.9170465044574394</v>
      </c>
      <c r="J26" s="166">
        <f>'6. Site Inputs'!J157*'7. Site Calculations'!J8</f>
        <v>0</v>
      </c>
      <c r="K26" s="166">
        <f>'6. Site Inputs'!K157*'7. Site Calculations'!K8</f>
        <v>0</v>
      </c>
      <c r="L26" s="166">
        <f>'6. Site Inputs'!L157*'7. Site Calculations'!L8</f>
        <v>-2.3596377163446021</v>
      </c>
      <c r="M26" s="166">
        <f>'6. Site Inputs'!M157*'7. Site Calculations'!M8</f>
        <v>0</v>
      </c>
      <c r="N26" s="166">
        <f>'6. Site Inputs'!N157*'7. Site Calculations'!N8</f>
        <v>0</v>
      </c>
      <c r="O26" s="166">
        <f>'6. Site Inputs'!O157*'7. Site Calculations'!O8</f>
        <v>-2.3707354845378683</v>
      </c>
      <c r="P26" s="166">
        <f>'6. Site Inputs'!P157*'7. Site Calculations'!P8</f>
        <v>0</v>
      </c>
      <c r="Q26" s="166">
        <f>'6. Site Inputs'!Q157*'7. Site Calculations'!Q8</f>
        <v>0</v>
      </c>
      <c r="R26" s="166">
        <f>'6. Site Inputs'!R157*'7. Site Calculations'!R8</f>
        <v>0</v>
      </c>
    </row>
    <row r="27" spans="3:18">
      <c r="C27" s="19">
        <v>20</v>
      </c>
      <c r="D27" s="71" t="s">
        <v>147</v>
      </c>
      <c r="E27" s="71"/>
      <c r="F27" s="28" t="s">
        <v>11</v>
      </c>
      <c r="G27" s="28"/>
      <c r="H27" s="53"/>
      <c r="I27" s="166">
        <f>'6. Site Inputs'!I158*'7. Site Calculations'!I9</f>
        <v>0</v>
      </c>
      <c r="J27" s="166">
        <f>'6. Site Inputs'!J158*'7. Site Calculations'!J9</f>
        <v>0</v>
      </c>
      <c r="K27" s="166">
        <f>'6. Site Inputs'!K158*'7. Site Calculations'!K9</f>
        <v>0</v>
      </c>
      <c r="L27" s="166">
        <f>'6. Site Inputs'!L158*'7. Site Calculations'!L9</f>
        <v>0</v>
      </c>
      <c r="M27" s="166">
        <f>'6. Site Inputs'!M158*'7. Site Calculations'!M9</f>
        <v>0</v>
      </c>
      <c r="N27" s="166">
        <f>'6. Site Inputs'!N158*'7. Site Calculations'!N9</f>
        <v>0</v>
      </c>
      <c r="O27" s="166">
        <f>'6. Site Inputs'!O158*'7. Site Calculations'!O9</f>
        <v>0</v>
      </c>
      <c r="P27" s="166">
        <f>'6. Site Inputs'!P158*'7. Site Calculations'!P9</f>
        <v>0</v>
      </c>
      <c r="Q27" s="166">
        <f>'6. Site Inputs'!Q158*'7. Site Calculations'!Q9</f>
        <v>0</v>
      </c>
      <c r="R27" s="166">
        <f>'6. Site Inputs'!R158*'7. Site Calculations'!R9</f>
        <v>0</v>
      </c>
    </row>
    <row r="28" spans="3:18">
      <c r="C28" s="19">
        <v>21</v>
      </c>
      <c r="D28" s="71" t="s">
        <v>148</v>
      </c>
      <c r="E28" s="71"/>
      <c r="F28" s="28" t="s">
        <v>11</v>
      </c>
      <c r="G28" s="28"/>
      <c r="H28" s="53"/>
      <c r="I28" s="166">
        <f>'6. Site Inputs'!I159*'7. Site Calculations'!I10</f>
        <v>-7.2458515948836713</v>
      </c>
      <c r="J28" s="166">
        <f>'6. Site Inputs'!J159*'7. Site Calculations'!J10</f>
        <v>-1.6084963834097523</v>
      </c>
      <c r="K28" s="166">
        <f>'6. Site Inputs'!K159*'7. Site Calculations'!K10</f>
        <v>-1.8031440787175874</v>
      </c>
      <c r="L28" s="166">
        <f>'6. Site Inputs'!L159*'7. Site Calculations'!L10</f>
        <v>0</v>
      </c>
      <c r="M28" s="166">
        <f>'6. Site Inputs'!M159*'7. Site Calculations'!M10</f>
        <v>-2.0620362389291964</v>
      </c>
      <c r="N28" s="166">
        <f>'6. Site Inputs'!N159*'7. Site Calculations'!N10</f>
        <v>-0.81007586698570133</v>
      </c>
      <c r="O28" s="166">
        <f>'6. Site Inputs'!O159*'7. Site Calculations'!O10</f>
        <v>0</v>
      </c>
      <c r="P28" s="166">
        <f>'6. Site Inputs'!P159*'7. Site Calculations'!P10</f>
        <v>0</v>
      </c>
      <c r="Q28" s="166">
        <f>'6. Site Inputs'!Q159*'7. Site Calculations'!Q10</f>
        <v>0</v>
      </c>
      <c r="R28" s="166">
        <f>'6. Site Inputs'!R159*'7. Site Calculations'!R10</f>
        <v>0</v>
      </c>
    </row>
    <row r="29" spans="3:18">
      <c r="C29" s="19">
        <v>22</v>
      </c>
      <c r="D29" s="71" t="s">
        <v>149</v>
      </c>
      <c r="E29" s="71"/>
      <c r="F29" s="28" t="s">
        <v>11</v>
      </c>
      <c r="G29" s="28"/>
      <c r="H29" s="53"/>
      <c r="I29" s="166">
        <f>'6. Site Inputs'!I160*'7. Site Calculations'!I11</f>
        <v>-7.4835313002326593</v>
      </c>
      <c r="J29" s="166">
        <f>'6. Site Inputs'!J160*'7. Site Calculations'!J11</f>
        <v>-1.15859631399772</v>
      </c>
      <c r="K29" s="166">
        <f>'6. Site Inputs'!K160*'7. Site Calculations'!K11</f>
        <v>-5.401739991001385</v>
      </c>
      <c r="L29" s="166">
        <f>'6. Site Inputs'!L160*'7. Site Calculations'!L11</f>
        <v>0</v>
      </c>
      <c r="M29" s="166">
        <f>'6. Site Inputs'!M160*'7. Site Calculations'!M11</f>
        <v>-0.85469221869604051</v>
      </c>
      <c r="N29" s="166">
        <f>'6. Site Inputs'!N160*'7. Site Calculations'!N11</f>
        <v>-1.4725292444443581</v>
      </c>
      <c r="O29" s="166">
        <f>'6. Site Inputs'!O160*'7. Site Calculations'!O11</f>
        <v>0</v>
      </c>
      <c r="P29" s="166">
        <f>'6. Site Inputs'!P160*'7. Site Calculations'!P11</f>
        <v>0</v>
      </c>
      <c r="Q29" s="166">
        <f>'6. Site Inputs'!Q160*'7. Site Calculations'!Q11</f>
        <v>0</v>
      </c>
      <c r="R29" s="166">
        <f>'6. Site Inputs'!R160*'7. Site Calculations'!R11</f>
        <v>0</v>
      </c>
    </row>
    <row r="30" spans="3:18">
      <c r="C30" s="19">
        <v>23</v>
      </c>
      <c r="D30" s="71" t="s">
        <v>150</v>
      </c>
      <c r="E30" s="71"/>
      <c r="F30" s="28" t="s">
        <v>11</v>
      </c>
      <c r="G30" s="28"/>
      <c r="H30" s="53"/>
      <c r="I30" s="166">
        <f>'6. Site Inputs'!I161*'7. Site Calculations'!I12</f>
        <v>-1.0427973027492763</v>
      </c>
      <c r="J30" s="166">
        <f>'6. Site Inputs'!J161*'7. Site Calculations'!J12</f>
        <v>-0.53276387588183938</v>
      </c>
      <c r="K30" s="166">
        <f>'6. Site Inputs'!K161*'7. Site Calculations'!K12</f>
        <v>-0.41197773506768731</v>
      </c>
      <c r="L30" s="166">
        <f>'6. Site Inputs'!L161*'7. Site Calculations'!L12</f>
        <v>0</v>
      </c>
      <c r="M30" s="166">
        <f>'6. Site Inputs'!M161*'7. Site Calculations'!M12</f>
        <v>-0.30928505843951265</v>
      </c>
      <c r="N30" s="166">
        <f>'6. Site Inputs'!N161*'7. Site Calculations'!N12</f>
        <v>-0.1391299930389564</v>
      </c>
      <c r="O30" s="166">
        <f>'6. Site Inputs'!O161*'7. Site Calculations'!O12</f>
        <v>0</v>
      </c>
      <c r="P30" s="166">
        <f>'6. Site Inputs'!P161*'7. Site Calculations'!P12</f>
        <v>0</v>
      </c>
      <c r="Q30" s="166">
        <f>'6. Site Inputs'!Q161*'7. Site Calculations'!Q12</f>
        <v>0</v>
      </c>
      <c r="R30" s="166">
        <f>'6. Site Inputs'!R161*'7. Site Calculations'!R12</f>
        <v>0</v>
      </c>
    </row>
    <row r="31" spans="3:18">
      <c r="C31" s="19">
        <v>24</v>
      </c>
      <c r="D31" s="71" t="s">
        <v>151</v>
      </c>
      <c r="E31" s="71"/>
      <c r="F31" s="28" t="s">
        <v>11</v>
      </c>
      <c r="G31" s="28"/>
      <c r="H31" s="53"/>
      <c r="I31" s="166">
        <f>'6. Site Inputs'!I162*'7. Site Calculations'!I13</f>
        <v>0</v>
      </c>
      <c r="J31" s="166">
        <f>'6. Site Inputs'!J162*'7. Site Calculations'!J13</f>
        <v>0</v>
      </c>
      <c r="K31" s="166">
        <f>'6. Site Inputs'!K162*'7. Site Calculations'!K13</f>
        <v>0</v>
      </c>
      <c r="L31" s="166">
        <f>'6. Site Inputs'!L162*'7. Site Calculations'!L13</f>
        <v>0</v>
      </c>
      <c r="M31" s="166">
        <f>'6. Site Inputs'!M162*'7. Site Calculations'!M13</f>
        <v>0</v>
      </c>
      <c r="N31" s="166">
        <f>'6. Site Inputs'!N162*'7. Site Calculations'!N13</f>
        <v>0</v>
      </c>
      <c r="O31" s="166">
        <f>'6. Site Inputs'!O162*'7. Site Calculations'!O13</f>
        <v>0</v>
      </c>
      <c r="P31" s="166">
        <f>'6. Site Inputs'!P162*'7. Site Calculations'!P13</f>
        <v>0</v>
      </c>
      <c r="Q31" s="166">
        <f>'6. Site Inputs'!Q162*'7. Site Calculations'!Q13</f>
        <v>0</v>
      </c>
      <c r="R31" s="166">
        <f>'6. Site Inputs'!R162*'7. Site Calculations'!R13</f>
        <v>0</v>
      </c>
    </row>
    <row r="32" spans="3:18">
      <c r="C32" s="19">
        <v>25</v>
      </c>
      <c r="D32" s="71" t="s">
        <v>152</v>
      </c>
      <c r="E32" s="71"/>
      <c r="F32" s="28" t="s">
        <v>11</v>
      </c>
      <c r="G32" s="28"/>
      <c r="H32" s="53"/>
      <c r="I32" s="166">
        <f>'6. Site Inputs'!I163*'7. Site Calculations'!I14</f>
        <v>-1.3861213829677421</v>
      </c>
      <c r="J32" s="166">
        <f>'6. Site Inputs'!J163*'7. Site Calculations'!J14</f>
        <v>-0.35340368460637417</v>
      </c>
      <c r="K32" s="166">
        <f>'6. Site Inputs'!K163*'7. Site Calculations'!K14</f>
        <v>-1.555606184206664</v>
      </c>
      <c r="L32" s="166">
        <f>'6. Site Inputs'!L163*'7. Site Calculations'!L14</f>
        <v>0</v>
      </c>
      <c r="M32" s="166">
        <f>'6. Site Inputs'!M163*'7. Site Calculations'!M14</f>
        <v>-0.26954345247855382</v>
      </c>
      <c r="N32" s="166">
        <f>'6. Site Inputs'!N163*'7. Site Calculations'!N14</f>
        <v>0</v>
      </c>
      <c r="O32" s="166">
        <f>'6. Site Inputs'!O163*'7. Site Calculations'!O14</f>
        <v>0</v>
      </c>
      <c r="P32" s="166">
        <f>'6. Site Inputs'!P163*'7. Site Calculations'!P14</f>
        <v>0</v>
      </c>
      <c r="Q32" s="166">
        <f>'6. Site Inputs'!Q163*'7. Site Calculations'!Q14</f>
        <v>0</v>
      </c>
      <c r="R32" s="166">
        <f>'6. Site Inputs'!R163*'7. Site Calculations'!R14</f>
        <v>0</v>
      </c>
    </row>
    <row r="33" spans="3:18">
      <c r="C33" s="19">
        <v>26</v>
      </c>
      <c r="D33" s="71" t="s">
        <v>153</v>
      </c>
      <c r="E33" s="71"/>
      <c r="F33" s="28" t="s">
        <v>11</v>
      </c>
      <c r="G33" s="28"/>
      <c r="H33" s="53"/>
      <c r="I33" s="166">
        <f>'6. Site Inputs'!I164*'7. Site Calculations'!I15</f>
        <v>0</v>
      </c>
      <c r="J33" s="166">
        <f>'6. Site Inputs'!J164*'7. Site Calculations'!J15</f>
        <v>0</v>
      </c>
      <c r="K33" s="166">
        <f>'6. Site Inputs'!K164*'7. Site Calculations'!K15</f>
        <v>0</v>
      </c>
      <c r="L33" s="166">
        <f>'6. Site Inputs'!L164*'7. Site Calculations'!L15</f>
        <v>0</v>
      </c>
      <c r="M33" s="166">
        <f>'6. Site Inputs'!M164*'7. Site Calculations'!M15</f>
        <v>0</v>
      </c>
      <c r="N33" s="166">
        <f>'6. Site Inputs'!N164*'7. Site Calculations'!N15</f>
        <v>0</v>
      </c>
      <c r="O33" s="166">
        <f>'6. Site Inputs'!O164*'7. Site Calculations'!O15</f>
        <v>0</v>
      </c>
      <c r="P33" s="166">
        <f>'6. Site Inputs'!P164*'7. Site Calculations'!P15</f>
        <v>0</v>
      </c>
      <c r="Q33" s="166">
        <f>'6. Site Inputs'!Q164*'7. Site Calculations'!Q15</f>
        <v>0</v>
      </c>
      <c r="R33" s="166">
        <f>'6. Site Inputs'!R164*'7. Site Calculations'!R15</f>
        <v>0</v>
      </c>
    </row>
    <row r="34" spans="3:18">
      <c r="C34" s="19">
        <v>27</v>
      </c>
      <c r="D34" s="71" t="s">
        <v>157</v>
      </c>
      <c r="E34" s="71"/>
      <c r="F34" s="28" t="s">
        <v>11</v>
      </c>
      <c r="G34" s="28"/>
      <c r="H34" s="53"/>
      <c r="I34" s="166">
        <f>'6. Site Inputs'!I165*'7. Site Calculations'!I16</f>
        <v>0</v>
      </c>
      <c r="J34" s="166">
        <f>'6. Site Inputs'!J165*'7. Site Calculations'!J16</f>
        <v>0</v>
      </c>
      <c r="K34" s="166">
        <f>'6. Site Inputs'!K165*'7. Site Calculations'!K16</f>
        <v>0</v>
      </c>
      <c r="L34" s="166">
        <f>'6. Site Inputs'!L165*'7. Site Calculations'!L16</f>
        <v>0</v>
      </c>
      <c r="M34" s="166">
        <f>'6. Site Inputs'!M165*'7. Site Calculations'!M16</f>
        <v>0</v>
      </c>
      <c r="N34" s="166">
        <f>'6. Site Inputs'!N165*'7. Site Calculations'!N16</f>
        <v>0</v>
      </c>
      <c r="O34" s="166">
        <f>'6. Site Inputs'!O165*'7. Site Calculations'!O16</f>
        <v>0</v>
      </c>
      <c r="P34" s="166">
        <f>'6. Site Inputs'!P165*'7. Site Calculations'!P16</f>
        <v>0</v>
      </c>
      <c r="Q34" s="166">
        <f>'6. Site Inputs'!Q165*'7. Site Calculations'!Q16</f>
        <v>0</v>
      </c>
      <c r="R34" s="166">
        <f>'6. Site Inputs'!R165*'7. Site Calculations'!R16</f>
        <v>0</v>
      </c>
    </row>
    <row r="35" spans="3:18">
      <c r="C35" s="19">
        <v>28</v>
      </c>
      <c r="D35" s="71" t="s">
        <v>158</v>
      </c>
      <c r="E35" s="71"/>
      <c r="F35" s="28" t="s">
        <v>11</v>
      </c>
      <c r="G35" s="28"/>
      <c r="H35" s="53"/>
      <c r="I35" s="166">
        <f>'6. Site Inputs'!I166*'7. Site Calculations'!I17</f>
        <v>0</v>
      </c>
      <c r="J35" s="166">
        <f>'6. Site Inputs'!J166*'7. Site Calculations'!J17</f>
        <v>-8.6268684225958125E-2</v>
      </c>
      <c r="K35" s="166">
        <f>'6. Site Inputs'!K166*'7. Site Calculations'!K17</f>
        <v>-0.66630584637174572</v>
      </c>
      <c r="L35" s="166">
        <f>'6. Site Inputs'!L166*'7. Site Calculations'!L17</f>
        <v>0</v>
      </c>
      <c r="M35" s="166">
        <f>'6. Site Inputs'!M166*'7. Site Calculations'!M17</f>
        <v>0</v>
      </c>
      <c r="N35" s="166">
        <f>'6. Site Inputs'!N166*'7. Site Calculations'!N17</f>
        <v>-8.0235909105261738E-2</v>
      </c>
      <c r="O35" s="166">
        <f>'6. Site Inputs'!O166*'7. Site Calculations'!O17</f>
        <v>0</v>
      </c>
      <c r="P35" s="166">
        <f>'6. Site Inputs'!P166*'7. Site Calculations'!P17</f>
        <v>0</v>
      </c>
      <c r="Q35" s="166">
        <f>'6. Site Inputs'!Q166*'7. Site Calculations'!Q17</f>
        <v>0</v>
      </c>
      <c r="R35" s="166">
        <f>'6. Site Inputs'!R166*'7. Site Calculations'!R17</f>
        <v>0</v>
      </c>
    </row>
    <row r="36" spans="3:18">
      <c r="C36" s="19">
        <v>29</v>
      </c>
      <c r="D36" s="71" t="s">
        <v>154</v>
      </c>
      <c r="E36" s="71"/>
      <c r="F36" s="28" t="s">
        <v>11</v>
      </c>
      <c r="G36" s="28"/>
      <c r="H36" s="166">
        <f>'6. Site Inputs'!H167*'7. Site Calculations'!H18</f>
        <v>-2.6848784990794212</v>
      </c>
      <c r="I36" s="53"/>
      <c r="J36" s="53"/>
      <c r="K36" s="53"/>
      <c r="L36" s="53"/>
      <c r="M36" s="53"/>
      <c r="N36" s="53"/>
      <c r="O36" s="53"/>
      <c r="P36" s="53"/>
      <c r="Q36" s="53"/>
      <c r="R36" s="53"/>
    </row>
    <row r="37" spans="3:18">
      <c r="C37" s="19">
        <v>30</v>
      </c>
      <c r="D37" s="71" t="s">
        <v>155</v>
      </c>
      <c r="E37" s="71"/>
      <c r="F37" s="28" t="s">
        <v>11</v>
      </c>
      <c r="G37" s="28"/>
      <c r="H37" s="166">
        <f>'6. Site Inputs'!H168*'7. Site Calculations'!H19</f>
        <v>0</v>
      </c>
      <c r="I37" s="53"/>
      <c r="J37" s="53"/>
      <c r="K37" s="53"/>
      <c r="L37" s="53"/>
      <c r="M37" s="53"/>
      <c r="N37" s="53"/>
      <c r="O37" s="53"/>
      <c r="P37" s="53"/>
      <c r="Q37" s="53"/>
      <c r="R37" s="53"/>
    </row>
    <row r="38" spans="3:18">
      <c r="C38" s="19">
        <v>31</v>
      </c>
      <c r="D38" s="71" t="s">
        <v>156</v>
      </c>
      <c r="E38" s="71"/>
      <c r="F38" s="28" t="s">
        <v>11</v>
      </c>
      <c r="G38" s="28"/>
      <c r="H38" s="166">
        <f>'6. Site Inputs'!H169*'7. Site Calculations'!H20</f>
        <v>0</v>
      </c>
      <c r="I38" s="53"/>
      <c r="J38" s="53"/>
      <c r="K38" s="53"/>
      <c r="L38" s="53"/>
      <c r="M38" s="53"/>
      <c r="N38" s="53"/>
      <c r="O38" s="53"/>
      <c r="P38" s="53"/>
      <c r="Q38" s="53"/>
      <c r="R38" s="53"/>
    </row>
    <row r="39" spans="3:18" ht="13.5" thickBot="1">
      <c r="C39" s="20">
        <v>32</v>
      </c>
      <c r="D39" s="72" t="s">
        <v>22</v>
      </c>
      <c r="E39" s="72"/>
      <c r="F39" s="101" t="s">
        <v>11</v>
      </c>
      <c r="G39" s="101"/>
      <c r="H39" s="166">
        <f>'6. Site Inputs'!H170*'7. Site Calculations'!H21</f>
        <v>0</v>
      </c>
      <c r="I39" s="166">
        <f>'6. Site Inputs'!I170*'7. Site Calculations'!I21</f>
        <v>0</v>
      </c>
      <c r="J39" s="166">
        <f>'6. Site Inputs'!J170*'7. Site Calculations'!J21</f>
        <v>-1.7494397944580968</v>
      </c>
      <c r="K39" s="166">
        <f>'6. Site Inputs'!K170*'7. Site Calculations'!K21</f>
        <v>0</v>
      </c>
      <c r="L39" s="166">
        <f>'6. Site Inputs'!L170*'7. Site Calculations'!L21</f>
        <v>0</v>
      </c>
      <c r="M39" s="166">
        <f>'6. Site Inputs'!M170*'7. Site Calculations'!M21</f>
        <v>-9.0364686736867567E-2</v>
      </c>
      <c r="N39" s="166">
        <f>'6. Site Inputs'!N170*'7. Site Calculations'!N21</f>
        <v>0</v>
      </c>
      <c r="O39" s="166">
        <f>'6. Site Inputs'!O170*'7. Site Calculations'!O21</f>
        <v>-0.96415552630063817</v>
      </c>
      <c r="P39" s="166">
        <f>'6. Site Inputs'!P170*'7. Site Calculations'!P21</f>
        <v>0</v>
      </c>
      <c r="Q39" s="166">
        <f>'6. Site Inputs'!Q170*'7. Site Calculations'!Q21</f>
        <v>0</v>
      </c>
      <c r="R39" s="166">
        <f>'6. Site Inputs'!R170*'7. Site Calculations'!R21</f>
        <v>0</v>
      </c>
    </row>
    <row r="40" spans="3:18" ht="13.5" thickBot="1">
      <c r="D40" s="80"/>
      <c r="E40" s="89"/>
      <c r="F40" s="81"/>
      <c r="G40" s="81"/>
      <c r="H40" s="81"/>
      <c r="I40" s="82"/>
      <c r="J40" s="82"/>
      <c r="K40" s="82"/>
      <c r="L40" s="82"/>
      <c r="M40" s="82"/>
      <c r="N40" s="82"/>
      <c r="O40" s="82"/>
      <c r="P40" s="82"/>
      <c r="Q40" s="82"/>
      <c r="R40" s="82"/>
    </row>
    <row r="41" spans="3:18" ht="13.5" thickBot="1">
      <c r="C41" s="73" t="s">
        <v>43</v>
      </c>
      <c r="D41" s="74" t="s">
        <v>122</v>
      </c>
      <c r="E41" s="95"/>
      <c r="H41" s="68"/>
      <c r="I41" s="83"/>
      <c r="J41" s="83"/>
    </row>
    <row r="42" spans="3:18">
      <c r="C42" s="18">
        <v>33</v>
      </c>
      <c r="D42" s="52" t="s">
        <v>123</v>
      </c>
      <c r="E42" s="91"/>
      <c r="F42" s="102" t="s">
        <v>11</v>
      </c>
      <c r="G42" s="102"/>
      <c r="H42" s="100"/>
      <c r="I42" s="166">
        <f>'6. Site Inputs'!I173*SUM(I6:I21)</f>
        <v>0</v>
      </c>
      <c r="J42" s="166">
        <f>'6. Site Inputs'!J173*SUM(J6:J21)</f>
        <v>0</v>
      </c>
      <c r="K42" s="166">
        <f>'6. Site Inputs'!K173*SUM(K6:K21)</f>
        <v>0</v>
      </c>
      <c r="L42" s="166">
        <f>'6. Site Inputs'!L173*SUM(L6:L21)</f>
        <v>0</v>
      </c>
      <c r="M42" s="166">
        <f>'6. Site Inputs'!M173*SUM(M6:M21)</f>
        <v>0</v>
      </c>
      <c r="N42" s="166">
        <f>'6. Site Inputs'!N173*SUM(N6:N21)</f>
        <v>0</v>
      </c>
      <c r="O42" s="166">
        <f>'6. Site Inputs'!O173*SUM(O6:O21)</f>
        <v>0</v>
      </c>
      <c r="P42" s="166">
        <f>'6. Site Inputs'!P173*SUM(P6:P21)</f>
        <v>0</v>
      </c>
      <c r="Q42" s="166">
        <f>'6. Site Inputs'!Q173*SUM(Q6:Q21)</f>
        <v>0</v>
      </c>
      <c r="R42" s="166">
        <f>'6. Site Inputs'!R173*SUM(R6:R21)</f>
        <v>0</v>
      </c>
    </row>
    <row r="43" spans="3:18">
      <c r="C43" s="19">
        <v>34</v>
      </c>
      <c r="D43" s="53" t="s">
        <v>124</v>
      </c>
      <c r="E43" s="71"/>
      <c r="F43" s="103" t="s">
        <v>11</v>
      </c>
      <c r="G43" s="103"/>
      <c r="H43" s="166">
        <f t="shared" ref="H43:R43" si="0">SUM(H24:H39)</f>
        <v>-2.6848784990794212</v>
      </c>
      <c r="I43" s="166">
        <f t="shared" si="0"/>
        <v>-21.69002213799223</v>
      </c>
      <c r="J43" s="166">
        <f t="shared" si="0"/>
        <v>-6.4731113867123558</v>
      </c>
      <c r="K43" s="166">
        <f t="shared" si="0"/>
        <v>-10.774364610395669</v>
      </c>
      <c r="L43" s="166">
        <f t="shared" si="0"/>
        <v>-2.3596377163446021</v>
      </c>
      <c r="M43" s="166">
        <f t="shared" si="0"/>
        <v>-4.93312445075762</v>
      </c>
      <c r="N43" s="166">
        <f t="shared" si="0"/>
        <v>-4.3720716843063814</v>
      </c>
      <c r="O43" s="166">
        <f t="shared" si="0"/>
        <v>-3.3348910108385064</v>
      </c>
      <c r="P43" s="166">
        <f t="shared" si="0"/>
        <v>0</v>
      </c>
      <c r="Q43" s="166">
        <f t="shared" si="0"/>
        <v>0</v>
      </c>
      <c r="R43" s="166">
        <f t="shared" si="0"/>
        <v>0</v>
      </c>
    </row>
    <row r="44" spans="3:18" s="84" customFormat="1" ht="13.5" thickBot="1">
      <c r="C44" s="20">
        <v>35</v>
      </c>
      <c r="D44" s="54" t="s">
        <v>125</v>
      </c>
      <c r="E44" s="72"/>
      <c r="F44" s="101"/>
      <c r="G44" s="101"/>
      <c r="H44" s="190" t="str">
        <f>IF(AND(H43&lt;&gt;0,H42&lt;&gt;0)=TRUE,"Error","OK")</f>
        <v>OK</v>
      </c>
      <c r="I44" s="190" t="str">
        <f t="shared" ref="I44:R44" si="1">IF(AND(I43&lt;&gt;0,I42&lt;&gt;0)=TRUE,"Error","OK")</f>
        <v>OK</v>
      </c>
      <c r="J44" s="190" t="str">
        <f t="shared" si="1"/>
        <v>OK</v>
      </c>
      <c r="K44" s="190" t="str">
        <f t="shared" si="1"/>
        <v>OK</v>
      </c>
      <c r="L44" s="190" t="str">
        <f t="shared" si="1"/>
        <v>OK</v>
      </c>
      <c r="M44" s="190" t="str">
        <f t="shared" si="1"/>
        <v>OK</v>
      </c>
      <c r="N44" s="190" t="str">
        <f t="shared" si="1"/>
        <v>OK</v>
      </c>
      <c r="O44" s="190" t="str">
        <f t="shared" si="1"/>
        <v>OK</v>
      </c>
      <c r="P44" s="190" t="str">
        <f t="shared" si="1"/>
        <v>OK</v>
      </c>
      <c r="Q44" s="190" t="str">
        <f t="shared" si="1"/>
        <v>OK</v>
      </c>
      <c r="R44" s="190" t="str">
        <f t="shared" si="1"/>
        <v>OK</v>
      </c>
    </row>
    <row r="45" spans="3:18" ht="13.5" thickBot="1">
      <c r="D45" s="80"/>
      <c r="E45" s="81"/>
      <c r="F45" s="81"/>
      <c r="G45" s="81"/>
      <c r="H45" s="81"/>
      <c r="I45" s="82"/>
      <c r="J45" s="82"/>
      <c r="K45" s="82"/>
      <c r="L45" s="82"/>
      <c r="M45" s="82"/>
      <c r="N45" s="82"/>
      <c r="O45" s="82"/>
      <c r="P45" s="82"/>
      <c r="Q45" s="82"/>
      <c r="R45" s="82"/>
    </row>
    <row r="46" spans="3:18" ht="13.5" thickBot="1">
      <c r="C46" s="5" t="s">
        <v>160</v>
      </c>
      <c r="D46" s="97" t="s">
        <v>75</v>
      </c>
      <c r="E46" s="98"/>
      <c r="H46" s="68"/>
      <c r="I46" s="83"/>
      <c r="J46" s="83"/>
    </row>
    <row r="47" spans="3:18">
      <c r="C47" s="79">
        <v>36</v>
      </c>
      <c r="D47" s="96" t="s">
        <v>126</v>
      </c>
      <c r="E47" s="96"/>
      <c r="F47" s="4" t="s">
        <v>11</v>
      </c>
      <c r="G47" s="4"/>
      <c r="H47" s="166">
        <f>SUM('6. Site Inputs'!H65:H80)</f>
        <v>4.5394222959524688</v>
      </c>
      <c r="I47" s="166">
        <f>SUM('6. Site Inputs'!I65:I80)</f>
        <v>57.876967816122331</v>
      </c>
      <c r="J47" s="166">
        <f>SUM('6. Site Inputs'!J65:J80)</f>
        <v>28.358495696489232</v>
      </c>
      <c r="K47" s="166">
        <f>SUM('6. Site Inputs'!K65:K80)</f>
        <v>22.237591858169978</v>
      </c>
      <c r="L47" s="166">
        <f>SUM('6. Site Inputs'!L65:L80)</f>
        <v>5.285836808906839</v>
      </c>
      <c r="M47" s="166">
        <f>SUM('6. Site Inputs'!M65:M80)</f>
        <v>24.458726667192355</v>
      </c>
      <c r="N47" s="166">
        <f>SUM('6. Site Inputs'!N65:N80)</f>
        <v>24.810384137714088</v>
      </c>
      <c r="O47" s="166">
        <f>SUM('6. Site Inputs'!O65:O80)</f>
        <v>7.4544292564339569</v>
      </c>
      <c r="P47" s="166">
        <f>SUM('6. Site Inputs'!P65:P80)</f>
        <v>0</v>
      </c>
      <c r="Q47" s="166">
        <f>SUM('6. Site Inputs'!Q65:Q80)</f>
        <v>0</v>
      </c>
      <c r="R47" s="166">
        <f>SUM('6. Site Inputs'!R65:R80)</f>
        <v>0</v>
      </c>
    </row>
    <row r="48" spans="3:18">
      <c r="C48" s="19">
        <v>37</v>
      </c>
      <c r="D48" s="53" t="s">
        <v>127</v>
      </c>
      <c r="E48" s="71"/>
      <c r="F48" s="103" t="s">
        <v>11</v>
      </c>
      <c r="G48" s="103"/>
      <c r="H48" s="166">
        <f>-SUM('6. Site Inputs'!H83:H98)</f>
        <v>0</v>
      </c>
      <c r="I48" s="166">
        <f>-SUM('6. Site Inputs'!I83:I98)</f>
        <v>-6.5178939156860425</v>
      </c>
      <c r="J48" s="166">
        <f>-SUM('6. Site Inputs'!J83:J98)</f>
        <v>-2.1313947125630786</v>
      </c>
      <c r="K48" s="166">
        <f>-SUM('6. Site Inputs'!K83:K98)</f>
        <v>-1.8711529512632716</v>
      </c>
      <c r="L48" s="166">
        <f>-SUM('6. Site Inputs'!L83:L98)</f>
        <v>0</v>
      </c>
      <c r="M48" s="166">
        <f>-SUM('6. Site Inputs'!M83:M98)</f>
        <v>-2.1313947125630786</v>
      </c>
      <c r="N48" s="166">
        <f>-SUM('6. Site Inputs'!N83:N98)</f>
        <v>-2.1313947125630786</v>
      </c>
      <c r="O48" s="166">
        <f>-SUM('6. Site Inputs'!O83:O98)</f>
        <v>0</v>
      </c>
      <c r="P48" s="166">
        <f>-SUM('6. Site Inputs'!P83:P98)</f>
        <v>0</v>
      </c>
      <c r="Q48" s="166">
        <f>-SUM('6. Site Inputs'!Q83:Q98)</f>
        <v>0</v>
      </c>
      <c r="R48" s="166">
        <f>-SUM('6. Site Inputs'!R83:R98)</f>
        <v>0</v>
      </c>
    </row>
    <row r="49" spans="3:18">
      <c r="C49" s="19">
        <v>38</v>
      </c>
      <c r="D49" s="71" t="s">
        <v>128</v>
      </c>
      <c r="E49" s="71"/>
      <c r="F49" s="103" t="s">
        <v>11</v>
      </c>
      <c r="G49" s="103"/>
      <c r="H49" s="166">
        <f t="shared" ref="H49:R49" si="2">SUM(H42:H43)</f>
        <v>-2.6848784990794212</v>
      </c>
      <c r="I49" s="166">
        <f t="shared" si="2"/>
        <v>-21.69002213799223</v>
      </c>
      <c r="J49" s="166">
        <f t="shared" si="2"/>
        <v>-6.4731113867123558</v>
      </c>
      <c r="K49" s="166">
        <f t="shared" si="2"/>
        <v>-10.774364610395669</v>
      </c>
      <c r="L49" s="166">
        <f t="shared" si="2"/>
        <v>-2.3596377163446021</v>
      </c>
      <c r="M49" s="166">
        <f t="shared" si="2"/>
        <v>-4.93312445075762</v>
      </c>
      <c r="N49" s="166">
        <f t="shared" si="2"/>
        <v>-4.3720716843063814</v>
      </c>
      <c r="O49" s="166">
        <f t="shared" si="2"/>
        <v>-3.3348910108385064</v>
      </c>
      <c r="P49" s="166">
        <f t="shared" si="2"/>
        <v>0</v>
      </c>
      <c r="Q49" s="166">
        <f t="shared" si="2"/>
        <v>0</v>
      </c>
      <c r="R49" s="166">
        <f t="shared" si="2"/>
        <v>0</v>
      </c>
    </row>
    <row r="50" spans="3:18">
      <c r="C50" s="19">
        <v>39</v>
      </c>
      <c r="D50" s="71" t="s">
        <v>129</v>
      </c>
      <c r="E50" s="71"/>
      <c r="F50" s="103" t="s">
        <v>11</v>
      </c>
      <c r="G50" s="103"/>
      <c r="H50" s="166">
        <f>'6. Site Inputs'!H181</f>
        <v>0</v>
      </c>
      <c r="I50" s="166">
        <f>'6. Site Inputs'!I181</f>
        <v>1.8598575000000002</v>
      </c>
      <c r="J50" s="166">
        <f>'6. Site Inputs'!J181</f>
        <v>0.93728175000000002</v>
      </c>
      <c r="K50" s="166">
        <f>'6. Site Inputs'!K181</f>
        <v>1.1677187499999999</v>
      </c>
      <c r="L50" s="166">
        <f>'6. Site Inputs'!L181</f>
        <v>0.17756849999999999</v>
      </c>
      <c r="M50" s="166">
        <f>'6. Site Inputs'!M181</f>
        <v>0.94615050000000001</v>
      </c>
      <c r="N50" s="166">
        <f>'6. Site Inputs'!N181</f>
        <v>1.18164</v>
      </c>
      <c r="O50" s="166">
        <f>'6. Site Inputs'!O181</f>
        <v>0.60690200000000005</v>
      </c>
      <c r="P50" s="166">
        <f>'6. Site Inputs'!P181</f>
        <v>0</v>
      </c>
      <c r="Q50" s="166">
        <f>'6. Site Inputs'!Q181</f>
        <v>0</v>
      </c>
      <c r="R50" s="166">
        <f>'6. Site Inputs'!R181</f>
        <v>0</v>
      </c>
    </row>
    <row r="51" spans="3:18">
      <c r="C51" s="19">
        <v>40</v>
      </c>
      <c r="D51" s="71" t="s">
        <v>113</v>
      </c>
      <c r="E51" s="71"/>
      <c r="F51" s="103" t="s">
        <v>11</v>
      </c>
      <c r="G51" s="103"/>
      <c r="H51" s="166">
        <f>'6. Site Inputs'!H188</f>
        <v>0</v>
      </c>
      <c r="I51" s="166">
        <f>'6. Site Inputs'!I188</f>
        <v>0.46600000000000003</v>
      </c>
      <c r="J51" s="166">
        <f>'6. Site Inputs'!J188</f>
        <v>0.23100000000000001</v>
      </c>
      <c r="K51" s="166">
        <f>'6. Site Inputs'!K188</f>
        <v>0.33700000000000002</v>
      </c>
      <c r="L51" s="166">
        <f>'6. Site Inputs'!L188</f>
        <v>0.13100000000000001</v>
      </c>
      <c r="M51" s="166">
        <f>'6. Site Inputs'!M188</f>
        <v>0.17199999999999999</v>
      </c>
      <c r="N51" s="166">
        <f>'6. Site Inputs'!N188</f>
        <v>0.27700000000000002</v>
      </c>
      <c r="O51" s="166">
        <f>'6. Site Inputs'!O188</f>
        <v>0.16800000000000001</v>
      </c>
      <c r="P51" s="166">
        <f>'6. Site Inputs'!P188</f>
        <v>0</v>
      </c>
      <c r="Q51" s="166">
        <f>'6. Site Inputs'!Q188</f>
        <v>0</v>
      </c>
      <c r="R51" s="166">
        <f>'6. Site Inputs'!R188</f>
        <v>0</v>
      </c>
    </row>
    <row r="52" spans="3:18">
      <c r="C52" s="19">
        <v>41</v>
      </c>
      <c r="D52" s="71" t="s">
        <v>76</v>
      </c>
      <c r="E52" s="71"/>
      <c r="F52" s="103" t="s">
        <v>11</v>
      </c>
      <c r="G52" s="103"/>
      <c r="H52" s="166">
        <f>SUM('6. Site Inputs'!H176:H178)</f>
        <v>0</v>
      </c>
      <c r="I52" s="166">
        <f>SUM('6. Site Inputs'!I176:I178)</f>
        <v>0</v>
      </c>
      <c r="J52" s="166">
        <f>SUM('6. Site Inputs'!J176:J178)</f>
        <v>-0.1243690224555726</v>
      </c>
      <c r="K52" s="166">
        <f>SUM('6. Site Inputs'!K176:K178)</f>
        <v>-8.8885884760466105E-2</v>
      </c>
      <c r="L52" s="166">
        <f>SUM('6. Site Inputs'!L176:L178)</f>
        <v>0</v>
      </c>
      <c r="M52" s="166">
        <f>SUM('6. Site Inputs'!M176:M178)</f>
        <v>-9.7695498209937476E-2</v>
      </c>
      <c r="N52" s="166">
        <f>SUM('6. Site Inputs'!N176:N178)</f>
        <v>0</v>
      </c>
      <c r="O52" s="166">
        <f>SUM('6. Site Inputs'!O176:O178)</f>
        <v>0</v>
      </c>
      <c r="P52" s="166">
        <f>SUM('6. Site Inputs'!P176:P178)</f>
        <v>0</v>
      </c>
      <c r="Q52" s="166">
        <f>SUM('6. Site Inputs'!Q176:Q178)</f>
        <v>0</v>
      </c>
      <c r="R52" s="166">
        <f>SUM('6. Site Inputs'!R176:R178)</f>
        <v>0</v>
      </c>
    </row>
    <row r="53" spans="3:18">
      <c r="C53" s="19">
        <v>42</v>
      </c>
      <c r="D53" s="71" t="s">
        <v>130</v>
      </c>
      <c r="E53" s="71"/>
      <c r="F53" s="103" t="s">
        <v>11</v>
      </c>
      <c r="G53" s="103"/>
      <c r="H53" s="166">
        <f>-'6. Site Inputs'!H189</f>
        <v>0</v>
      </c>
      <c r="I53" s="166">
        <f>-'6. Site Inputs'!I189</f>
        <v>0</v>
      </c>
      <c r="J53" s="166">
        <f>-'6. Site Inputs'!J189</f>
        <v>0</v>
      </c>
      <c r="K53" s="166">
        <f>-'6. Site Inputs'!K189</f>
        <v>0</v>
      </c>
      <c r="L53" s="166">
        <f>-'6. Site Inputs'!L189</f>
        <v>0</v>
      </c>
      <c r="M53" s="166">
        <f>-'6. Site Inputs'!M189</f>
        <v>0</v>
      </c>
      <c r="N53" s="166">
        <f>-'6. Site Inputs'!N189</f>
        <v>0</v>
      </c>
      <c r="O53" s="166">
        <f>-'6. Site Inputs'!O189</f>
        <v>0</v>
      </c>
      <c r="P53" s="166">
        <f>-'6. Site Inputs'!P189</f>
        <v>0</v>
      </c>
      <c r="Q53" s="166">
        <f>-'6. Site Inputs'!Q189</f>
        <v>0</v>
      </c>
      <c r="R53" s="166">
        <f>-'6. Site Inputs'!R189</f>
        <v>0</v>
      </c>
    </row>
    <row r="54" spans="3:18">
      <c r="C54" s="19">
        <v>43</v>
      </c>
      <c r="D54" s="71" t="s">
        <v>115</v>
      </c>
      <c r="E54" s="71"/>
      <c r="F54" s="103" t="s">
        <v>11</v>
      </c>
      <c r="G54" s="103"/>
      <c r="H54" s="166">
        <f>'6. Site Inputs'!H190</f>
        <v>0</v>
      </c>
      <c r="I54" s="166">
        <f>'6. Site Inputs'!I190</f>
        <v>0</v>
      </c>
      <c r="J54" s="166">
        <f>'6. Site Inputs'!J190</f>
        <v>0</v>
      </c>
      <c r="K54" s="166">
        <f>'6. Site Inputs'!K190</f>
        <v>0</v>
      </c>
      <c r="L54" s="166">
        <f>'6. Site Inputs'!L190</f>
        <v>0</v>
      </c>
      <c r="M54" s="166">
        <f>'6. Site Inputs'!M190</f>
        <v>0</v>
      </c>
      <c r="N54" s="166">
        <f>'6. Site Inputs'!N190</f>
        <v>0</v>
      </c>
      <c r="O54" s="166">
        <f>'6. Site Inputs'!O190</f>
        <v>0</v>
      </c>
      <c r="P54" s="166">
        <f>'6. Site Inputs'!P190</f>
        <v>0</v>
      </c>
      <c r="Q54" s="166">
        <f>'6. Site Inputs'!Q190</f>
        <v>0</v>
      </c>
      <c r="R54" s="166">
        <f>'6. Site Inputs'!R190</f>
        <v>0</v>
      </c>
    </row>
    <row r="55" spans="3:18">
      <c r="C55" s="19">
        <v>44</v>
      </c>
      <c r="D55" s="71" t="s">
        <v>131</v>
      </c>
      <c r="E55" s="71"/>
      <c r="F55" s="103" t="s">
        <v>11</v>
      </c>
      <c r="G55" s="103"/>
      <c r="H55" s="166">
        <f>-'6. Site Inputs'!H191</f>
        <v>0</v>
      </c>
      <c r="I55" s="166">
        <f>-'6. Site Inputs'!I191</f>
        <v>0</v>
      </c>
      <c r="J55" s="166">
        <f>-'6. Site Inputs'!J191</f>
        <v>0</v>
      </c>
      <c r="K55" s="166">
        <f>-'6. Site Inputs'!K191</f>
        <v>0</v>
      </c>
      <c r="L55" s="166">
        <f>-'6. Site Inputs'!L191</f>
        <v>0</v>
      </c>
      <c r="M55" s="166">
        <f>-'6. Site Inputs'!M191</f>
        <v>0</v>
      </c>
      <c r="N55" s="166">
        <f>-'6. Site Inputs'!N191</f>
        <v>0</v>
      </c>
      <c r="O55" s="166">
        <f>-'6. Site Inputs'!O191</f>
        <v>0</v>
      </c>
      <c r="P55" s="166">
        <f>-'6. Site Inputs'!P191</f>
        <v>0</v>
      </c>
      <c r="Q55" s="166">
        <f>-'6. Site Inputs'!Q191</f>
        <v>0</v>
      </c>
      <c r="R55" s="166">
        <f>-'6. Site Inputs'!R191</f>
        <v>0</v>
      </c>
    </row>
    <row r="56" spans="3:18" ht="13.5" thickBot="1">
      <c r="C56" s="19">
        <v>45</v>
      </c>
      <c r="D56" s="71" t="s">
        <v>132</v>
      </c>
      <c r="E56" s="71"/>
      <c r="F56" s="103" t="s">
        <v>11</v>
      </c>
      <c r="G56" s="103"/>
      <c r="H56" s="166">
        <f>-'6. Site Inputs'!H192</f>
        <v>0</v>
      </c>
      <c r="I56" s="166">
        <f>-'6. Site Inputs'!I192</f>
        <v>0</v>
      </c>
      <c r="J56" s="166">
        <f>-'6. Site Inputs'!J192</f>
        <v>0</v>
      </c>
      <c r="K56" s="166">
        <f>-'6. Site Inputs'!K192</f>
        <v>0</v>
      </c>
      <c r="L56" s="166">
        <f>-'6. Site Inputs'!L192</f>
        <v>0</v>
      </c>
      <c r="M56" s="166">
        <f>-'6. Site Inputs'!M192</f>
        <v>0</v>
      </c>
      <c r="N56" s="166">
        <f>-'6. Site Inputs'!N192</f>
        <v>0</v>
      </c>
      <c r="O56" s="166">
        <f>-'6. Site Inputs'!O192</f>
        <v>0</v>
      </c>
      <c r="P56" s="166">
        <f>-'6. Site Inputs'!P192</f>
        <v>0</v>
      </c>
      <c r="Q56" s="166">
        <f>-'6. Site Inputs'!Q192</f>
        <v>0</v>
      </c>
      <c r="R56" s="166">
        <f>-'6. Site Inputs'!R192</f>
        <v>0</v>
      </c>
    </row>
    <row r="57" spans="3:18">
      <c r="C57" s="19">
        <v>46</v>
      </c>
      <c r="D57" s="71" t="s">
        <v>133</v>
      </c>
      <c r="E57" s="71"/>
      <c r="F57" s="103" t="s">
        <v>11</v>
      </c>
      <c r="G57" s="103"/>
      <c r="H57" s="166">
        <f>'6. Site Inputs'!H193</f>
        <v>0</v>
      </c>
      <c r="I57" s="100"/>
      <c r="J57" s="100"/>
      <c r="K57" s="100"/>
      <c r="L57" s="100"/>
      <c r="M57" s="100"/>
      <c r="N57" s="100"/>
      <c r="O57" s="100"/>
      <c r="P57" s="100"/>
      <c r="Q57" s="100"/>
      <c r="R57" s="100"/>
    </row>
    <row r="58" spans="3:18" ht="13.5" thickBot="1">
      <c r="C58" s="19">
        <v>47</v>
      </c>
      <c r="D58" s="71" t="s">
        <v>77</v>
      </c>
      <c r="E58" s="71"/>
      <c r="F58" s="103" t="s">
        <v>11</v>
      </c>
      <c r="G58" s="103"/>
      <c r="H58" s="166">
        <f>SUM(H47:H57)</f>
        <v>1.8545437968730476</v>
      </c>
      <c r="I58" s="166">
        <f t="shared" ref="I58:R58" si="3">SUM(I47:I57)</f>
        <v>31.994909262444057</v>
      </c>
      <c r="J58" s="166">
        <f t="shared" si="3"/>
        <v>20.797902324758226</v>
      </c>
      <c r="K58" s="166">
        <f t="shared" si="3"/>
        <v>11.00790716175057</v>
      </c>
      <c r="L58" s="166">
        <f t="shared" si="3"/>
        <v>3.2347675925622372</v>
      </c>
      <c r="M58" s="166">
        <f t="shared" si="3"/>
        <v>18.41466250566172</v>
      </c>
      <c r="N58" s="166">
        <f t="shared" si="3"/>
        <v>19.765557740844631</v>
      </c>
      <c r="O58" s="166">
        <f t="shared" si="3"/>
        <v>4.8944402455954501</v>
      </c>
      <c r="P58" s="166">
        <f t="shared" si="3"/>
        <v>0</v>
      </c>
      <c r="Q58" s="166">
        <f t="shared" si="3"/>
        <v>0</v>
      </c>
      <c r="R58" s="166">
        <f t="shared" si="3"/>
        <v>0</v>
      </c>
    </row>
    <row r="59" spans="3:18" ht="13.5" thickBot="1">
      <c r="C59" s="20">
        <v>48</v>
      </c>
      <c r="D59" s="72" t="s">
        <v>134</v>
      </c>
      <c r="E59" s="72"/>
      <c r="F59" s="101" t="s">
        <v>11</v>
      </c>
      <c r="G59" s="101"/>
      <c r="H59" s="166">
        <f>SUM(H58:R58)</f>
        <v>111.96469063048994</v>
      </c>
      <c r="I59" s="99"/>
      <c r="J59" s="92"/>
      <c r="K59" s="92"/>
      <c r="L59" s="92"/>
      <c r="M59" s="92"/>
      <c r="N59" s="92"/>
      <c r="O59" s="92"/>
      <c r="P59" s="92"/>
      <c r="Q59" s="92"/>
      <c r="R59" s="92"/>
    </row>
    <row r="64" spans="3:18" ht="15">
      <c r="C64" s="267" t="s">
        <v>187</v>
      </c>
      <c r="D64" s="267"/>
      <c r="E64" s="117"/>
      <c r="F64" s="117"/>
      <c r="G64" s="117"/>
      <c r="H64" s="117"/>
      <c r="I64" s="117"/>
      <c r="J64" s="117"/>
      <c r="K64" s="117"/>
    </row>
    <row r="65" spans="3:11" ht="15">
      <c r="C65" s="118"/>
      <c r="D65" s="119"/>
      <c r="E65" s="117"/>
      <c r="F65" s="117"/>
      <c r="G65" s="117"/>
      <c r="H65" s="117"/>
      <c r="I65" s="117"/>
      <c r="J65" s="117"/>
      <c r="K65" s="117"/>
    </row>
    <row r="66" spans="3:11" ht="15">
      <c r="C66" s="120"/>
      <c r="D66" s="121" t="s">
        <v>188</v>
      </c>
      <c r="E66" s="117"/>
      <c r="F66" s="117"/>
      <c r="G66" s="117"/>
      <c r="H66" s="117"/>
      <c r="I66" s="117"/>
      <c r="J66" s="117"/>
      <c r="K66" s="117"/>
    </row>
    <row r="67" spans="3:11" ht="15">
      <c r="C67" s="118"/>
      <c r="D67" s="119"/>
      <c r="E67" s="117"/>
      <c r="F67" s="117"/>
      <c r="G67" s="117"/>
      <c r="H67" s="117"/>
      <c r="I67" s="117"/>
      <c r="J67" s="117"/>
      <c r="K67" s="117"/>
    </row>
    <row r="68" spans="3:11" ht="15">
      <c r="C68" s="122"/>
      <c r="D68" s="121" t="s">
        <v>189</v>
      </c>
      <c r="E68" s="117"/>
      <c r="F68" s="117"/>
      <c r="G68" s="117"/>
      <c r="H68" s="117"/>
      <c r="I68" s="117"/>
      <c r="J68" s="117"/>
      <c r="K68" s="117"/>
    </row>
    <row r="69" spans="3:11" ht="15">
      <c r="C69" s="123"/>
      <c r="D69" s="121"/>
      <c r="E69" s="117"/>
      <c r="F69" s="117"/>
      <c r="G69" s="117"/>
      <c r="H69" s="117"/>
      <c r="I69" s="117"/>
      <c r="J69" s="117"/>
      <c r="K69" s="117"/>
    </row>
    <row r="70" spans="3:11" ht="15">
      <c r="C70" s="124"/>
      <c r="D70" s="121" t="s">
        <v>190</v>
      </c>
      <c r="E70" s="117"/>
      <c r="F70" s="117"/>
      <c r="G70" s="117"/>
      <c r="H70" s="117"/>
      <c r="I70" s="117"/>
      <c r="J70" s="117"/>
      <c r="K70" s="117"/>
    </row>
    <row r="71" spans="3:11" ht="15">
      <c r="C71" s="125"/>
      <c r="D71" s="126"/>
      <c r="E71" s="117"/>
      <c r="F71" s="117"/>
      <c r="G71" s="117"/>
      <c r="H71" s="117"/>
      <c r="I71" s="117"/>
      <c r="J71" s="117"/>
      <c r="K71" s="117"/>
    </row>
    <row r="72" spans="3:11" ht="15.75" thickBot="1">
      <c r="C72" s="127"/>
      <c r="D72" s="128"/>
      <c r="E72" s="117"/>
      <c r="F72" s="117"/>
      <c r="G72" s="117"/>
      <c r="H72" s="117"/>
      <c r="I72" s="117"/>
      <c r="J72" s="117"/>
      <c r="K72" s="117"/>
    </row>
    <row r="73" spans="3:11" ht="16.5" thickBot="1">
      <c r="C73" s="129" t="s">
        <v>250</v>
      </c>
      <c r="D73" s="130"/>
      <c r="E73" s="131"/>
      <c r="F73" s="131"/>
      <c r="G73" s="131"/>
      <c r="H73" s="131"/>
      <c r="I73" s="131"/>
      <c r="J73" s="131"/>
      <c r="K73" s="132"/>
    </row>
    <row r="74" spans="3:11" ht="16.5" thickBot="1">
      <c r="C74" s="133"/>
      <c r="D74" s="134"/>
      <c r="E74" s="135"/>
      <c r="F74" s="135"/>
      <c r="G74" s="135"/>
      <c r="H74" s="135"/>
      <c r="I74" s="135"/>
      <c r="J74" s="135"/>
      <c r="K74" s="135"/>
    </row>
    <row r="75" spans="3:11" ht="13.5" thickBot="1">
      <c r="C75" s="268" t="s">
        <v>247</v>
      </c>
      <c r="D75" s="269"/>
      <c r="E75" s="269"/>
      <c r="F75" s="269"/>
      <c r="G75" s="269"/>
      <c r="H75" s="269"/>
      <c r="I75" s="269"/>
      <c r="J75" s="269"/>
      <c r="K75" s="270"/>
    </row>
    <row r="76" spans="3:11" ht="15" thickBot="1">
      <c r="C76" s="136"/>
      <c r="D76" s="137"/>
      <c r="E76" s="136"/>
      <c r="F76" s="136"/>
      <c r="G76" s="136"/>
      <c r="H76" s="138"/>
      <c r="I76" s="138"/>
      <c r="J76" s="138"/>
      <c r="K76" s="138"/>
    </row>
    <row r="77" spans="3:11" ht="14.25" thickBot="1">
      <c r="C77" s="139" t="s">
        <v>191</v>
      </c>
      <c r="D77" s="271" t="s">
        <v>192</v>
      </c>
      <c r="E77" s="272"/>
      <c r="F77" s="272"/>
      <c r="G77" s="272"/>
      <c r="H77" s="272"/>
      <c r="I77" s="272"/>
      <c r="J77" s="272"/>
      <c r="K77" s="273"/>
    </row>
    <row r="78" spans="3:11" ht="13.5" thickBot="1">
      <c r="C78" s="140" t="s">
        <v>7</v>
      </c>
      <c r="D78" s="274" t="s">
        <v>259</v>
      </c>
      <c r="E78" s="275"/>
      <c r="F78" s="275"/>
      <c r="G78" s="275"/>
      <c r="H78" s="275"/>
      <c r="I78" s="275"/>
      <c r="J78" s="275"/>
      <c r="K78" s="276"/>
    </row>
    <row r="79" spans="3:11" ht="13.5" thickBot="1">
      <c r="C79" s="140" t="s">
        <v>9</v>
      </c>
      <c r="D79" s="274" t="s">
        <v>260</v>
      </c>
      <c r="E79" s="275"/>
      <c r="F79" s="275"/>
      <c r="G79" s="275"/>
      <c r="H79" s="275"/>
      <c r="I79" s="275"/>
      <c r="J79" s="275"/>
      <c r="K79" s="276"/>
    </row>
    <row r="80" spans="3:11" ht="13.5" thickBot="1">
      <c r="C80" s="140" t="s">
        <v>43</v>
      </c>
      <c r="D80" s="274" t="s">
        <v>261</v>
      </c>
      <c r="E80" s="275"/>
      <c r="F80" s="275"/>
      <c r="G80" s="275"/>
      <c r="H80" s="275"/>
      <c r="I80" s="275"/>
      <c r="J80" s="275"/>
      <c r="K80" s="276"/>
    </row>
    <row r="81" spans="3:11" ht="44.45" customHeight="1">
      <c r="C81" s="140" t="s">
        <v>160</v>
      </c>
      <c r="D81" s="274" t="s">
        <v>285</v>
      </c>
      <c r="E81" s="275"/>
      <c r="F81" s="275"/>
      <c r="G81" s="275"/>
      <c r="H81" s="275"/>
      <c r="I81" s="275"/>
      <c r="J81" s="275"/>
      <c r="K81" s="276"/>
    </row>
  </sheetData>
  <mergeCells count="8">
    <mergeCell ref="D79:K79"/>
    <mergeCell ref="D80:K80"/>
    <mergeCell ref="D81:K81"/>
    <mergeCell ref="C3:D3"/>
    <mergeCell ref="C64:D64"/>
    <mergeCell ref="C75:K75"/>
    <mergeCell ref="D77:K77"/>
    <mergeCell ref="D78:K7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workbookViewId="0">
      <selection activeCell="G7" sqref="G7"/>
    </sheetView>
  </sheetViews>
  <sheetFormatPr defaultRowHeight="14.25"/>
  <cols>
    <col min="1" max="1" width="3.375" customWidth="1"/>
    <col min="2" max="2" width="4.75" style="104" customWidth="1"/>
    <col min="3" max="3" width="45" customWidth="1"/>
    <col min="4" max="4" width="11.75" style="9" customWidth="1"/>
    <col min="5" max="5" width="8.125" style="9" customWidth="1"/>
    <col min="6" max="6" width="6.25" style="9" customWidth="1"/>
  </cols>
  <sheetData>
    <row r="1" spans="1:7" ht="21">
      <c r="A1" s="14"/>
      <c r="B1" s="106" t="s">
        <v>184</v>
      </c>
    </row>
    <row r="2" spans="1:7" s="9" customFormat="1" ht="21.75" thickBot="1">
      <c r="A2" s="14"/>
      <c r="B2" s="106"/>
    </row>
    <row r="3" spans="1:7" s="9" customFormat="1" ht="26.25" thickBot="1">
      <c r="A3" s="14"/>
      <c r="B3" s="265" t="s">
        <v>0</v>
      </c>
      <c r="C3" s="266"/>
      <c r="D3" s="2" t="s">
        <v>1</v>
      </c>
      <c r="E3" s="2" t="s">
        <v>2</v>
      </c>
      <c r="F3" s="2" t="s">
        <v>3</v>
      </c>
      <c r="G3" s="2"/>
    </row>
    <row r="4" spans="1:7" ht="15" thickBot="1"/>
    <row r="5" spans="1:7" s="9" customFormat="1" ht="15" thickBot="1">
      <c r="B5" s="73" t="s">
        <v>7</v>
      </c>
      <c r="C5" s="74" t="s">
        <v>185</v>
      </c>
      <c r="D5" s="88"/>
      <c r="E5" s="88"/>
      <c r="F5" s="88"/>
    </row>
    <row r="6" spans="1:7">
      <c r="B6" s="16">
        <v>1</v>
      </c>
      <c r="C6" s="107" t="s">
        <v>137</v>
      </c>
      <c r="D6" s="111"/>
      <c r="E6" s="114" t="s">
        <v>92</v>
      </c>
      <c r="F6" s="114">
        <v>1</v>
      </c>
      <c r="G6" s="191">
        <v>3.3000000000000002E-2</v>
      </c>
    </row>
    <row r="7" spans="1:7">
      <c r="B7" s="19">
        <v>2</v>
      </c>
      <c r="C7" s="108" t="s">
        <v>138</v>
      </c>
      <c r="D7" s="112"/>
      <c r="E7" s="24" t="s">
        <v>72</v>
      </c>
      <c r="F7" s="24">
        <v>0</v>
      </c>
      <c r="G7" s="168">
        <v>5</v>
      </c>
    </row>
    <row r="8" spans="1:7">
      <c r="B8" s="19">
        <v>3</v>
      </c>
      <c r="C8" s="108" t="s">
        <v>83</v>
      </c>
      <c r="D8" s="112"/>
      <c r="E8" s="24" t="s">
        <v>72</v>
      </c>
      <c r="F8" s="24">
        <v>0</v>
      </c>
      <c r="G8" s="168">
        <v>2</v>
      </c>
    </row>
    <row r="9" spans="1:7">
      <c r="B9" s="19">
        <v>4</v>
      </c>
      <c r="C9" s="108" t="s">
        <v>139</v>
      </c>
      <c r="D9" s="112"/>
      <c r="E9" s="24" t="s">
        <v>92</v>
      </c>
      <c r="F9" s="24">
        <v>1</v>
      </c>
      <c r="G9" s="192">
        <f>ROUND((PV(G6,G8,1)/PV(G6,G7,1))-1,3)</f>
        <v>-0.57999999999999996</v>
      </c>
    </row>
    <row r="10" spans="1:7" ht="15" thickBot="1">
      <c r="B10" s="105">
        <v>5</v>
      </c>
      <c r="C10" s="109" t="s">
        <v>140</v>
      </c>
      <c r="D10" s="113"/>
      <c r="E10" s="115" t="s">
        <v>92</v>
      </c>
      <c r="F10" s="115">
        <v>1</v>
      </c>
      <c r="G10" s="193">
        <f>ROUND(G8/G7,3)-1</f>
        <v>-0.6</v>
      </c>
    </row>
    <row r="11" spans="1:7">
      <c r="B11" s="110"/>
      <c r="C11" s="10"/>
      <c r="D11" s="10"/>
      <c r="E11" s="110"/>
      <c r="F11" s="10"/>
      <c r="G11" s="10"/>
    </row>
    <row r="12" spans="1:7">
      <c r="B12" s="110"/>
      <c r="C12" s="10"/>
      <c r="D12" s="10"/>
      <c r="E12" s="10"/>
      <c r="F12" s="10"/>
      <c r="G12" s="10"/>
    </row>
    <row r="13" spans="1:7">
      <c r="B13" s="110"/>
      <c r="C13" s="10"/>
      <c r="D13" s="10"/>
      <c r="E13" s="10"/>
      <c r="F13" s="10"/>
      <c r="G13" s="10"/>
    </row>
    <row r="14" spans="1:7">
      <c r="B14" s="110"/>
      <c r="C14" s="10"/>
      <c r="D14" s="10"/>
      <c r="E14" s="10"/>
      <c r="F14" s="10"/>
      <c r="G14" s="10"/>
    </row>
  </sheetData>
  <mergeCells count="1">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TaxCatchAll xmlns="138e79af-97e9-467e-b691-fc96845a5065"/>
    <IsSecure xmlns="138e79af-97e9-467e-b691-fc96845a5065" xsi:nil="true"/>
    <_dlc_DocId xmlns="b49e5993-d204-4c42-8fa1-4cc41f5e030c">DJPMS4CF7MJS-669455273-46</_dlc_DocId>
    <_dlc_DocIdUrl xmlns="b49e5993-d204-4c42-8fa1-4cc41f5e030c">
      <Url>https://wessexwater.sharepoint.com/teams/wx-bp/_layouts/15/DocIdRedir.aspx?ID=DJPMS4CF7MJS-669455273-46</Url>
      <Description>DJPMS4CF7MJS-669455273-46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8D8F19ACE0D0DB4483F589995CBC1BC5" ma:contentTypeVersion="20" ma:contentTypeDescription="" ma:contentTypeScope="" ma:versionID="ffb8733ee8a64ba358226dbf0079a81a">
  <xsd:schema xmlns:xsd="http://www.w3.org/2001/XMLSchema" xmlns:xs="http://www.w3.org/2001/XMLSchema" xmlns:p="http://schemas.microsoft.com/office/2006/metadata/properties" xmlns:ns2="138e79af-97e9-467e-b691-fc96845a5065" xmlns:ns3="b49e5993-d204-4c42-8fa1-4cc41f5e030c" xmlns:ns4="d02c7646-f88a-4088-bb60-64c027bc51b7" targetNamespace="http://schemas.microsoft.com/office/2006/metadata/properties" ma:root="true" ma:fieldsID="bf206ebe8d41e320bd2153690f03ecf0" ns2:_="" ns3:_="" ns4:_="">
    <xsd:import namespace="138e79af-97e9-467e-b691-fc96845a5065"/>
    <xsd:import namespace="b49e5993-d204-4c42-8fa1-4cc41f5e030c"/>
    <xsd:import namespace="d02c7646-f88a-4088-bb60-64c027bc51b7"/>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3af6d87b-783c-4d0f-a83c-ae72126e2641}" ma:internalName="TaxCatchAll" ma:showField="CatchAllData"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3af6d87b-783c-4d0f-a83c-ae72126e2641}" ma:internalName="TaxCatchAllLabel" ma:readOnly="true" ma:showField="CatchAllDataLabel"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b49e5993-d204-4c42-8fa1-4cc41f5e030c"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2c7646-f88a-4088-bb60-64c027bc51b7"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10FD2A-6917-4A22-9C0B-E8657F32B9D7}">
  <ds:schemaRefs>
    <ds:schemaRef ds:uri="Microsoft.SharePoint.Taxonomy.ContentTypeSync"/>
  </ds:schemaRefs>
</ds:datastoreItem>
</file>

<file path=customXml/itemProps2.xml><?xml version="1.0" encoding="utf-8"?>
<ds:datastoreItem xmlns:ds="http://schemas.openxmlformats.org/officeDocument/2006/customXml" ds:itemID="{D5C2A32E-76AB-40B9-8D44-9585770AC2E7}">
  <ds:schemaRefs>
    <ds:schemaRef ds:uri="http://schemas.microsoft.com/office/2006/documentManagement/types"/>
    <ds:schemaRef ds:uri="http://schemas.microsoft.com/office/infopath/2007/PartnerControls"/>
    <ds:schemaRef ds:uri="http://purl.org/dc/dcmitype/"/>
    <ds:schemaRef ds:uri="d02c7646-f88a-4088-bb60-64c027bc51b7"/>
    <ds:schemaRef ds:uri="http://purl.org/dc/elements/1.1/"/>
    <ds:schemaRef ds:uri="138e79af-97e9-467e-b691-fc96845a5065"/>
    <ds:schemaRef ds:uri="http://schemas.microsoft.com/office/2006/metadata/properties"/>
    <ds:schemaRef ds:uri="http://schemas.openxmlformats.org/package/2006/metadata/core-properties"/>
    <ds:schemaRef ds:uri="http://purl.org/dc/terms/"/>
    <ds:schemaRef ds:uri="b49e5993-d204-4c42-8fa1-4cc41f5e030c"/>
    <ds:schemaRef ds:uri="http://www.w3.org/XML/1998/namespace"/>
  </ds:schemaRefs>
</ds:datastoreItem>
</file>

<file path=customXml/itemProps3.xml><?xml version="1.0" encoding="utf-8"?>
<ds:datastoreItem xmlns:ds="http://schemas.openxmlformats.org/officeDocument/2006/customXml" ds:itemID="{45860B59-2956-419D-A6FF-52A1340AB6EA}"/>
</file>

<file path=customXml/itemProps4.xml><?xml version="1.0" encoding="utf-8"?>
<ds:datastoreItem xmlns:ds="http://schemas.openxmlformats.org/officeDocument/2006/customXml" ds:itemID="{85EE489D-0807-4760-A05B-1C93B0D43383}">
  <ds:schemaRefs>
    <ds:schemaRef ds:uri="http://schemas.microsoft.com/sharepoint/v3/contenttype/forms"/>
  </ds:schemaRefs>
</ds:datastoreItem>
</file>

<file path=customXml/itemProps5.xml><?xml version="1.0" encoding="utf-8"?>
<ds:datastoreItem xmlns:ds="http://schemas.openxmlformats.org/officeDocument/2006/customXml" ds:itemID="{F04D3F0C-45CD-440E-9FEA-BE0389430A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vt:lpstr>
      <vt:lpstr>1.RCV</vt:lpstr>
      <vt:lpstr>2.MEAV</vt:lpstr>
      <vt:lpstr>3. site data thick</vt:lpstr>
      <vt:lpstr> 4. site data STC</vt:lpstr>
      <vt:lpstr>5. site data rec</vt:lpstr>
      <vt:lpstr>6. Site Inputs</vt:lpstr>
      <vt:lpstr>7. Site Calculations</vt:lpstr>
      <vt:lpstr>Illustration of PV Calc</vt:lpstr>
      <vt:lpstr>'1.RCV'!Print_Area</vt:lpstr>
      <vt:lpstr>'2.MEAV'!Print_Area</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Bioresources-RCV-allocation-tables-final</dc:title>
  <dc:creator>Robert Lee</dc:creator>
  <cp:keywords/>
  <cp:lastModifiedBy>Karen Cox</cp:lastModifiedBy>
  <cp:lastPrinted>2018-06-13T08:10:15Z</cp:lastPrinted>
  <dcterms:created xsi:type="dcterms:W3CDTF">2016-12-05T15:34:18Z</dcterms:created>
  <dcterms:modified xsi:type="dcterms:W3CDTF">2018-08-17T14:45:14Z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0x010100DEF460391E80A2479A3051B62F5365DD008D8F19ACE0D0DB4483F589995CBC1BC5</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Site Id">
    <vt:lpwstr/>
  </property>
  <property fmtid="{D5CDD505-2E9C-101B-9397-08002B2CF9AE}" pid="7" name="LoB">
    <vt:lpwstr/>
  </property>
  <property fmtid="{D5CDD505-2E9C-101B-9397-08002B2CF9AE}" pid="8" name="Function">
    <vt:lpwstr/>
  </property>
  <property fmtid="{D5CDD505-2E9C-101B-9397-08002B2CF9AE}" pid="9" name="_dlc_DocIdItemGuid">
    <vt:lpwstr>95d38d0c-1310-48ab-b158-2f4ebea349c7</vt:lpwstr>
  </property>
</Properties>
</file>