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https://wessexwater.sharepoint.com/sites/SC0003/F013/CHAR002/"/>
    </mc:Choice>
  </mc:AlternateContent>
  <xr:revisionPtr revIDLastSave="0" documentId="13_ncr:1_{975B86A7-04C3-45E2-B81C-608FE03E8230}" xr6:coauthVersionLast="45" xr6:coauthVersionMax="45" xr10:uidLastSave="{00000000-0000-0000-0000-000000000000}"/>
  <workbookProtection workbookAlgorithmName="SHA-512" workbookHashValue="CAcOBlRcNoeWlpuqueAl6nWo7ctborvQnq9x1KcusN3eMxy7jRoNAUTEFdmbEXE4+i4uVGhXDdBGgA96m2dHrQ==" workbookSaltValue="vMqDwGpzJpspf+I2ghSX7Q==" workbookSpinCount="100000" lockStructure="1"/>
  <bookViews>
    <workbookView xWindow="0" yWindow="-18120" windowWidth="29040" windowHeight="17640" xr2:uid="{70C1AA1D-BA83-4990-86ED-1120C4C91D39}"/>
  </bookViews>
  <sheets>
    <sheet name="Example 9" sheetId="17" r:id="rId1"/>
    <sheet name="Calculator" sheetId="2" r:id="rId2"/>
    <sheet name="Summary Charges sheet" sheetId="16" state="hidden" r:id="rId3"/>
    <sheet name="s45" sheetId="1" r:id="rId4"/>
    <sheet name="s41" sheetId="6" r:id="rId5"/>
    <sheet name="s51" sheetId="7" r:id="rId6"/>
    <sheet name="s185" sheetId="8" r:id="rId7"/>
    <sheet name="s106|7" sheetId="9" r:id="rId8"/>
    <sheet name="s98" sheetId="10" r:id="rId9"/>
    <sheet name="s102" sheetId="11" r:id="rId10"/>
    <sheet name="s104" sheetId="12" r:id="rId11"/>
    <sheet name="s185 " sheetId="13" r:id="rId12"/>
    <sheet name="s146" sheetId="5" r:id="rId13"/>
    <sheet name="Other" sheetId="14" r:id="rId14"/>
    <sheet name="Dropdowns" sheetId="15" state="hidden" r:id="rId15"/>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'Summary Charges sheet'!$A$2:$AY$140</definedName>
    <definedName name="Pal_Workbook_GUID" hidden="1">"Z2GW74AZ8GSYM4MVQVT9DPHH"</definedName>
    <definedName name="_xlnm.Print_Area" localSheetId="3">'s45'!$B$1:$G$32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 i="12" l="1"/>
  <c r="L19" i="13"/>
  <c r="E1" i="16" l="1"/>
  <c r="D16" i="5" l="1"/>
  <c r="D15" i="5"/>
  <c r="D14" i="5"/>
  <c r="D13" i="5"/>
  <c r="D17" i="5"/>
  <c r="D12" i="5"/>
  <c r="D6" i="5"/>
  <c r="D7" i="5"/>
  <c r="D8" i="5"/>
  <c r="D5" i="5"/>
  <c r="J5" i="7"/>
  <c r="D12" i="7"/>
  <c r="D13" i="7"/>
  <c r="D14" i="7"/>
  <c r="D11" i="7"/>
  <c r="D19" i="7"/>
  <c r="D20" i="7"/>
  <c r="D21" i="7"/>
  <c r="D22" i="7"/>
  <c r="D18" i="7"/>
  <c r="J6" i="6"/>
  <c r="J7" i="6"/>
  <c r="J8" i="6"/>
  <c r="J9" i="6"/>
  <c r="J10" i="6"/>
  <c r="J11" i="6"/>
  <c r="J12" i="6"/>
  <c r="J13" i="6"/>
  <c r="J14" i="6"/>
  <c r="J15" i="6"/>
  <c r="J16" i="6"/>
  <c r="J17" i="6"/>
  <c r="J18" i="6"/>
  <c r="J19" i="6"/>
  <c r="J5" i="6"/>
  <c r="D6" i="6"/>
  <c r="D7" i="6"/>
  <c r="D8" i="6"/>
  <c r="D5" i="6"/>
  <c r="J6" i="1"/>
  <c r="J7" i="1"/>
  <c r="J8" i="1"/>
  <c r="J9" i="1"/>
  <c r="J10" i="1"/>
  <c r="J11" i="1"/>
  <c r="J12" i="1"/>
  <c r="J13" i="1"/>
  <c r="J14" i="1"/>
  <c r="J15" i="1"/>
  <c r="J16" i="1"/>
  <c r="J17" i="1"/>
  <c r="J18" i="1"/>
  <c r="J19" i="1"/>
  <c r="J20" i="1"/>
  <c r="J21" i="1"/>
  <c r="J22" i="1"/>
  <c r="J23" i="1"/>
  <c r="J24" i="1"/>
  <c r="J5" i="1"/>
  <c r="D6" i="1"/>
  <c r="D7" i="1"/>
  <c r="D8" i="1"/>
  <c r="D9" i="1"/>
  <c r="D5" i="1"/>
  <c r="B3" i="15"/>
  <c r="B4" i="15"/>
  <c r="B2" i="15"/>
  <c r="F12" i="12" l="1"/>
  <c r="L23" i="8" l="1"/>
  <c r="L24" i="8"/>
  <c r="L25" i="8"/>
  <c r="L26" i="8"/>
  <c r="L16" i="13" l="1"/>
  <c r="L15" i="13"/>
  <c r="L14" i="13"/>
  <c r="L12" i="13"/>
  <c r="L11" i="13"/>
  <c r="L10" i="13"/>
  <c r="L7" i="13"/>
  <c r="L8" i="13"/>
  <c r="L6" i="13"/>
  <c r="F9" i="13"/>
  <c r="F10" i="13"/>
  <c r="F13" i="13"/>
  <c r="F7" i="12"/>
  <c r="F8" i="11"/>
  <c r="F9" i="11"/>
  <c r="F10" i="11"/>
  <c r="L11" i="10"/>
  <c r="L16" i="10"/>
  <c r="L15" i="10"/>
  <c r="L14" i="10"/>
  <c r="L12" i="10"/>
  <c r="L10" i="10"/>
  <c r="L7" i="10"/>
  <c r="L8" i="10"/>
  <c r="L6" i="10"/>
  <c r="L17" i="7"/>
  <c r="L18" i="1"/>
  <c r="L16" i="1"/>
  <c r="L23" i="2" l="1"/>
  <c r="K23" i="2"/>
  <c r="F25" i="12" l="1"/>
  <c r="F24" i="12"/>
  <c r="F23" i="12"/>
  <c r="F22" i="7"/>
  <c r="F21" i="7"/>
  <c r="F20" i="7"/>
  <c r="F19" i="7"/>
  <c r="F18" i="7"/>
  <c r="K1" i="12" l="1"/>
  <c r="D11" i="12" s="1"/>
  <c r="F11" i="12" s="1"/>
  <c r="Q6" i="5"/>
  <c r="Q5" i="5"/>
  <c r="D17" i="12" l="1"/>
  <c r="F11" i="14"/>
  <c r="F8" i="12"/>
  <c r="F9" i="12"/>
  <c r="F10" i="12"/>
  <c r="L23" i="7" l="1"/>
  <c r="F5" i="6"/>
  <c r="F6" i="6"/>
  <c r="L8" i="1"/>
  <c r="L9" i="1"/>
  <c r="L10" i="1"/>
  <c r="K1" i="13" l="1"/>
  <c r="L19" i="10"/>
  <c r="L20" i="10"/>
  <c r="L21" i="10"/>
  <c r="L18" i="10"/>
  <c r="D11" i="13" l="1"/>
  <c r="F11" i="13" s="1"/>
  <c r="E7" i="5" l="1"/>
  <c r="F5" i="5"/>
  <c r="F12" i="5"/>
  <c r="F13" i="5" l="1"/>
  <c r="F14" i="5"/>
  <c r="F15" i="5"/>
  <c r="F15" i="14" l="1"/>
  <c r="F14" i="14"/>
  <c r="F13" i="14"/>
  <c r="F12" i="14"/>
  <c r="F5" i="14"/>
  <c r="J21" i="2" s="1"/>
  <c r="K19" i="5"/>
  <c r="M19" i="5" s="1"/>
  <c r="K18" i="5"/>
  <c r="M18" i="5" s="1"/>
  <c r="K17" i="5"/>
  <c r="M17" i="5" s="1"/>
  <c r="K16" i="5"/>
  <c r="M16" i="5" s="1"/>
  <c r="K15" i="5"/>
  <c r="M15" i="5" s="1"/>
  <c r="K14" i="5"/>
  <c r="M14" i="5" s="1"/>
  <c r="K13" i="5"/>
  <c r="M13" i="5" s="1"/>
  <c r="K12" i="5"/>
  <c r="M12" i="5" s="1"/>
  <c r="K11" i="5"/>
  <c r="M11" i="5" s="1"/>
  <c r="K10" i="5"/>
  <c r="M10" i="5" s="1"/>
  <c r="K9" i="5"/>
  <c r="M9" i="5" s="1"/>
  <c r="K8" i="5"/>
  <c r="M8" i="5" s="1"/>
  <c r="K7" i="5"/>
  <c r="M7" i="5" s="1"/>
  <c r="K6" i="5"/>
  <c r="M6" i="5" s="1"/>
  <c r="F6" i="5"/>
  <c r="K5" i="5"/>
  <c r="M5" i="5" s="1"/>
  <c r="F8" i="13"/>
  <c r="F7" i="13"/>
  <c r="F6" i="13"/>
  <c r="F5" i="13"/>
  <c r="F18" i="12"/>
  <c r="F16" i="12"/>
  <c r="F15" i="12"/>
  <c r="F14" i="12"/>
  <c r="F6" i="12"/>
  <c r="F5" i="12"/>
  <c r="F7" i="11"/>
  <c r="F6" i="11"/>
  <c r="F5" i="11"/>
  <c r="F5" i="10"/>
  <c r="F8" i="9"/>
  <c r="F7" i="9"/>
  <c r="F6" i="9"/>
  <c r="F5" i="9"/>
  <c r="L19" i="8"/>
  <c r="L18" i="8"/>
  <c r="F18" i="8"/>
  <c r="L17" i="8"/>
  <c r="F17" i="8"/>
  <c r="L16" i="8"/>
  <c r="F16" i="8"/>
  <c r="L15" i="8"/>
  <c r="F15" i="8"/>
  <c r="L14" i="8"/>
  <c r="L13" i="8"/>
  <c r="L12" i="8"/>
  <c r="F12" i="8"/>
  <c r="L11" i="8"/>
  <c r="F11" i="8"/>
  <c r="L10" i="8"/>
  <c r="F10" i="8"/>
  <c r="L9" i="8"/>
  <c r="F9" i="8"/>
  <c r="L8" i="8"/>
  <c r="F8" i="8"/>
  <c r="L7" i="8"/>
  <c r="F7" i="8"/>
  <c r="L6" i="8"/>
  <c r="F6" i="8"/>
  <c r="F5" i="8"/>
  <c r="L22" i="7"/>
  <c r="L21" i="7"/>
  <c r="L20" i="7"/>
  <c r="L19" i="7"/>
  <c r="L18" i="7"/>
  <c r="F14" i="7"/>
  <c r="F13" i="7"/>
  <c r="L16" i="7"/>
  <c r="F12" i="7"/>
  <c r="L15" i="7"/>
  <c r="F11" i="7"/>
  <c r="L14" i="7"/>
  <c r="L13" i="7"/>
  <c r="L12" i="7"/>
  <c r="L11" i="7"/>
  <c r="L10" i="7"/>
  <c r="L5" i="7"/>
  <c r="L19" i="6"/>
  <c r="L18" i="6"/>
  <c r="L17" i="6"/>
  <c r="L16" i="6"/>
  <c r="L15" i="6"/>
  <c r="L14" i="6"/>
  <c r="L13" i="6"/>
  <c r="L12" i="6"/>
  <c r="L11" i="6"/>
  <c r="L10" i="6"/>
  <c r="L9" i="6"/>
  <c r="L8" i="6"/>
  <c r="F8" i="6"/>
  <c r="L7" i="6"/>
  <c r="F7" i="6"/>
  <c r="L6" i="6"/>
  <c r="L24" i="1"/>
  <c r="L23" i="1"/>
  <c r="L22" i="1"/>
  <c r="L21" i="1"/>
  <c r="L20" i="1"/>
  <c r="L19" i="1"/>
  <c r="L17" i="1"/>
  <c r="L15" i="1"/>
  <c r="L14" i="1"/>
  <c r="L13" i="1"/>
  <c r="L12" i="1"/>
  <c r="L11" i="1"/>
  <c r="F9" i="1"/>
  <c r="F8" i="1"/>
  <c r="L7" i="1"/>
  <c r="F7" i="1"/>
  <c r="F6" i="1"/>
  <c r="F5" i="1"/>
  <c r="K1" i="8" l="1"/>
  <c r="K7" i="2" s="1"/>
  <c r="K1" i="1"/>
  <c r="K4" i="2" s="1"/>
  <c r="E1" i="1"/>
  <c r="J4" i="2" s="1"/>
  <c r="E1" i="7"/>
  <c r="J6" i="2" s="1"/>
  <c r="E1" i="6"/>
  <c r="J5" i="2" s="1"/>
  <c r="J22" i="2"/>
  <c r="M22" i="2" s="1"/>
  <c r="E1" i="9"/>
  <c r="J12" i="2" s="1"/>
  <c r="M12" i="2" s="1"/>
  <c r="E1" i="11"/>
  <c r="J14" i="2" s="1"/>
  <c r="M14" i="2" s="1"/>
  <c r="E1" i="10"/>
  <c r="J13" i="2" s="1"/>
  <c r="K1" i="6"/>
  <c r="K5" i="2" s="1"/>
  <c r="E1" i="14"/>
  <c r="E1" i="8"/>
  <c r="J7" i="2" s="1"/>
  <c r="E1" i="13"/>
  <c r="J16" i="2" s="1"/>
  <c r="K16" i="2"/>
  <c r="F17" i="12"/>
  <c r="E1" i="12" s="1"/>
  <c r="K1" i="7"/>
  <c r="K6" i="2" s="1"/>
  <c r="M21" i="2"/>
  <c r="M20" i="5"/>
  <c r="K1" i="10"/>
  <c r="K13" i="2" s="1"/>
  <c r="J23" i="2" l="1"/>
  <c r="M23" i="2"/>
  <c r="M7" i="2"/>
  <c r="M5" i="2"/>
  <c r="M21" i="5"/>
  <c r="F16" i="5" s="1"/>
  <c r="P6" i="5" s="1"/>
  <c r="R6" i="5" s="1"/>
  <c r="L17" i="2" s="1"/>
  <c r="L18" i="2" s="1"/>
  <c r="K9" i="2"/>
  <c r="M4" i="2"/>
  <c r="M16" i="2"/>
  <c r="J15" i="2"/>
  <c r="M6" i="2"/>
  <c r="K18" i="2"/>
  <c r="J17" i="2" l="1"/>
  <c r="M17" i="2" s="1"/>
  <c r="M13" i="2"/>
  <c r="K25" i="2"/>
  <c r="F7" i="5"/>
  <c r="M15" i="2"/>
  <c r="J8" i="2" l="1"/>
  <c r="P5" i="5"/>
  <c r="R5" i="5" s="1"/>
  <c r="J18" i="2"/>
  <c r="E1" i="5"/>
  <c r="M18" i="2" l="1"/>
  <c r="L8" i="2"/>
  <c r="L9" i="2" s="1"/>
  <c r="L25" i="2" s="1"/>
  <c r="Q1" i="5"/>
  <c r="J9" i="2"/>
  <c r="J25" i="2" s="1"/>
  <c r="M8" i="2" l="1"/>
  <c r="M9" i="2"/>
  <c r="M25" i="2" s="1"/>
</calcChain>
</file>

<file path=xl/sharedStrings.xml><?xml version="1.0" encoding="utf-8"?>
<sst xmlns="http://schemas.openxmlformats.org/spreadsheetml/2006/main" count="2661" uniqueCount="820">
  <si>
    <t>Table 4-1 Service connection administration charges (non-contestable) Section 45</t>
  </si>
  <si>
    <t>Charge item</t>
  </si>
  <si>
    <t>Charge unit</t>
  </si>
  <si>
    <t>Charge</t>
  </si>
  <si>
    <t>Administration fee where Wessex Water makes the connection (first connection)</t>
  </si>
  <si>
    <t>per connection</t>
  </si>
  <si>
    <t>Administration fee where Wessex Water makes the connection (each subsequent connection)</t>
  </si>
  <si>
    <t xml:space="preserve">Administration fee where an accredited entity makes the connection (first connection) </t>
  </si>
  <si>
    <t>Administration fee where an accredited entity makes the connection (each subsequent connection)</t>
  </si>
  <si>
    <t>Trench inspections (where we inspect service pipes laid by others)</t>
  </si>
  <si>
    <t>per trench</t>
  </si>
  <si>
    <t>Table 4-2 Service connection charges (contestable) Section 45</t>
  </si>
  <si>
    <t>Point of connection enquiry (where the customer has not selected the point of connection)</t>
  </si>
  <si>
    <t>per enquiry</t>
  </si>
  <si>
    <t>FREE</t>
  </si>
  <si>
    <t>Design of service connection (where contestable)</t>
  </si>
  <si>
    <t>per application</t>
  </si>
  <si>
    <t>per linear metre</t>
  </si>
  <si>
    <t xml:space="preserve">Excavate, supply and lay additional pipe in pavement/footway and reinstate </t>
  </si>
  <si>
    <t>per manifold</t>
  </si>
  <si>
    <r>
      <t>Supply 15</t>
    </r>
    <r>
      <rPr>
        <sz val="10"/>
        <color rgb="FF000000"/>
        <rFont val="Arial"/>
        <family val="2"/>
      </rPr>
      <t>mm meter (non-AMR)</t>
    </r>
  </si>
  <si>
    <t xml:space="preserve">per meter </t>
  </si>
  <si>
    <t>Supply 15mm meter (AMR)</t>
  </si>
  <si>
    <t>per meter</t>
  </si>
  <si>
    <t>per plot</t>
  </si>
  <si>
    <t>per week or part thereof</t>
  </si>
  <si>
    <t>per closure</t>
  </si>
  <si>
    <t>Qty</t>
  </si>
  <si>
    <t>Total</t>
  </si>
  <si>
    <t>Section</t>
  </si>
  <si>
    <t>Activity</t>
  </si>
  <si>
    <t>Supply/Water</t>
  </si>
  <si>
    <t>Area</t>
  </si>
  <si>
    <t>Chapter</t>
  </si>
  <si>
    <t>s45</t>
  </si>
  <si>
    <t>s41</t>
  </si>
  <si>
    <t>s51</t>
  </si>
  <si>
    <t>s185</t>
  </si>
  <si>
    <t>s98</t>
  </si>
  <si>
    <t>s102</t>
  </si>
  <si>
    <t>s104</t>
  </si>
  <si>
    <t>s146</t>
  </si>
  <si>
    <t>Other</t>
  </si>
  <si>
    <t>Supply/
Water</t>
  </si>
  <si>
    <t>Waste/Sewerage</t>
  </si>
  <si>
    <t>Waste/
Sewerage</t>
  </si>
  <si>
    <t>Either</t>
  </si>
  <si>
    <t>New water supply connection</t>
  </si>
  <si>
    <t>New water mains requisition</t>
  </si>
  <si>
    <t>Self lay water mains adoption</t>
  </si>
  <si>
    <t>Water mains diversion</t>
  </si>
  <si>
    <t>New sewer connection</t>
  </si>
  <si>
    <t>New sewer requisition</t>
  </si>
  <si>
    <t>New sewer adoption</t>
  </si>
  <si>
    <t>Existing sewer adoption</t>
  </si>
  <si>
    <t>Sewer diversion</t>
  </si>
  <si>
    <t>Infrastructure charges</t>
  </si>
  <si>
    <t>-</t>
  </si>
  <si>
    <t>3-1, 3-2</t>
  </si>
  <si>
    <t>4-1, 4-2</t>
  </si>
  <si>
    <t>5-1, 5-2</t>
  </si>
  <si>
    <t>Relevant Tables</t>
  </si>
  <si>
    <t>6-1</t>
  </si>
  <si>
    <t>7-1, 7-2</t>
  </si>
  <si>
    <t>8-1, 8-2, 8-3</t>
  </si>
  <si>
    <t>s106/7</t>
  </si>
  <si>
    <t>Contents</t>
  </si>
  <si>
    <t>Non-Contestable</t>
  </si>
  <si>
    <t>Contestable</t>
  </si>
  <si>
    <t>N/A</t>
  </si>
  <si>
    <t>Sub-Total</t>
  </si>
  <si>
    <t>TOTAL</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</si>
  <si>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</si>
  <si>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</si>
  <si>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</si>
  <si>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</si>
  <si>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4. The user acknowledge that the use of the Calculator shall not obviate any consent required by the user for its development(s).  Wessex Water accept no responsibility for any planning authority consent(s) required by the user for its development(s).</t>
  </si>
  <si>
    <t>5. Any reliance by the user on Wessex Water records to determine their requirements for the purpose of this Estimate Charge shall also be subject to those relevant disclaimers.</t>
  </si>
  <si>
    <t>6. There may be certain circumstances where the Estimate Charge is not appropriate due to external factors outside our control or knowledge which may have an impact on these charges.</t>
  </si>
  <si>
    <r>
      <rPr>
        <i/>
        <sz val="11"/>
        <color theme="1"/>
        <rFont val="Arial"/>
        <family val="2"/>
      </rPr>
      <t>4-1, 5-1, 5-2,</t>
    </r>
    <r>
      <rPr>
        <sz val="11"/>
        <color theme="1"/>
        <rFont val="Arial"/>
        <family val="2"/>
      </rPr>
      <t xml:space="preserve"> </t>
    </r>
    <r>
      <rPr>
        <b/>
        <sz val="11"/>
        <color theme="1"/>
        <rFont val="Arial"/>
        <family val="2"/>
      </rPr>
      <t>5-3, 5-4</t>
    </r>
  </si>
  <si>
    <r>
      <rPr>
        <i/>
        <sz val="11"/>
        <color theme="1"/>
        <rFont val="Arial"/>
        <family val="2"/>
      </rPr>
      <t>6-1, 7-2,</t>
    </r>
    <r>
      <rPr>
        <sz val="11"/>
        <color theme="1"/>
        <rFont val="Arial"/>
        <family val="2"/>
      </rPr>
      <t xml:space="preserve"> </t>
    </r>
    <r>
      <rPr>
        <b/>
        <sz val="11"/>
        <color theme="1"/>
        <rFont val="Arial"/>
        <family val="2"/>
      </rPr>
      <t>7-4</t>
    </r>
  </si>
  <si>
    <r>
      <rPr>
        <i/>
        <sz val="11"/>
        <color theme="1"/>
        <rFont val="Arial"/>
        <family val="2"/>
      </rPr>
      <t>7-2,</t>
    </r>
    <r>
      <rPr>
        <sz val="11"/>
        <color theme="1"/>
        <rFont val="Arial"/>
        <family val="2"/>
      </rPr>
      <t xml:space="preserve"> </t>
    </r>
    <r>
      <rPr>
        <b/>
        <sz val="11"/>
        <color theme="1"/>
        <rFont val="Arial"/>
        <family val="2"/>
      </rPr>
      <t>7-5</t>
    </r>
  </si>
  <si>
    <t>Your charges calculator</t>
  </si>
  <si>
    <t>Extract of network map</t>
  </si>
  <si>
    <t>Non-contestable</t>
  </si>
  <si>
    <t>Back to calculator</t>
  </si>
  <si>
    <t>Document Information</t>
  </si>
  <si>
    <t>Version:</t>
  </si>
  <si>
    <t>Charging Year:</t>
  </si>
  <si>
    <t>Table 5-1 Providing a public main as a Section 41 requisition (non-contestable) Section 41</t>
  </si>
  <si>
    <t xml:space="preserve">Mains administration fee </t>
  </si>
  <si>
    <t xml:space="preserve">per application </t>
  </si>
  <si>
    <t>per requisition</t>
  </si>
  <si>
    <t>Mains connection for connecting 49 properties or less that involves heightened risk to existing assets or could affect supplies to existing customers</t>
  </si>
  <si>
    <t>Income offset</t>
  </si>
  <si>
    <t>Table 5-2 Providing a public main as a Section 41 requisition (contestable) Section 41</t>
  </si>
  <si>
    <t>Re-design fee where layout subsequently amended</t>
  </si>
  <si>
    <t>per request</t>
  </si>
  <si>
    <t>Supply and lay pipe where developer digs and reinstates the trench</t>
  </si>
  <si>
    <t>Excavate, supply and lay additional pipe in verge/unmade ground and reinstate</t>
  </si>
  <si>
    <t>Excavate, supply and lay additional pipe in road and reinstate</t>
  </si>
  <si>
    <t>Land entry agreements including compensation and legal fees</t>
  </si>
  <si>
    <t>Providing a booster where a developer desires guaranteed pressure greater than 0.7 bar at any point on the site</t>
  </si>
  <si>
    <t>per booster</t>
  </si>
  <si>
    <t>Routine in-line mains connections (second connection of main in case of diversion)</t>
  </si>
  <si>
    <t>Pressure testing</t>
  </si>
  <si>
    <t>per test</t>
  </si>
  <si>
    <t>Chlorination</t>
  </si>
  <si>
    <t>per phase</t>
  </si>
  <si>
    <t>Sampling and undertaking standard analysis</t>
  </si>
  <si>
    <t>per sample</t>
  </si>
  <si>
    <t>Table 5-3 Adopting self-laid mains (non-contestable) Section 51</t>
  </si>
  <si>
    <t>Pre-commencement fee</t>
  </si>
  <si>
    <t>Re-inspection fee</t>
  </si>
  <si>
    <t>per site visit</t>
  </si>
  <si>
    <t>Legal agreement fee (for new agreements or reassessments of previous assessments)</t>
  </si>
  <si>
    <t>per adoption</t>
  </si>
  <si>
    <t>Table 5-4 Adopting self-laid mains (contestable) Section 51</t>
  </si>
  <si>
    <t>per design request</t>
  </si>
  <si>
    <t>Administration fee</t>
  </si>
  <si>
    <t>Design fee (where a mains is to be diverted) (refundable in part)</t>
  </si>
  <si>
    <t>per design</t>
  </si>
  <si>
    <t>per assessment</t>
  </si>
  <si>
    <t>per inspection</t>
  </si>
  <si>
    <t>Disconnection/reconnection of main (shut off)</t>
  </si>
  <si>
    <t>Disconnection/reconnection of main (line stop)</t>
  </si>
  <si>
    <t>Decommissioning redundant pipe</t>
  </si>
  <si>
    <t xml:space="preserve">Reinstatement of ground for washout/sluice valve installation </t>
  </si>
  <si>
    <t>each</t>
  </si>
  <si>
    <t>Table 6-1 Sewer connection charges (contestable and non-contestable) Section 106 &amp; 107</t>
  </si>
  <si>
    <t>Administration &amp; technical approval fee</t>
  </si>
  <si>
    <t>Connection by means of a Y-junction or saddle (including materials)</t>
  </si>
  <si>
    <t>Inspection of a connection via a new manhole</t>
  </si>
  <si>
    <t>Inspection of a connection via an existing manhole</t>
  </si>
  <si>
    <t>Table 7-1 Providing a public sewer or lateral drain (non-contestable) Section 98</t>
  </si>
  <si>
    <t xml:space="preserve">per requisition </t>
  </si>
  <si>
    <t>Table 7-2 Requisition charges for new public sewers (contestable) Section 98</t>
  </si>
  <si>
    <t>In field</t>
  </si>
  <si>
    <t>per scheme</t>
  </si>
  <si>
    <t>Decommissioning redundant pipe (if diverting a sewer under a section 185 diversion)</t>
  </si>
  <si>
    <t>Price on Application</t>
  </si>
  <si>
    <t>Table 7-3 Adopting existing sewerage assets (non-contestable) Section 102</t>
  </si>
  <si>
    <t>Technical approval</t>
  </si>
  <si>
    <t>Inspection</t>
  </si>
  <si>
    <t>per installation</t>
  </si>
  <si>
    <t>per agreement or per adoption</t>
  </si>
  <si>
    <t>Deed of grant fee</t>
  </si>
  <si>
    <t>per agreement</t>
  </si>
  <si>
    <t>Land transfer fee</t>
  </si>
  <si>
    <t>Security or deposit (if appropriate) (refundable in part)</t>
  </si>
  <si>
    <t>Table 7-5 Diverting a public sewer asset – major or minor diversion (non-contestable) Section 185</t>
  </si>
  <si>
    <t>Administration fee (includes letter of agreement)</t>
  </si>
  <si>
    <t>Appraisal fee (where we divert a critical or major sewer) (refundable in part)</t>
  </si>
  <si>
    <t xml:space="preserve">per appraisal </t>
  </si>
  <si>
    <t>per site</t>
  </si>
  <si>
    <t>Security or deposit (if appropriate)</t>
  </si>
  <si>
    <t>Table 8-1 Water infrastructure charges Section 146</t>
  </si>
  <si>
    <t>Infrastructure credits to account for relevant use within the last five years</t>
  </si>
  <si>
    <t xml:space="preserve">Number of credits </t>
  </si>
  <si>
    <t>Charge per dwelling</t>
  </si>
  <si>
    <t>Relevant multiplier charges due for the development</t>
  </si>
  <si>
    <t>Charge based on fittings</t>
  </si>
  <si>
    <t>Table 8-2 Sewerage infrastructure charges Section 146</t>
  </si>
  <si>
    <t>Number of credits</t>
  </si>
  <si>
    <t>Standard infrastructure charge due for development</t>
  </si>
  <si>
    <t>Relevant multiplier due for the development</t>
  </si>
  <si>
    <t>Environmental discount (if applicable) for the inclusion of an agreed SuDS scheme that attenuates the flow of surface water into our existing or proposed network</t>
  </si>
  <si>
    <t>Environmental discount (if applicable) for schemes that commit to zero surface water discharge into our existing or proposed network</t>
  </si>
  <si>
    <t>Water fitting/ appliance</t>
  </si>
  <si>
    <t>No. required</t>
  </si>
  <si>
    <t>Loading units</t>
  </si>
  <si>
    <t>WC flushing cistern</t>
  </si>
  <si>
    <t>Urinal</t>
  </si>
  <si>
    <t>Wash basin in a house</t>
  </si>
  <si>
    <t>Wash basin elsewhere</t>
  </si>
  <si>
    <t>Bath (tap nominal size 3/4"/20mm)</t>
  </si>
  <si>
    <t>Bath (tap nominal size &gt; 3/4"/20mm)</t>
  </si>
  <si>
    <t>Shower</t>
  </si>
  <si>
    <t>Sink (tap nominal size 1/2"/15mm)</t>
  </si>
  <si>
    <t>Sink (tap nominal size &gt; 1/2"/15mm)</t>
  </si>
  <si>
    <t>Spray tap</t>
  </si>
  <si>
    <t>Bidet</t>
  </si>
  <si>
    <t>Indoor swimming pool</t>
  </si>
  <si>
    <t>Total number of loading units divided by 24</t>
  </si>
  <si>
    <t>Table 3-1 Charges payable for asset plans and viability studies</t>
  </si>
  <si>
    <t>Extract of our network map (i.e. map of sewers or mains) – printed or sent electronically</t>
  </si>
  <si>
    <t>Each</t>
  </si>
  <si>
    <t>Pre-development viability study - to confirm whether capacity can be provided by us in line with the proposed development programme</t>
  </si>
  <si>
    <t>Each study</t>
  </si>
  <si>
    <t>Any abortive site visit</t>
  </si>
  <si>
    <t>per visit</t>
  </si>
  <si>
    <t>Additional site inspections</t>
  </si>
  <si>
    <t>If site is not ready, standing time for standard 3-man gang</t>
  </si>
  <si>
    <t>per hour</t>
  </si>
  <si>
    <t>If site is not ready, abortive fees for standard 3-man gang</t>
  </si>
  <si>
    <t>each visit</t>
  </si>
  <si>
    <t>If site is not ready, remobilisation charges for standard 3-man gang</t>
  </si>
  <si>
    <t>as required</t>
  </si>
  <si>
    <t>Income Offset</t>
  </si>
  <si>
    <t>Table</t>
  </si>
  <si>
    <t>Please choose</t>
  </si>
  <si>
    <t>Yes</t>
  </si>
  <si>
    <t>No</t>
  </si>
  <si>
    <t>Abortive visits (for information)</t>
  </si>
  <si>
    <t>Table 5-5 Diverting water mains (non-contestable) Section 185</t>
  </si>
  <si>
    <t>Existing</t>
  </si>
  <si>
    <t>Net difference</t>
  </si>
  <si>
    <t>Multiplier</t>
  </si>
  <si>
    <t>Relevant multiplier</t>
  </si>
  <si>
    <t>Major</t>
  </si>
  <si>
    <t>Minor</t>
  </si>
  <si>
    <t>Total proposed no LU</t>
  </si>
  <si>
    <t>Plumbing for communal/commercial appliance not listed in table</t>
  </si>
  <si>
    <t>Any other water fitting or outlet (incl. tap, but excl. a water softener, etc.)</t>
  </si>
  <si>
    <t>Plumbing for domestic appliance (min allow. six LU/accom. unit)</t>
  </si>
  <si>
    <t>Mains connection for connecting 50 properties or more that involves heightened risk to existing assets or could affect supplies to existing customers (including the cost of supplying and fitting a meter for leakage monitoring requirements and associated valves and hydrants)</t>
  </si>
  <si>
    <t>Note that all charges detailed in this calculator exclude VAT</t>
  </si>
  <si>
    <t>Table 5-1 Additional non-contestable charges</t>
  </si>
  <si>
    <t>Table 7-2 Additional contestable charges</t>
  </si>
  <si>
    <t>Table 7-4 Adopting new sewerage assets (non-contestable) Section 104</t>
  </si>
  <si>
    <t>Excavate, supply and lay ≤150mm diameter pipe (and reinstate where required)</t>
  </si>
  <si>
    <t>Excavate, supply and lay &gt;150mm diameter pipe (and reinstate where required)</t>
  </si>
  <si>
    <t>Excavate, supply and lay rising main (and reinstate where required)</t>
  </si>
  <si>
    <t>10% or min of £5,000</t>
  </si>
  <si>
    <t>10% or min of £500 (minor) or £5,000 (major)</t>
  </si>
  <si>
    <t>Base Charge</t>
  </si>
  <si>
    <t>Excavate, supply and lay additional pipe in verge/unmade ground and reinstate where required</t>
  </si>
  <si>
    <t>Excavate, supply and lay additional pipe in pavement/footway and reinstate where required</t>
  </si>
  <si>
    <t>Excavate, supply and lay additional pipe in road and reinstate where required</t>
  </si>
  <si>
    <t>Connection charge for building water (if not metered)</t>
  </si>
  <si>
    <t>Traffic management inclusive of Highway Permit fee and traffic lights (if required)</t>
  </si>
  <si>
    <t>Road closure fixed charge inclusive of Highway Permit fee</t>
  </si>
  <si>
    <t>Mains design approval fee (applied whether design is done by us or third party)</t>
  </si>
  <si>
    <t>Mains design fee (excluding approval fee)</t>
  </si>
  <si>
    <t>fixed cost (up to 2 inspections per month)</t>
  </si>
  <si>
    <t xml:space="preserve">Infrastructure charges due for the development </t>
  </si>
  <si>
    <t>% reduction</t>
  </si>
  <si>
    <t>Extract of company's network map (i.e. map of sewers or mains) – online access</t>
  </si>
  <si>
    <t>Table 3-2 Abortive and additional visit charges</t>
  </si>
  <si>
    <t>£59 + any relevant costs</t>
  </si>
  <si>
    <t>Table 8-1</t>
  </si>
  <si>
    <t>Table 8-2</t>
  </si>
  <si>
    <t>Construction Costs</t>
  </si>
  <si>
    <t>Column R</t>
  </si>
  <si>
    <t>Table 8-3 Relevant multiplier loading units for non-standard properties</t>
  </si>
  <si>
    <t>This Charges Calculator is available to support the information contained in the New Connection Services Charging Arrangements for 2021-22.</t>
  </si>
  <si>
    <t>* No administration &amp; technical approval fee required where covered by the S104 administration fee and technical approval fee (table 7-4)</t>
  </si>
  <si>
    <t>* The administration &amp; technical approval fee has been removed from Table 6-1 where it is already covered by the S104 administration fee and technical approval fee (table 7-4)</t>
  </si>
  <si>
    <t>Table 5-2 Contestable charges</t>
  </si>
  <si>
    <t>2021/22</t>
  </si>
  <si>
    <t>Connection (≤32mm diameter) to main including supply and installation of meter &amp; meter box &amp; up to 2 linear metres of service pipe</t>
  </si>
  <si>
    <t>Additional connection (≤32mm diameter) with no excavation or refill</t>
  </si>
  <si>
    <t>Connection (&gt;32mm diameter) to main including supply and installation of meter &amp; meter box &amp; up to 2 linear metres of service pipe</t>
  </si>
  <si>
    <t>Additional connection  (&gt;32mm diameter) with no excavation or refill</t>
  </si>
  <si>
    <t>Connection (≤32mm diameter) to main (including supply and installation of meter &amp; meter box) where customer provides all excavation and refill</t>
  </si>
  <si>
    <t>Connection (&gt;32mm diameter) to main (including supply and installation of meter &amp; meter box) where customer provides all excavation and refill</t>
  </si>
  <si>
    <t>Supply and lay additional pipe where customer provides all excavation and refill</t>
  </si>
  <si>
    <t>Connection by means of four port manifold (four connections) including up to 2 linear metres of service pipe</t>
  </si>
  <si>
    <t>Connection by means of six port manifold (six connections) including up to 2 linear metres of service pipe</t>
  </si>
  <si>
    <t>Install and commission meter and/or meter box - labour only, components not included (only for meter types that necessitate a non-contestable delivery)</t>
  </si>
  <si>
    <t>Supply and lay pipe where customer digs and reinstates the trench</t>
  </si>
  <si>
    <t>Providing a booster where a customer desires guaranteed pressure greater than 0.7 bar at any point on the site</t>
  </si>
  <si>
    <t>Technical assessment fee (where the design for the diversion is provided by the customer)</t>
  </si>
  <si>
    <t>Inspection fee (where the diversion work is provided by the customer)</t>
  </si>
  <si>
    <t>Gravity Sewer - Excavate, supply and lay ≤225mm diameter pipe at ≤3m depth (and reinstate where required)</t>
  </si>
  <si>
    <t>In made ground</t>
  </si>
  <si>
    <t>In road</t>
  </si>
  <si>
    <t>Design &amp; Installation of Sustainable Drainage Scheme (SuDS)</t>
  </si>
  <si>
    <t>Pumping Station compliance fee</t>
  </si>
  <si>
    <t>Pumping Station telemetry provision via cellular communications, as compliant with Design and Construction Guide (DCG) and Wessex Water's Associated Addendum</t>
  </si>
  <si>
    <t>Pumping Station telemetry provision for sites with no cellular communications and/or multiple inhibit links, as compliant with Design and Construction Guide (DCG) and Wessex Water's Associated Addendum</t>
  </si>
  <si>
    <t>Per pumping station</t>
  </si>
  <si>
    <t>Technical approval (Initial Submission)</t>
  </si>
  <si>
    <t>Technical approval (Subsequent submissions)</t>
  </si>
  <si>
    <t>per re-submission of application</t>
  </si>
  <si>
    <t>Adoption compliance fee - for our estimated construction cost &lt;£50k</t>
  </si>
  <si>
    <t>Adoption compliance fee - for our estimated construction cost £50k - £100k</t>
  </si>
  <si>
    <t>Adoption compliance fee - for our estimated construction cost £100k -£1m</t>
  </si>
  <si>
    <t>Adoption compliance fee - for our estimated construction cost &gt;£1m</t>
  </si>
  <si>
    <t>fixed cost based on our estimated construction cost</t>
  </si>
  <si>
    <t>Pumping Station adoption compliance fee</t>
  </si>
  <si>
    <t>SUDS Adoption compliance fee</t>
  </si>
  <si>
    <t>Per SUDS</t>
  </si>
  <si>
    <t>percentage of our estimated construction cost</t>
  </si>
  <si>
    <t>The table below is not intended for complex projects. Please contact Developer Services if services you require are not listed below</t>
  </si>
  <si>
    <t>Pumping Station compliance fee (for option 2 diversions)</t>
  </si>
  <si>
    <t>Pumping Station telemetry provision via cellular communications, as compliant with Design and Construction Guide (DCG) and Wessex Water's Associated Addendum - only chargeable under option 2 diversions where developer builds pumping station</t>
  </si>
  <si>
    <t>Pumping Station telemetry provision for sites with no cellular communications and/or multiple inhibit links, as compliant with Design and Construction Guide (DCG) and Wessex Water's Associated Addendum - only chargeable under option 2 diversions where developer builds pumping station</t>
  </si>
  <si>
    <t>Main not exceeding 90mm dia.</t>
  </si>
  <si>
    <t>per hydrant</t>
  </si>
  <si>
    <t>Main not exceeding 150mm dia.</t>
  </si>
  <si>
    <t>Main not exceeding 180mm dia.</t>
  </si>
  <si>
    <t>Installation of fire hydrants on existing main</t>
  </si>
  <si>
    <r>
      <rPr>
        <i/>
        <sz val="11"/>
        <color theme="1"/>
        <rFont val="Arial"/>
        <family val="2"/>
      </rPr>
      <t>5-1, 5-2,</t>
    </r>
    <r>
      <rPr>
        <sz val="11"/>
        <color theme="1"/>
        <rFont val="Arial"/>
        <family val="2"/>
      </rPr>
      <t xml:space="preserve"> </t>
    </r>
    <r>
      <rPr>
        <b/>
        <sz val="11"/>
        <color theme="1"/>
        <rFont val="Arial"/>
        <family val="2"/>
      </rPr>
      <t>5-5</t>
    </r>
    <r>
      <rPr>
        <sz val="11"/>
        <color theme="1"/>
        <rFont val="Arial"/>
        <family val="2"/>
      </rPr>
      <t>, Hydrants</t>
    </r>
  </si>
  <si>
    <t>Installation of Fire Hydrants (from Wholesale Charges page 35)</t>
  </si>
  <si>
    <t>Nr</t>
  </si>
  <si>
    <t>Charge Ref</t>
  </si>
  <si>
    <t>Table Name</t>
  </si>
  <si>
    <t>Charge Item</t>
  </si>
  <si>
    <t>Charge Unit</t>
  </si>
  <si>
    <t>Corporate Fee</t>
  </si>
  <si>
    <t>18-19 Charge</t>
  </si>
  <si>
    <t>19-20 Charge</t>
  </si>
  <si>
    <t>20-21 Charge</t>
  </si>
  <si>
    <t>21-22 Charge</t>
  </si>
  <si>
    <t>% Chg</t>
  </si>
  <si>
    <t>Check</t>
  </si>
  <si>
    <t>To Do</t>
  </si>
  <si>
    <t>Query/Response</t>
  </si>
  <si>
    <t>Charge Owner</t>
  </si>
  <si>
    <t>PF?</t>
  </si>
  <si>
    <t>Description</t>
  </si>
  <si>
    <t>Calculation</t>
  </si>
  <si>
    <t>PF Person</t>
  </si>
  <si>
    <t>PF Charge</t>
  </si>
  <si>
    <t>Old Basis of Charge</t>
  </si>
  <si>
    <t>18/19</t>
  </si>
  <si>
    <t>19/20</t>
  </si>
  <si>
    <t>20/21</t>
  </si>
  <si>
    <t>&gt;
Current Year examples</t>
  </si>
  <si>
    <t>Connection only
One house
Both - Short</t>
  </si>
  <si>
    <t>Connection only
One house
Both - Long</t>
  </si>
  <si>
    <t>Connection only 
Block of 10 flats
Both - Short</t>
  </si>
  <si>
    <t>Connection only 
Block of 10 flats
Both - Long</t>
  </si>
  <si>
    <t>Small House Development
10 new conns of new main
Both</t>
  </si>
  <si>
    <t>Medium House Development
50 new conns of new main
Both</t>
  </si>
  <si>
    <t>Large House Development
200 new conns of new main
Both</t>
  </si>
  <si>
    <t>Small House Development
10 new conns of new main
Both - SLP</t>
  </si>
  <si>
    <t>Medium House Development
50 new conns of new main
Both - SLP</t>
  </si>
  <si>
    <t>Large House Development
200 new conns of new main
Both - SLP</t>
  </si>
  <si>
    <t>xx</t>
  </si>
  <si>
    <t>&gt;
Prior Year examples</t>
  </si>
  <si>
    <t>3-1-1</t>
  </si>
  <si>
    <t>Table 3-1</t>
  </si>
  <si>
    <t>Charges payable for asset plans and viability studies</t>
  </si>
  <si>
    <t/>
  </si>
  <si>
    <t xml:space="preserve">Charge only comes out to £4 per map at most so not worth it But competition vs Searches </t>
  </si>
  <si>
    <t>Matt Addison</t>
  </si>
  <si>
    <t>Find map extract, send out, and process payment.</t>
  </si>
  <si>
    <t>2018/19 - Assumes 1/2 hour of time to find extract, send out, and process payment. 0.4 hours * £36.81</t>
  </si>
  <si>
    <t>3-1-2</t>
  </si>
  <si>
    <t>Customer uses tool to find map extract for themselves</t>
  </si>
  <si>
    <t>3-1-3</t>
  </si>
  <si>
    <t>This will be accompanied with a note to clarify the amount of work that will be done for free</t>
  </si>
  <si>
    <t>Desktop study of existing system capacity, may include physical logging and site investigation of existing network operating parameters</t>
  </si>
  <si>
    <t>3-2-1</t>
  </si>
  <si>
    <t>Table 3-2</t>
  </si>
  <si>
    <t>Abortive visit charges</t>
  </si>
  <si>
    <t>£75 + any relevant costs</t>
  </si>
  <si>
    <t>Simon Hole</t>
  </si>
  <si>
    <t xml:space="preserve">Admin Charges for each abortive visit - </t>
  </si>
  <si>
    <t>Labour only</t>
  </si>
  <si>
    <t>Simon Hole (with updates to rate from finance)</t>
  </si>
  <si>
    <t>3-2-2</t>
  </si>
  <si>
    <t>OH (5%) omitted last year from salary rate</t>
  </si>
  <si>
    <t>Site Manager completing inspection to ensure site will be ready for next visit</t>
  </si>
  <si>
    <t>3-2-3</t>
  </si>
  <si>
    <t xml:space="preserve">Time for gang to be stood up pending access to works </t>
  </si>
  <si>
    <t>CKBS average + corporate fee of 6%</t>
  </si>
  <si>
    <t>3-2-4</t>
  </si>
  <si>
    <t xml:space="preserve">Two days charged for insufficent notice of cancellation </t>
  </si>
  <si>
    <t>3-2-5</t>
  </si>
  <si>
    <t>One day charged for remobilisation of gang to site</t>
  </si>
  <si>
    <t>CKBS average + corporate fee of 6%. Recovery of lost time and remobilisation charges for resources allocated to planned work aborted by client</t>
  </si>
  <si>
    <t>4-1-1</t>
  </si>
  <si>
    <t>Table 4-1</t>
  </si>
  <si>
    <t>Service connection administration charges (non-contestable) Section 45</t>
  </si>
  <si>
    <t>Administration costs of processing an application for a new water supply connection (process application, create water regs record, manage payment + site survey + scheduling an appointment + GIS update (FM + RAPID))</t>
  </si>
  <si>
    <t>Matt Addison &amp; Sophie Calvert (updated CI inspector</t>
  </si>
  <si>
    <t>Process application, create water regs record, manage payment + site survey + scheduling an appointment + GIS update (FM + RAPID) \= billing records update. 1.5 hours admin 0.5 hours GIS</t>
  </si>
  <si>
    <t>4-1-2</t>
  </si>
  <si>
    <t>Administration costs of processing an application for a new water supply connection (process application, manage payment + site survey + scheduling appointment+ GIS update (FM + RAPID) + billing records update)</t>
  </si>
  <si>
    <t>Matt Addison &amp; Sophie Calvert</t>
  </si>
  <si>
    <t>Process application, manage payment + site survey + GIS update (FM + RAPID) + billing records update. 0.75 hours admin 0.5 hours GIS</t>
  </si>
  <si>
    <t>4-1-3</t>
  </si>
  <si>
    <t>Administration costs of processing an application for a new water supply connection from a Self Lay Provider (Process application, create water regs record, manage payment + site survey + scheduling an appointment + GIS update (FM + RAPID))</t>
  </si>
  <si>
    <t>Process application, create water regs record, manage payment + site survey + scheduling an appointment + GIS update (FM + RAPID) \= billing records update. 1 hours admin 0.5 hours GIS</t>
  </si>
  <si>
    <t>4-1-4</t>
  </si>
  <si>
    <t>Administration costs of processing an application for a new water supply connection from a Self Lay Provider (GIS update (FM + RAPID) + billing records update)</t>
  </si>
  <si>
    <t>Process application, manage payment + site survey + GIS update (FM + RAPID) + billing records update. 0.5 hours admin 0.5 hours GIS</t>
  </si>
  <si>
    <t>4-1-5</t>
  </si>
  <si>
    <t>charge out rate change due to their total cost / number of jobs so it moves around</t>
  </si>
  <si>
    <t>Inspect service pipe trenches for conformity, depth, line and level</t>
  </si>
  <si>
    <t>Matthew Addison</t>
  </si>
  <si>
    <t>Inspect service pipe trenches for conformity, depth, line and level. 0.5 hours * £36.81</t>
  </si>
  <si>
    <t>4-2-1</t>
  </si>
  <si>
    <t>Table 4-2</t>
  </si>
  <si>
    <t>Service connection charges (contestable) Section 45</t>
  </si>
  <si>
    <t>4-2-2</t>
  </si>
  <si>
    <t>4-2-3</t>
  </si>
  <si>
    <t>More detailed data has been used to compile this from the bottom up and reinstatement costs weighted based on frequency of road, path or verge</t>
  </si>
  <si>
    <t>Tony Eavis</t>
  </si>
  <si>
    <t>Excavate to expose existing main, tap and connect live main, excavate provide and and lay communucation pipe, excavate and install MVU/meter box + join to private supply pipe</t>
  </si>
  <si>
    <t>Per connection</t>
  </si>
  <si>
    <t>Thomas Mansfield</t>
  </si>
  <si>
    <t>4-2-4</t>
  </si>
  <si>
    <t>This is based on the same costs as 4-2-7 and is a separate line for clarity to developers
More detailed data has been used to compile this from the bottom up this year</t>
  </si>
  <si>
    <t xml:space="preserve">Additional connection (≤32mm diameter) in same trench </t>
  </si>
  <si>
    <t>charge same as developer digs and refills</t>
  </si>
  <si>
    <t>4-2-5</t>
  </si>
  <si>
    <t>Excavate to expose existing main, tap and connect live main, excavate and lay communucation pipe, excavate and install MVU/meter box</t>
  </si>
  <si>
    <t>4-2-6</t>
  </si>
  <si>
    <t>This is based on the similar costs as 4-2-8 and is a separate line for clarity to developers
More detailed data has been used to compile this from the bottom up</t>
  </si>
  <si>
    <t xml:space="preserve">Additional connection (&gt;32mm diameter) in same trench </t>
  </si>
  <si>
    <t>Priced as an additional connection</t>
  </si>
  <si>
    <t>4-2-7</t>
  </si>
  <si>
    <t>More detailed data has been used to compile this from the bottom up</t>
  </si>
  <si>
    <t>Connection (≤32mm diameter) to main (including supply and installation of meter &amp; meter box) where developer provides all excavation and refill</t>
  </si>
  <si>
    <t>2018/19 £50 RR + 6% corporate overhead</t>
  </si>
  <si>
    <t>4-2-8</t>
  </si>
  <si>
    <t>Connection (&gt;32mm diameter) to main (including supply and installation of meter &amp; meter box) where developer provides all excavation and refill</t>
  </si>
  <si>
    <t>2018/19 £120/£173 industry average + 6% corporate overhead</t>
  </si>
  <si>
    <t>4-2-9</t>
  </si>
  <si>
    <t>4-2-10</t>
  </si>
  <si>
    <t>4-2-11</t>
  </si>
  <si>
    <t>4-2-12</t>
  </si>
  <si>
    <t>New</t>
  </si>
  <si>
    <t>The time taken will need to be reviewed with actual data once available</t>
  </si>
  <si>
    <t>supply and lay additional pipe where no excavation or reinstatement</t>
  </si>
  <si>
    <t>Tom Mansfield</t>
  </si>
  <si>
    <t>4-2-13</t>
  </si>
  <si>
    <t>Ian Coupe</t>
  </si>
  <si>
    <t>Non-standard connection (&gt;32mm) + 4-port manifold box (with 2m excavation &amp; reinstatement) (excluding meters)</t>
  </si>
  <si>
    <t>Non-standard connection cost + material + store handling fee</t>
  </si>
  <si>
    <t>Elaine Poirot</t>
  </si>
  <si>
    <t>non-Standard Conn + additional 3 meters + cost of 4 port manifold box</t>
  </si>
  <si>
    <t>4-2-14</t>
  </si>
  <si>
    <t>Non-standard connection (&gt;32mm) + 6-port manifold box (with 2m excavation &amp; reinstatement)</t>
  </si>
  <si>
    <t>Excavate to expose existing main, tap and connect live main, excavate and lay communucation pipe, excavate and install manifold and surface box</t>
  </si>
  <si>
    <t>4-2-15</t>
  </si>
  <si>
    <t>Supply 15mm meter (non-AMR)</t>
  </si>
  <si>
    <t xml:space="preserve">Supply only of meter body and meter box components for installation by others </t>
  </si>
  <si>
    <t>Meter + meter box + store handling fee</t>
  </si>
  <si>
    <t>4-2-16</t>
  </si>
  <si>
    <t>4-2-17</t>
  </si>
  <si>
    <t>Add to supply of meter above</t>
  </si>
  <si>
    <t>Install meter and meter box.</t>
  </si>
  <si>
    <t>Excavate and install meter and meter box. 1 hr work</t>
  </si>
  <si>
    <t>4-2-18</t>
  </si>
  <si>
    <t>Mainly metered now</t>
  </si>
  <si>
    <t>Eco Reg</t>
  </si>
  <si>
    <t>Estimated cost of the water used in building properties - 37 m3 used on average x full volumetric rate (1.9735 for 21/22) of water</t>
  </si>
  <si>
    <t>4-2-19</t>
  </si>
  <si>
    <t>Almost all sites need traffic management of some kind, but not all need traffic lights. As traffic lights made up the bulk of 19/20 charge (£350), this essentially meant that a fair number of customers were not getting value for money. Conversely, there were also some customers who were being charged nothing when they should have been charged a small fee (e.g. these customers benefited from ‘chapter 8’ road signs + permit but we charged them £0). 
The charge has now been averaged out across all customers who need traffic management of some form. This traffic management might just be chapter 8, or it might be traffic lights etc. This has led to it becoming significantly less expensive as the actual costs incurred by us each year are being spread amongst significantly more customers.</t>
  </si>
  <si>
    <t>Provision of temporary traffic control lights , signage and other associated equipment</t>
  </si>
  <si>
    <t>Signage weekly rate + delivery/collection</t>
  </si>
  <si>
    <t>Tony Eavis &amp; Chris Harrop</t>
  </si>
  <si>
    <t>4-2-20</t>
  </si>
  <si>
    <t>Includes permit</t>
  </si>
  <si>
    <t>Includes application for road closure to council, traffic management signage etc. and advance warning signage</t>
  </si>
  <si>
    <t>Application fee + traffic management + signage</t>
  </si>
  <si>
    <t>Apply for diversionary route, errect diversionary signage, manage signage for duration of works and recover on completion. Average cost for licence.</t>
  </si>
  <si>
    <t>4-3-1</t>
  </si>
  <si>
    <t>Table 4-3</t>
  </si>
  <si>
    <t>Disconnection charges (non-contestable) Section 62</t>
  </si>
  <si>
    <t>Permanent disconnection for domestic properties</t>
  </si>
  <si>
    <t>5-1-1</t>
  </si>
  <si>
    <t>Table 5-1</t>
  </si>
  <si>
    <t>Providing a public main as a Section 41 Requisition (non-contestable) Section 41</t>
  </si>
  <si>
    <t>Administration fee for setting up scheme, filing, liaison with developer, processing water quality test results.</t>
  </si>
  <si>
    <t>Administration fee for setting up scheme, filing, liaison with developer, processing water quality test results. 2.5 hours admin 0.5 hours GIS</t>
  </si>
  <si>
    <t>5-1-2</t>
  </si>
  <si>
    <t>Approval for third party design by S41 engineer and networks inspectors</t>
  </si>
  <si>
    <t>Approval of mains designed by others - 3.5 hours * £45.48 WECs engineer</t>
  </si>
  <si>
    <t>5-1-3</t>
  </si>
  <si>
    <t>3 man gang - WW carrying out connection for new main into the existing network including roadworks, warning letters and reinstatement necessary</t>
  </si>
  <si>
    <t>Water main + sluice valve + installation of both + reinstatement + connection + foreman supervision</t>
  </si>
  <si>
    <t>5-1-4</t>
  </si>
  <si>
    <t>WSX will no longer pass on the charge of the leakage monitor as it is not needed but preferred by WSX</t>
  </si>
  <si>
    <t>3 man gang completing the connection to our network and installation of leakage meter includingroadworks, warning letters and reinstatement</t>
  </si>
  <si>
    <t>Water main + sluice valve + meter + installation of all + reinstatement + hydrants + foreman supervision</t>
  </si>
  <si>
    <t>5-1-5</t>
  </si>
  <si>
    <t>Providing a public main as a Section 41 Requisition (non-contestable) Section 44</t>
  </si>
  <si>
    <t>Laying of additional mains where required to connect to nearest water main</t>
  </si>
  <si>
    <t>Table 5-2</t>
  </si>
  <si>
    <t>5-2-1</t>
  </si>
  <si>
    <t>Providing a public main as a Section 41 Requisition (contestable) Section 41</t>
  </si>
  <si>
    <t>5-2-2</t>
  </si>
  <si>
    <t>Design of distribution mains layouts to serve site specific requirements.</t>
  </si>
  <si>
    <t>Design of distribution mains layouts to serve site specific requirements. 1 day = see self lay. 7.5 hours * £45.48 WECs engineer</t>
  </si>
  <si>
    <t>5-2-3</t>
  </si>
  <si>
    <t>Amend design of distribution mains layouts to serve site specific requirements</t>
  </si>
  <si>
    <t>Amend design of distribution mains layouts to serve site specific requirements - 1/2 day</t>
  </si>
  <si>
    <t>5-2-4</t>
  </si>
  <si>
    <t>3 man gang installing 90mm pipe into pre dug trench with dust</t>
  </si>
  <si>
    <t>Pipe + installation + foreman supervision</t>
  </si>
  <si>
    <t>CKBS + 6% corporate fee</t>
  </si>
  <si>
    <t>5-2-5</t>
  </si>
  <si>
    <t>excavate install and dust 90mm pipe within a development boundary - unmade ground or within a grass verge with reinstatement</t>
  </si>
  <si>
    <t>5-2-6</t>
  </si>
  <si>
    <t>90mm pipe installed into a footpath with reinstatment</t>
  </si>
  <si>
    <t>Pipe + installation + reinstatement + foreman supervision</t>
  </si>
  <si>
    <t>5-2-7</t>
  </si>
  <si>
    <t>excavate existing carriageway install 90mm pipe with dust and reinstatement</t>
  </si>
  <si>
    <t>5-2-8</t>
  </si>
  <si>
    <t>Emailed Nick Routh 22/9</t>
  </si>
  <si>
    <t>Simon Hole/ Nick Routh</t>
  </si>
  <si>
    <t>3 years of analysis results in an average cost of £23.05</t>
  </si>
  <si>
    <t>5-2-9</t>
  </si>
  <si>
    <t>TR61 output</t>
  </si>
  <si>
    <t>Providing a 2kWh booster where a developer desires guaranteed pressure greater than 0.7 bar at any point on the site</t>
  </si>
  <si>
    <t xml:space="preserve">
TR61 : M&amp;E   £k = 98.407   +    1.244 *  Power  
Civils    £k = 23.494   + 1.363 * Power
in Q3 2015 prices therefore inflate:
2.0% for 16-17 charges
2.2% for 17-18 charges
3.9% for the 18-19 charges
3.2% for the 19-20 charges
2.0% (forecast) for the 20-21 charges</t>
  </si>
  <si>
    <t>Elaine Poirot (TR61)</t>
  </si>
  <si>
    <t>CKBS</t>
  </si>
  <si>
    <t>5-2-10</t>
  </si>
  <si>
    <t>Routine connection known as back to back, the connection of new mains to existing within building site and removal of temp apparatus.</t>
  </si>
  <si>
    <t>Connection</t>
  </si>
  <si>
    <t>Piece through like for like diameter main to stop end valve in excavation opened by others = £125.73 x 7.5 x 1.06</t>
  </si>
  <si>
    <t>5-2-11</t>
  </si>
  <si>
    <t>Chlorinator tester rate up due to staff change - long serving employee with final pension scheme</t>
  </si>
  <si>
    <t>Fill main, purge air, pressure test, prove main, provide test certificate</t>
  </si>
  <si>
    <t>Fill main, purge air, pressure test, prove main, provide test certificate = 18 hours * £34</t>
  </si>
  <si>
    <t>5-2-12</t>
  </si>
  <si>
    <t>Plan, deteremine dosing rate, inject and test for chlorine residual, flush, analyse water quality samples and provide test certificate</t>
  </si>
  <si>
    <t>Plan, deteremine dosing rate, inject and test for chlorine residual, flush, analyse water quality samples and provide test certificate = 9 hours * £34</t>
  </si>
  <si>
    <t>5-2-13</t>
  </si>
  <si>
    <t>Includes both the tester and labs time</t>
  </si>
  <si>
    <t>Take water quality samples, test and provide analysis certificate</t>
  </si>
  <si>
    <t>5-2-14</t>
  </si>
  <si>
    <t>See 4-2-18</t>
  </si>
  <si>
    <t>5-2-15</t>
  </si>
  <si>
    <t>See 4-2-19</t>
  </si>
  <si>
    <t>5-3-1</t>
  </si>
  <si>
    <t>Table 5-3</t>
  </si>
  <si>
    <t>Adopting self-laid mains (non-contestable) Section 51</t>
  </si>
  <si>
    <t>Decision made not to charge - see Matt Greenfield email 23/10/19</t>
  </si>
  <si>
    <t>Nick Mahoney</t>
  </si>
  <si>
    <t>Fee to instigate internal design works, enable preliminary inspections and liaison with developer.</t>
  </si>
  <si>
    <t>Decision not to charge - see Matt Greenfield email 23/10/19</t>
  </si>
  <si>
    <t>Fee to instigate internal design works, enable preliminary inspections and liaison with developer. Assumes 2 people take 1 hour to meet with the developer. 2 hours * £36.81</t>
  </si>
  <si>
    <t>5-3-2</t>
  </si>
  <si>
    <t>Re-inspection of works following amendments, alterations and corrections to agreed works.</t>
  </si>
  <si>
    <t>Re-inspection of works following amendments, alterations and corrections to agreed works. Assumes 1 hour of labour at £36.81</t>
  </si>
  <si>
    <t>5-3-3</t>
  </si>
  <si>
    <t>Ruth (email 10/10/19): On the section 51 agreement, there is no real legal input into the drawing up of these agreements as they are based on a template (some admin time from Nick’s team plus my signature) so I believe the decision was taken to not make a charge.</t>
  </si>
  <si>
    <t>Ruth Jefferson</t>
  </si>
  <si>
    <t>Legal team produces or reassesses legal agreement as part of S51 &amp; S104 activities</t>
  </si>
  <si>
    <t>Ruth: On the section 51 agreement, there is no real legal input into the drawing up of these agreements as they are based on a template (some admin time from Nick’s team plus my signature) so I believe the decision was taken to not make a charge.</t>
  </si>
  <si>
    <t>Ruth Jerfferson (email dated 10/10/19)</t>
  </si>
  <si>
    <t>Does this need to include an hour of Nick's time?</t>
  </si>
  <si>
    <t>5-3-4</t>
  </si>
  <si>
    <t>Service connection administration fees (where an SLP is providing these)</t>
  </si>
  <si>
    <t>5-3-5</t>
  </si>
  <si>
    <t xml:space="preserve">Excavate, supply and lay pipe (and reinstate where required) </t>
  </si>
  <si>
    <t>5-4-1</t>
  </si>
  <si>
    <t>Table 5-4</t>
  </si>
  <si>
    <t>Adopting self-laid mains (contestable) Section 51</t>
  </si>
  <si>
    <t>5-4-2</t>
  </si>
  <si>
    <t>5-5-1</t>
  </si>
  <si>
    <t>Table 5-5</t>
  </si>
  <si>
    <t>Diverting water mains Section 185</t>
  </si>
  <si>
    <t>Removed Corporate fee as Diversions now treated as OPEX</t>
  </si>
  <si>
    <t>Mike Gale</t>
  </si>
  <si>
    <t>Administration fee for setting up scheme, filing, financial processing, liaison with developer.</t>
  </si>
  <si>
    <t>Administration fee for setting up scheme, filing, liaison with developer, processing water quality test results. 2.5 hours admin + 1 hour GIS</t>
  </si>
  <si>
    <t>5-5-2</t>
  </si>
  <si>
    <t>Desktop appraisal of impact of proposed works on existing infrastructure, propose and cost diversionary works</t>
  </si>
  <si>
    <t>5-5-3</t>
  </si>
  <si>
    <t>technical assessment where a design is submitted for approval</t>
  </si>
  <si>
    <t>desktop technical assessment of proposal designed by others</t>
  </si>
  <si>
    <t>5-5-4</t>
  </si>
  <si>
    <t>Removed Corporate fee as Diversions now treated as OPEX
Variances in rates for site manager (multiplier amendment made) and distribution inspector (rate change due to jobs)</t>
  </si>
  <si>
    <t>Inspection of physical works undertaken by others.</t>
  </si>
  <si>
    <t>Inspection of physical works undertaken by others. 5 visits x £34 per hour</t>
  </si>
  <si>
    <t>5-5-5</t>
  </si>
  <si>
    <t xml:space="preserve">Removed Corporate fee as Diversions now treated as OPEX
Variances in rate for site manager (multiplier amendment made) </t>
  </si>
  <si>
    <t>5-5-6</t>
  </si>
  <si>
    <t>5-5-7</t>
  </si>
  <si>
    <t>Physically disconnect redundant assets from live system. £125.73 x 1.06 - per hour, converted to per linear metre.</t>
  </si>
  <si>
    <t>5-5-8</t>
  </si>
  <si>
    <t xml:space="preserve">reinstatement of valve or hydrant surround including concrete apron </t>
  </si>
  <si>
    <t>Reinstatement</t>
  </si>
  <si>
    <t>5-5-9</t>
  </si>
  <si>
    <t>Table 6-2</t>
  </si>
  <si>
    <t>Tables 5-1 &amp; 5-2</t>
  </si>
  <si>
    <t>6-1-1</t>
  </si>
  <si>
    <t>Table 6-1</t>
  </si>
  <si>
    <t>Sewer connection charges (non-contestable) Section 106 &amp; 107</t>
  </si>
  <si>
    <t>Administration &amp; technical assement of an application to connect to the public sewer</t>
  </si>
  <si>
    <t>Administration: Process application, create record, manage payment. 1 hour admin + 0.5 hours GIS.
Technical Approval: Agree works meet technical requirements. 1 hour technician + 0.5 hours Engineer (1.5 * £30.31)</t>
  </si>
  <si>
    <t>6-1-2</t>
  </si>
  <si>
    <t>Connection by means of a Y-junction or saddle</t>
  </si>
  <si>
    <t>Average cost of a connection (closed jobs between 01 January 2019 to 31 July 2019)</t>
  </si>
  <si>
    <t>Make connection to existing sewer in excavation opened by others, including saddle/junction and couplings</t>
  </si>
  <si>
    <t>6-1-3</t>
  </si>
  <si>
    <t xml:space="preserve">Variances in rate for site inspector (multiplier amendment made) </t>
  </si>
  <si>
    <t>Inspect works for conformity</t>
  </si>
  <si>
    <t>Inspect works for conformity - 3 hours inspector</t>
  </si>
  <si>
    <t>6-1-4</t>
  </si>
  <si>
    <t>Inspect works for conformity - 1.5 hours inspector</t>
  </si>
  <si>
    <t>7-1-1</t>
  </si>
  <si>
    <t>Table 7-1</t>
  </si>
  <si>
    <t>Providing a public sewer or lateral drain (non-contestable) Section 98 requisition</t>
  </si>
  <si>
    <t>Administration fee for setting up scheme, filing, liaison with developer, engineering consultancy, preparation and issue of offer letters.</t>
  </si>
  <si>
    <t>Administration fee for setting up scheme, filing, liaison with developer, engineering consultancy, preparation and issue of offer letters. 3 hours admin + 1.5 hours GIS</t>
  </si>
  <si>
    <t>7-1-2</t>
  </si>
  <si>
    <t>Determine appropriate point of connection to existing system</t>
  </si>
  <si>
    <t>7-2-1</t>
  </si>
  <si>
    <t>Table 7-2</t>
  </si>
  <si>
    <t>Requisition charges for new public sewers (contestable) Section 98 requisition</t>
  </si>
  <si>
    <t>Gravity Sewer - Pipe Depth  ≤ 3m, Pipe Diameter  ≤225mm - Field</t>
  </si>
  <si>
    <t>TITLE ERROR</t>
  </si>
  <si>
    <t>Mainly external contractors estimated 25% uplift to include external rates and additional time taken
Attach hyperlink to backup file</t>
  </si>
  <si>
    <t>7-2-2</t>
  </si>
  <si>
    <t>Gravity Sewer - Pipe Depth  ≤ 3m, Pipe Diameter  ≤225mm - Made Ground</t>
  </si>
  <si>
    <t>Mainly external contractors estimated 25% uplift to include external rates and additional time taken</t>
  </si>
  <si>
    <t>7-2-3</t>
  </si>
  <si>
    <t>Gravity Sewer - Pipe Depth  ≤ 3m, Pipe Diameter  ≤225mm - Road</t>
  </si>
  <si>
    <t>7-2-4</t>
  </si>
  <si>
    <t>Gravity Sewer - Pipe Depth  ≤ 3m, Pipe Diameter  &gt;225mm and ≤300mm - Field</t>
  </si>
  <si>
    <t>7-2-5</t>
  </si>
  <si>
    <t>Gravity Sewer - Pipe Depth  ≤ 3m, Pipe Diameter  &gt;225mm and ≤300mm  - Made Ground</t>
  </si>
  <si>
    <t>7-2-6</t>
  </si>
  <si>
    <t>Gravity Sewer - Pipe Depth  ≤ 3m, Pipe Diameter  &gt;225mm and ≤300mm - Road</t>
  </si>
  <si>
    <t>7-2-7</t>
  </si>
  <si>
    <t>Pumped Sewer  ≤1.5m depth, 80mm pipe diameter - Field</t>
  </si>
  <si>
    <t>7-2-8</t>
  </si>
  <si>
    <t>Pumped Sewer  ≤1.5m depth, 80mm pipe diameter - Made Ground</t>
  </si>
  <si>
    <t>7-2-9</t>
  </si>
  <si>
    <t>Pumped Sewer  ≤1.5m depth, 80mm pipe diameter - Road</t>
  </si>
  <si>
    <t>7-2-10</t>
  </si>
  <si>
    <t>Design &amp; Installation of Sustainable Drainage Scheme (SuDs)</t>
  </si>
  <si>
    <t xml:space="preserve">Needs a review when data available. Response: best to split between soft and hard SUDs. Soft is ditch or swell - needs meter length rate. Hard would be m3. Who defines whether it is soft or hard? </t>
  </si>
  <si>
    <t>Mike Gale / Bruce McAuslane</t>
  </si>
  <si>
    <t>7-2-11</t>
  </si>
  <si>
    <t>7-2-12</t>
  </si>
  <si>
    <t>Provision of temporary traffic control lights and signage</t>
  </si>
  <si>
    <t>7-2-13</t>
  </si>
  <si>
    <t>Apply for diversionary route, errect diversionary signage, manage signage for duration of works and recover on completion</t>
  </si>
  <si>
    <t>7-2-14</t>
  </si>
  <si>
    <t>Decommisioning needs no pipes.</t>
  </si>
  <si>
    <t>Mike Gale/ Bruce</t>
  </si>
  <si>
    <t>7-3-1</t>
  </si>
  <si>
    <t>Table 7-3</t>
  </si>
  <si>
    <t>Adopting existing sewerage assets (non-contestable) Section 102</t>
  </si>
  <si>
    <t>Mike Gale 3/12/19: S102’s require a lot of admin work, and a technical check by a technician / engineer.  I wanted to increase this further, but we have only done a few and the data was not available.
MGa email 17/9/20: We do very few S102 agreements, and I am not involved at all with them.  I would need to go to the local teams and ask them to assess hours spent. However we don’t have individual cost codes for individual sites, so it would only ever be an estimate.</t>
  </si>
  <si>
    <t>Process application, create record, manage payment.</t>
  </si>
  <si>
    <t>Matt Addison &amp; Mike Gale</t>
  </si>
  <si>
    <t>Process application, create record, manage payment. 4 hours admin</t>
  </si>
  <si>
    <t>7-3-2</t>
  </si>
  <si>
    <t>Agree works meet technical requirements.</t>
  </si>
  <si>
    <t>Agree works meet technical requirements. 7.5 hours technician * £45.48</t>
  </si>
  <si>
    <t>7-3-3</t>
  </si>
  <si>
    <t>17/9/20 MGa email: I think we would visit 3-4 times per site which equates to a full day, but when you add data review, correspondence and calls would be 12 hrs as per S102 sites.
Site inspector rate increase addtionally</t>
  </si>
  <si>
    <t>Inspect works for conformity, depth, line and level, include CCTV record inspection for S104. 7.5 hours inspector</t>
  </si>
  <si>
    <t>Based on last year's calc updated for 20/21 expected hourly rate</t>
  </si>
  <si>
    <t xml:space="preserve">Mike Gale (email </t>
  </si>
  <si>
    <t>Inspect works for conformity, depth, line and level, include CCTV record inspection for S104. 7.5 hours inspector * £36.81</t>
  </si>
  <si>
    <t>7-3-4</t>
  </si>
  <si>
    <t>Previously omitted from charges</t>
  </si>
  <si>
    <t>Ben Tingay</t>
  </si>
  <si>
    <t>Abloy padlocks for pumping stations are fitted at adoption/handover. On average 8 locks per site (Gate x1, kiosk x2, wet well x1, valve chamber x4)
Xylem M&amp;E inspection is a fixed price per site, they carry out an inspection, prepare a report and quotation for any works</t>
  </si>
  <si>
    <t>Ben Tingay / Elaine Poirot</t>
  </si>
  <si>
    <t>Inspect works for conformity, depth, line and level, include CCTV record inspection for S104. 7.5 hours inspector * £36.82</t>
  </si>
  <si>
    <t>7-3-5</t>
  </si>
  <si>
    <t>Has previously been omitted from S102 table in error</t>
  </si>
  <si>
    <t>7-4-12</t>
  </si>
  <si>
    <t>Legal team produces land transfer document as part of S104/S102 activities</t>
  </si>
  <si>
    <t>Georgina Aldred (email dated 30/10/19)</t>
  </si>
  <si>
    <t>Inspect works for conformity, depth, line and level, include CCTV record inspection for S104. 7.5 hours inspector * £36.83</t>
  </si>
  <si>
    <t>7-3-6</t>
  </si>
  <si>
    <t>Pumping Station telemetry provision via cellular communications, as compliant with Design and Construction Guide DCG and Wessex Water's Associated Addendum</t>
  </si>
  <si>
    <t>email 21/11/19 from Ben Tingey</t>
  </si>
  <si>
    <t>Dave Mining</t>
  </si>
  <si>
    <t>Pumping Station telemetry provision via cellular commuciations as compliant with DCG and Wessex Water's Associated Addendum fitted in the builders' panel</t>
  </si>
  <si>
    <t>Elaine Poirot (see Dave Mining email 31/10/19 and update to Data bundle email 20/11,29/11)</t>
  </si>
  <si>
    <t>Provide, Install and commission telemetry equipment, integrate with existing network management system</t>
  </si>
  <si>
    <t>7-3-7</t>
  </si>
  <si>
    <t>Pumping Station telemetry provision for sites with no cellular communications and/or multiple inhibit links, as compliant with Design and Construction Guide DCG and Wessex Water's Associated Addendum</t>
  </si>
  <si>
    <t>email 21/11/19 from Ben Tingey. Will be such a rare charge that it would be easier to price on application</t>
  </si>
  <si>
    <t>Elaine Poirot (see Dave Mining email 31/10/19 and update to Data bundle email 20/11)</t>
  </si>
  <si>
    <t>7-3-8</t>
  </si>
  <si>
    <t>Excavate supply and lay pipe (and reinstate where required)</t>
  </si>
  <si>
    <t>Previously referenced incorrectly</t>
  </si>
  <si>
    <t>7-4-1</t>
  </si>
  <si>
    <t>Table 7-4</t>
  </si>
  <si>
    <t>Adopting new sewerage assets (contestable) Section 104</t>
  </si>
  <si>
    <t>Process application, create record, manage payment. 2.5 hours admin + 1.5 hours GIS</t>
  </si>
  <si>
    <t>7-4-2</t>
  </si>
  <si>
    <t>Labour only (this is based on a small number of sites so more discussion required)</t>
  </si>
  <si>
    <t>Agree works meet technical requirements (6 hours technician + 6 hours Engineer). 1 day technician (9 hours * £45.48)</t>
  </si>
  <si>
    <t>7-4-3</t>
  </si>
  <si>
    <t>Adopting new sewerage assets (contestable) Section 105</t>
  </si>
  <si>
    <t>MGa email 17/9/20: we have never split our time up into the initial submission and a resubmission, again we don’t have the data.  My gut feeling is it would be around 40% on average.</t>
  </si>
  <si>
    <t xml:space="preserve"> </t>
  </si>
  <si>
    <t>7-4-4</t>
  </si>
  <si>
    <t>Adopting new sewerage assets (contestable) Section 103</t>
  </si>
  <si>
    <t>Supporting information from Derek in S104_DB_calcs
Needs more data collection to enable better correlation of costs and key drivers</t>
  </si>
  <si>
    <t>Inspect works for conformity, depth, line and level, include CCTV record inspection for S102</t>
  </si>
  <si>
    <t>7-4-5</t>
  </si>
  <si>
    <t>Inspect works for conformity, depth, line and level, include CCTV record inspection for S103</t>
  </si>
  <si>
    <t>7-4-6</t>
  </si>
  <si>
    <t>7-4-7</t>
  </si>
  <si>
    <t>7-4-8</t>
  </si>
  <si>
    <t>7-4-9</t>
  </si>
  <si>
    <t>SUDS adoption compliance fee</t>
  </si>
  <si>
    <t>7-4-10</t>
  </si>
  <si>
    <t>email 30/10/20 from Georgina Aldred confirming no changes in chargeable hours</t>
  </si>
  <si>
    <t>Legal team produces or reassesses legal agreement as part of S104 activities</t>
  </si>
  <si>
    <t>Prepare, issue and process legal agreement (S104 only)</t>
  </si>
  <si>
    <t>7-4-11</t>
  </si>
  <si>
    <t>Legal team produces deed of grant as part of S104 activities</t>
  </si>
  <si>
    <t>7-4-13</t>
  </si>
  <si>
    <t>10% or minimum of £5,000</t>
  </si>
  <si>
    <t>Deposit sum as deposit against failure of contractor to complete works (S104)</t>
  </si>
  <si>
    <t>7-4-14</t>
  </si>
  <si>
    <t>Emails from Ben Tingay 25/9/20</t>
  </si>
  <si>
    <t>7-4-15</t>
  </si>
  <si>
    <t>7-4-16</t>
  </si>
  <si>
    <t>Sewer connection</t>
  </si>
  <si>
    <t>7-4-17</t>
  </si>
  <si>
    <t>7-5-1</t>
  </si>
  <si>
    <t>Table 7-5</t>
  </si>
  <si>
    <t>Diverting a public sewer asset – major or minor diversion (non-contestable) Section 185</t>
  </si>
  <si>
    <t>Diversion now OPEX so Corporate fee removed</t>
  </si>
  <si>
    <t>7-5-2</t>
  </si>
  <si>
    <t>Diversion now OPEX so Corporate fee removed 
Compared to 5-5-3, this is much higher? Response: Because this includes major whereas major 5-5-3 would go to Paul Godfrey and be charged on bespoke basis.</t>
  </si>
  <si>
    <t>Desktop technical assessment of proposal designed by others.</t>
  </si>
  <si>
    <t>Desktop technical assessment of proposal designed by others. 2 hours technician + 2 hours engineer</t>
  </si>
  <si>
    <t>7-5-3</t>
  </si>
  <si>
    <t>This charge is only intended to apply to simple jobs - exceptional jobs will get quoted seperately</t>
  </si>
  <si>
    <t>Bruce McAuslane</t>
  </si>
  <si>
    <t>7-5-4</t>
  </si>
  <si>
    <t>MGa email 17/9/20: I think we would visit 3-4 times per site which equates to a full day, but when you add data review, correspondence and calls would be 12 hrs as per S102 sites.
Additionally site inspector rate increase</t>
  </si>
  <si>
    <t>Mike Gale (email 25/9/20)</t>
  </si>
  <si>
    <t>Inspection of physical worls undertaken by others. 7.5 hours inspections. 5 visits * 90 mins each * £36.81</t>
  </si>
  <si>
    <t>7-5-5</t>
  </si>
  <si>
    <t>7-5-6</t>
  </si>
  <si>
    <t>Has previously been omitted from S185 table in error - no changes in hours from those charged in S104</t>
  </si>
  <si>
    <t>7-5-7</t>
  </si>
  <si>
    <t>10% or minimum of £500 for minor diversion, or minimum of £5,000 for major diversion</t>
  </si>
  <si>
    <t>Deposit sum to cover preliminary investigation of proposals, credited against mature scheme costs</t>
  </si>
  <si>
    <t>7-5-8</t>
  </si>
  <si>
    <t>Missed off S185 table last couple of years</t>
  </si>
  <si>
    <t>7-5-9</t>
  </si>
  <si>
    <t>7-5-10</t>
  </si>
  <si>
    <t>Excavate supply and lay pipe (and reinstate where required) or decommission redundant pipe</t>
  </si>
  <si>
    <t>8-1-1</t>
  </si>
  <si>
    <t>Water infrastructure charges Section 146</t>
  </si>
  <si>
    <t>8-1-2</t>
  </si>
  <si>
    <t>8-1-3</t>
  </si>
  <si>
    <t>RM x £155</t>
  </si>
  <si>
    <t>RM x £147</t>
  </si>
  <si>
    <t>RM x £160</t>
  </si>
  <si>
    <t>RM x £239</t>
  </si>
  <si>
    <t>8-1-4</t>
  </si>
  <si>
    <t>Water infrastructure charges Section 147</t>
  </si>
  <si>
    <t>8-2-1</t>
  </si>
  <si>
    <t>Sewerage infrastructure charges Section 146</t>
  </si>
  <si>
    <t>8-2-2</t>
  </si>
  <si>
    <t>Infrastructure charge due for development (no surface water abatement)</t>
  </si>
  <si>
    <t>8-2-3</t>
  </si>
  <si>
    <t>Charge based on fittings (calculated by reference to table 8-3)</t>
  </si>
  <si>
    <t>RM x £190</t>
  </si>
  <si>
    <t>RM x £251</t>
  </si>
  <si>
    <t>RM x £596</t>
  </si>
  <si>
    <t>8-2-4</t>
  </si>
  <si>
    <t>Infrastructure charge for schemes with the inclusion of an agreed SuDS scheme that attenuates the flow of surface water into our existing or proposed network</t>
  </si>
  <si>
    <t>8-2-5</t>
  </si>
  <si>
    <t>Infrastructure charge for schemes that commit to zero surface water discharge into our existing or proposed network</t>
  </si>
  <si>
    <t>8-2-6</t>
  </si>
  <si>
    <t>Worked Examples totals</t>
  </si>
  <si>
    <t>Connection Charge Non-contestable £k</t>
  </si>
  <si>
    <t>Connection Charge Contestable £k</t>
  </si>
  <si>
    <t>Req Charge Non-contestable £k</t>
  </si>
  <si>
    <t>Req Charge Contestable £k</t>
  </si>
  <si>
    <t>Infra Charge £k</t>
  </si>
  <si>
    <t>Income Offset £k</t>
  </si>
  <si>
    <r>
      <rPr>
        <b/>
        <sz val="11"/>
        <color theme="1"/>
        <rFont val="Arial"/>
        <family val="2"/>
      </rPr>
      <t>7-3</t>
    </r>
  </si>
  <si>
    <t>Example number</t>
  </si>
  <si>
    <t>Worked Examples with itemised charges used in the underlying tabs</t>
  </si>
  <si>
    <t xml:space="preserve">Worked Example: </t>
  </si>
  <si>
    <t xml:space="preserve">    It is Wessex Water's policy to always using barrier pipe and our charges reflect this.</t>
  </si>
  <si>
    <t xml:space="preserve">   Wastewater connection costs are not included in our examples as, in most cases, this is not typical work undertaken by Wessex Water. </t>
  </si>
  <si>
    <t>We based our scenarios on those provided by Ofwat Information notice IN-2007. However, notable differences include:</t>
  </si>
  <si>
    <t>Choose a worked example number and see the results on the calculator tab and how the individual items are used on the relevant section tabs:</t>
  </si>
  <si>
    <t>Water:</t>
  </si>
  <si>
    <t>Connection to an existing main. This includes service pipe and the boundary box fitting, excavation and reinstatement</t>
  </si>
  <si>
    <t>Using ≤32mm barrier pipe and up to 4m excavated and reinstated in a road surface. Includes charges for Highway permit fee and any required traffic lights.</t>
  </si>
  <si>
    <t>Administration fee, infrastructure fee and income offset</t>
  </si>
  <si>
    <t>Waste:</t>
  </si>
  <si>
    <t>Infrastructure fee at the standard rate is assumed and income offset</t>
  </si>
  <si>
    <t>Worked Example 1: Single Short connection</t>
  </si>
  <si>
    <t>Worked Example 2: Single long connection</t>
  </si>
  <si>
    <t>Using ≤32mm barrier pipe and 4m excavated and reinstated in a road surface and 4m excavated and reinstated in unmade ground. Includes charges for Highway permit fee and any required traffic lights.</t>
  </si>
  <si>
    <t>Wessex Water's estimated construction cost</t>
  </si>
  <si>
    <t>Per scheme</t>
  </si>
  <si>
    <t>(to calculate Adoption Compliance Fee &amp; Deposit/Security, please contact Developer Services)</t>
  </si>
  <si>
    <t>Worked Example 3: Short Connection to Block of 10 Flats</t>
  </si>
  <si>
    <t>Large diameter water connection to an existing main.</t>
  </si>
  <si>
    <t>This includes service pipe and boundary box fitting, excavation and reinstatement in up to 4m of road surface</t>
  </si>
  <si>
    <t>Traffic management</t>
  </si>
  <si>
    <t>Worked Example 4: Long Connection to Block of 10 Flats</t>
  </si>
  <si>
    <t>This includes service pipe and boundary box fitting, excavation and reinstatement in up to 4m of road surface and up to 4m unmade ground</t>
  </si>
  <si>
    <t>Worked Example 5: Small Housing Development</t>
  </si>
  <si>
    <t>10 new service connections off new mains with no excavation or reinstatement required</t>
  </si>
  <si>
    <t>Infrastructure fee at the rate assumed for the inclusion of an agreed SuDS scheme and income offset</t>
  </si>
  <si>
    <t>Worked Example 6: Small Housing Development undertaken by an SLP</t>
  </si>
  <si>
    <t>These scenarios assume that all contestable activities are undertaken by self-lay providers</t>
  </si>
  <si>
    <t>Worked Example 7: Medium Housing Development</t>
  </si>
  <si>
    <t>Worked Example 8: Medium Housing Development undertaken by an SLP</t>
  </si>
  <si>
    <t>50 new service connections off new mains with no excavation or reinstatement required</t>
  </si>
  <si>
    <t>Excavate, supply and reinstate for a new main with 10m of road surface and 40m in unmade surface</t>
  </si>
  <si>
    <t>Excavate, supply and reinstate for a new main with 10 of road surface and 290m in unmade surface</t>
  </si>
  <si>
    <t>Mains connection fee (≤49 properties) and associated administration fees</t>
  </si>
  <si>
    <t>Mains connection fee (50+ properties) and associated administration fees</t>
  </si>
  <si>
    <t>Worked Example 9: Large Housing Development</t>
  </si>
  <si>
    <t>Worked Example 10: Large Housing Development undertaken by an SLP</t>
  </si>
  <si>
    <t>200 new service connections off new mains with no excavation or reinstatement required</t>
  </si>
  <si>
    <t>Excavate, supply and reinstate for a new main with 10 of road surface and 990m in unmade surface</t>
  </si>
  <si>
    <t xml:space="preserve">  Insert example number from example you would like displayed and see how they are calculated on the next pages</t>
  </si>
  <si>
    <t>Exceptions to using upfront requsition and diversion charges</t>
  </si>
  <si>
    <t>We reserve the right for all schemes to seek further costs from you should there be any change of scope, change in information provided to us or any other change that results in it not being reasonable for us to carry out the requisition on the basis of a  fixed upfront charge. 
Please see the s41 and s185 pages for more details regarding supply/water and see s98 and s104 pages for more details regarding waste/sewerage.
For full details see the Charging Arrangements document.</t>
  </si>
  <si>
    <t>Please see the s41 and s185 pages for more details regarding supply/water and see s98 and s104 pages for more details regarding waste/sewerage.</t>
  </si>
  <si>
    <t>For full details see the Charging Arrangements document.</t>
  </si>
  <si>
    <r>
      <rPr>
        <b/>
        <sz val="9.1999999999999993"/>
        <color theme="1"/>
        <rFont val="Calibri"/>
        <family val="2"/>
      </rPr>
      <t>Water supply requisitions and water main diversions</t>
    </r>
    <r>
      <rPr>
        <sz val="8"/>
        <color theme="1"/>
        <rFont val="Calibri"/>
        <family val="2"/>
        <scheme val="minor"/>
      </rPr>
      <t xml:space="preserve"> 
Where you requisition a water supply main or request a water supply main diversion (under sections 41 or 185 of the Water Industry Act 1991) we will offer you a price for the scheme based on the upfront charges set out in these charging arrangements if it is reasonable for us to do so.
Where the included works are affected by external factors outside our control, are subject to known or unknown site specific risks and uncertainties or involve a degree of complexity in delivering the scheme which would make it unreasonable for us to provide an upfront charge we will provide you with a high-level bespoke estimate.
The high-level bespoke estimate will be designed to fairly recover the costs incurred in delivering the scheme. It will consist of a brief description of the works involved and a site-specific budget price estimate for the whole scheme, taking into account the level of detail and information available to us at the time.  
Should you decide to proceed with the scheme, based on the bespoke estimate, it will be delivered on a rechargeable basis with any savings achieved returned to you and any additional costs incurred payable by you.
Instances where you will be offered a bespoke price estimate include, but are not limited to:
•	Laying of water mains:
            o	 300mm or greater in diameter, or
            o	 involving valve complexes.
•	Where entry to lay or access to the pipe is required through:
            o	 land in multiple ownership or occupation;
            o	 land designated or planned for premium use; 
            o	 land subject to protracted negotiation or dispute; and 
            o	 land owned by a protected undertaker (e.g. land owned by Network Rail or the Crown, rivers or motorways).
•	Where laying the main would involve crossing a river or motorway.
•	Where we are unable to serve statutory notice for the works or require the consent of a ‘protected undertaker’. e.g. crossing land owned by Network Rail, the Ministry of Justice, the Ministry of Defence or the Crown.
•	Where  ground conditions are particularly difficult (e.g. excavation of rock or artificially hard material) or require temporary or specialist works.
•	Where the work to be carried out is close to or in land with particular environmental, historical or archaeological characteristics or in a flood plain.
•	Where services or other utility assets (including our own) are discovered or known to be located in close proximity.
•	Where the works involved are subject to third party or consenting authority restrictions, constraints or refusals.
•	Where road closures affect national speed limit roads or major junctions.
There may be occasions where providing an indicative estimate is not possible or where the estimate will not meet the degree of confidence desired by you. In such cases, we will discuss with you the best way to proceed.</t>
    </r>
  </si>
  <si>
    <r>
      <rPr>
        <b/>
        <sz val="9"/>
        <color theme="1"/>
        <rFont val="Calibri"/>
        <family val="2"/>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</si>
  <si>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r>
      <rPr>
        <b/>
        <sz val="8"/>
        <color theme="1"/>
        <rFont val="Calibri"/>
        <family val="2"/>
        <scheme val="minor"/>
      </rPr>
      <t>Wastewater requisitions and sewer diversions</t>
    </r>
    <r>
      <rPr>
        <sz val="8"/>
        <color theme="1"/>
        <rFont val="Calibri"/>
        <family val="2"/>
        <scheme val="minor"/>
      </rPr>
      <t xml:space="preserve">
Where you requisition a sewer or request a sewer diversion from us (under sections 98 or 185 of the Water Industry Act 1991) we will offer you a fixed price for the scheme based on the upfront charges set out in these charging arrangements if the construction work required is simple. That is: 
•	The total length of sewer (gravity and pumped) is lessthan 100m in length.
•	Any gravity sewer is no more than 300mm in diameter or deeper than 3m. 
•	Any pumped sewer is no more than 80mm in diameter or deeper than 1.5m.
•	The ground conditions require no temporary or specialist works. 
•	All waste excavated is classified as inert.
•	Where entry to lay or access the pipe is through land that:
          o	 Is owned and occupied by a single legal interest;
          o	 Is scrubland, moorland or bare agricultural land which is pasture or arable; and
          o	 Has no development premium hope value.
•	Where we are able to serve statutory notice for the works and do not require the consent of a ‘protected undertaker’.
Where the included works are affected by external factors outside our control, are subject to known and unknown site specific risks and uncertainties or involve a degree of complexity in delivering the scheme which would make it unreasonable for us to provide you with an upfront charge, we have set out in section 7.3 our stage gate process for working with you.
Examples of where our staged gate process shall apply include, but are not limited to: 
•	The laying of sewers involving any of:
          o	 pumping stations or treatment works;
          o	 the disposal of waste other than inert;
          o	 the location and diversion of other services; 
          o	 work where ground conditions are particularly difficult (e.g. excavation of rock or artificially hard material) or require temporary or specialist works;
          o	 over pumping of existing flows; 
          o	 dewatering of ground water; 
          o	 the provision of security; 
          o	 work where the construction period is greater than 12 months; 
          o	 work with restricted access;
          o	 work with constraints such as night working or other restrictions;
          o	 work being carried out close to or in land with environmental, historical or archaeological characteristics or in a flood plain;
          o	 where road closures affect national speed limit roads or major junctions;
          o	 where entry to lay or access the pipe is required through:
                         -	land in multiple ownership or occupation;
                         -	land consisting of residential or non-residential gardens and amenity use;
                         -	land consisting of woodland, market gardens, allotments or a specialist agricultural use;
                         -	land designated or planned for premium use; and
                         -	land subject to protracted negotiation or dispute.
          o	where laying the main would involve crossing a river or motorway;
          o	where we are unable to serve statutory notice for the works or require the consent of a ‘protected undertaker’. e.g. crossing land owned by Network Rail, the Ministry of Justice, the Ministry of Defence or the Crown.
In the first instance, the stage gate process provides you with a high-level feasibility assessment and budget price estimate.  Should you decide to proceed with the scheme it will be delivered on a rechargeable basis with any savings achieved returned to you and any additional costs incurred payable by you.
Our stage gate process provides you with the opportunity to understand and control your phasing of spend on the project and only requires you to pay up front the costs for the next stage of the project.</t>
    </r>
  </si>
  <si>
    <t>v1</t>
  </si>
  <si>
    <t>The following sheets show how the calculator is filled out for the above example and the resulting costs are on the calculator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</si>
</sst>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quot;£&quot;#,##0.00"/>
    <numFmt numFmtId="165" formatCode="0.0"/>
    <numFmt numFmtId="166" formatCode="&quot;£&quot;#,##0"/>
    <numFmt numFmtId="167" formatCode="_-* #,##0_-;\-* #,##0_-;_-* &quot;-&quot;??_-;_-@_-"/>
    <numFmt numFmtId="168" formatCode="0.0%"/>
    <numFmt numFmtId="169" formatCode="0.000"/>
  </numFmts>
  <fonts count="41" x14ac:knownFonts="1">
    <font>
      <sz val="11"/>
      <color theme="1"/>
      <name val="Arial"/>
      <family val="2"/>
    </font>
    <font>
      <sz val="11"/>
      <color theme="1"/>
      <name val="Arial"/>
      <family val="2"/>
    </font>
    <font>
      <b/>
      <sz val="11"/>
      <color theme="0"/>
      <name val="Arial"/>
      <family val="2"/>
    </font>
    <font>
      <b/>
      <sz val="11"/>
      <color theme="1"/>
      <name val="Arial"/>
      <family val="2"/>
    </font>
    <font>
      <sz val="11"/>
      <color theme="0"/>
      <name val="Arial"/>
      <family val="2"/>
    </font>
    <font>
      <b/>
      <sz val="10"/>
      <color theme="1"/>
      <name val="Arial"/>
      <family val="2"/>
    </font>
    <font>
      <sz val="10"/>
      <color theme="1"/>
      <name val="Arial"/>
      <family val="2"/>
    </font>
    <font>
      <b/>
      <sz val="10"/>
      <color rgb="FFFFFFFF"/>
      <name val="Arial"/>
      <family val="2"/>
    </font>
    <font>
      <sz val="10"/>
      <color rgb="FF00000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i/>
      <sz val="11"/>
      <color theme="1"/>
      <name val="Arial"/>
      <family val="2"/>
    </font>
    <font>
      <b/>
      <sz val="18"/>
      <color theme="0"/>
      <name val="Arial"/>
      <family val="2"/>
    </font>
    <font>
      <b/>
      <sz val="10"/>
      <color theme="0"/>
      <name val="Calibri"/>
      <family val="2"/>
      <scheme val="minor"/>
    </font>
    <font>
      <sz val="18"/>
      <color theme="0"/>
      <name val="Arial"/>
      <family val="2"/>
    </font>
    <font>
      <u/>
      <sz val="11"/>
      <color theme="10"/>
      <name val="Arial"/>
      <family val="2"/>
    </font>
    <font>
      <sz val="11"/>
      <color theme="1"/>
      <name val="Calibri"/>
      <family val="2"/>
      <scheme val="minor"/>
    </font>
    <font>
      <u/>
      <sz val="11"/>
      <color theme="10"/>
      <name val="Calibri"/>
      <family val="2"/>
      <scheme val="minor"/>
    </font>
    <font>
      <sz val="10"/>
      <color rgb="FFFF0000"/>
      <name val="Arial"/>
      <family val="2"/>
    </font>
    <font>
      <b/>
      <sz val="10"/>
      <name val="Arial"/>
      <family val="2"/>
    </font>
    <font>
      <sz val="10"/>
      <color theme="0"/>
      <name val="Arial"/>
      <family val="2"/>
    </font>
    <font>
      <b/>
      <u/>
      <sz val="11"/>
      <color theme="1"/>
      <name val="Calibri"/>
      <family val="2"/>
      <scheme val="minor"/>
    </font>
    <font>
      <sz val="11"/>
      <color rgb="FFC00000"/>
      <name val="Arial"/>
      <family val="2"/>
    </font>
    <font>
      <b/>
      <sz val="10"/>
      <color rgb="FFC00000"/>
      <name val="Calibri"/>
      <family val="2"/>
      <scheme val="minor"/>
    </font>
    <font>
      <i/>
      <sz val="10"/>
      <color rgb="FFC00000"/>
      <name val="Arial"/>
      <family val="2"/>
    </font>
    <font>
      <b/>
      <sz val="12"/>
      <color rgb="FFC00000"/>
      <name val="Arial"/>
      <family val="2"/>
    </font>
    <font>
      <b/>
      <sz val="10"/>
      <color theme="0"/>
      <name val="Arial"/>
      <family val="2"/>
    </font>
    <font>
      <b/>
      <sz val="12"/>
      <name val="Arial"/>
      <family val="2"/>
    </font>
    <font>
      <sz val="8"/>
      <color theme="1" tint="0.34998626667073579"/>
      <name val="Calibri"/>
      <family val="2"/>
      <scheme val="minor"/>
    </font>
    <font>
      <u/>
      <sz val="10"/>
      <color theme="1" tint="0.34998626667073579"/>
      <name val="Calibri"/>
      <family val="2"/>
      <scheme val="minor"/>
    </font>
    <font>
      <sz val="11"/>
      <color theme="1" tint="0.34998626667073579"/>
      <name val="Arial"/>
      <family val="2"/>
    </font>
    <font>
      <sz val="11"/>
      <color theme="4"/>
      <name val="Arial"/>
      <family val="2"/>
    </font>
    <font>
      <b/>
      <sz val="11"/>
      <color rgb="FF0070C0"/>
      <name val="Arial"/>
      <family val="2"/>
    </font>
    <font>
      <u/>
      <sz val="14"/>
      <color theme="1"/>
      <name val="Arial"/>
      <family val="2"/>
    </font>
    <font>
      <u/>
      <sz val="11"/>
      <color theme="1"/>
      <name val="Arial"/>
      <family val="2"/>
    </font>
    <font>
      <sz val="8"/>
      <color theme="1"/>
      <name val="Calibri"/>
      <family val="2"/>
      <scheme val="minor"/>
    </font>
    <font>
      <b/>
      <sz val="9.1999999999999993"/>
      <color theme="1"/>
      <name val="Calibri"/>
      <family val="2"/>
    </font>
    <font>
      <b/>
      <sz val="9"/>
      <color theme="1"/>
      <name val="Calibri"/>
      <family val="2"/>
    </font>
    <font>
      <b/>
      <sz val="8"/>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009CDD"/>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206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rgb="FFDEEAF6"/>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92D050"/>
        <bgColor indexed="64"/>
      </patternFill>
    </fill>
    <fill>
      <patternFill patternType="solid">
        <fgColor theme="7" tint="0.79998168889431442"/>
        <bgColor indexed="64"/>
      </patternFill>
    </fill>
  </fills>
  <borders count="55">
    <border>
      <left/>
      <right/>
      <top/>
      <bottom/>
      <diagonal/>
    </border>
    <border>
      <left style="thin">
        <color rgb="FF009CDD"/>
      </left>
      <right style="thin">
        <color rgb="FF009CDD"/>
      </right>
      <top style="thin">
        <color rgb="FF009CDD"/>
      </top>
      <bottom style="thin">
        <color rgb="FF009CDD"/>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rgb="FF009CDD"/>
      </left>
      <right/>
      <top style="thin">
        <color rgb="FF009CDD"/>
      </top>
      <bottom style="thin">
        <color rgb="FF009CDD"/>
      </bottom>
      <diagonal/>
    </border>
    <border>
      <left/>
      <right/>
      <top style="thin">
        <color rgb="FF009CDD"/>
      </top>
      <bottom style="thin">
        <color rgb="FF009CDD"/>
      </bottom>
      <diagonal/>
    </border>
    <border>
      <left/>
      <right style="thin">
        <color rgb="FF009CDD"/>
      </right>
      <top style="thin">
        <color rgb="FF009CDD"/>
      </top>
      <bottom style="thin">
        <color rgb="FF009CDD"/>
      </bottom>
      <diagonal/>
    </border>
    <border>
      <left style="thin">
        <color rgb="FF009CDD"/>
      </left>
      <right style="thin">
        <color rgb="FF009CDD"/>
      </right>
      <top style="thin">
        <color rgb="FF009CDD"/>
      </top>
      <bottom/>
      <diagonal/>
    </border>
    <border>
      <left style="thin">
        <color rgb="FF009CDD"/>
      </left>
      <right style="thin">
        <color rgb="FF009CDD"/>
      </right>
      <top/>
      <bottom style="thin">
        <color rgb="FF009CDD"/>
      </bottom>
      <diagonal/>
    </border>
    <border>
      <left/>
      <right/>
      <top style="thin">
        <color rgb="FF009CDD"/>
      </top>
      <bottom/>
      <diagonal/>
    </border>
    <border>
      <left style="thin">
        <color rgb="FF009CDD"/>
      </left>
      <right style="thin">
        <color rgb="FF009CDD"/>
      </right>
      <top/>
      <bottom/>
      <diagonal/>
    </border>
    <border>
      <left style="thin">
        <color rgb="FF009CDD"/>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B0F0"/>
      </left>
      <right/>
      <top/>
      <bottom/>
      <diagonal/>
    </border>
    <border>
      <left/>
      <right style="thin">
        <color rgb="FF00B0F0"/>
      </right>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s>
  <cellStyleXfs count="9">
    <xf numFmtId="0" fontId="0" fillId="0" borderId="0"/>
    <xf numFmtId="44" fontId="1" fillId="0" borderId="0" applyFont="0" applyFill="0" applyBorder="0" applyAlignment="0" applyProtection="0"/>
    <xf numFmtId="0" fontId="17" fillId="0" borderId="0" applyNumberFormat="0" applyFill="0" applyBorder="0" applyAlignment="0" applyProtection="0"/>
    <xf numFmtId="0" fontId="18" fillId="0" borderId="0"/>
    <xf numFmtId="0" fontId="19" fillId="0" borderId="0" applyNumberForma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34">
    <xf numFmtId="0" fontId="0" fillId="0" borderId="0" xfId="0"/>
    <xf numFmtId="0" fontId="0" fillId="2" borderId="0" xfId="0" applyFill="1" applyAlignment="1" applyProtection="1">
      <alignment vertical="center"/>
      <protection hidden="1"/>
    </xf>
    <xf numFmtId="0" fontId="0" fillId="2" borderId="0" xfId="0" applyFill="1" applyAlignment="1" applyProtection="1">
      <alignment vertical="center" wrapText="1"/>
      <protection hidden="1"/>
    </xf>
    <xf numFmtId="0" fontId="0" fillId="2" borderId="0" xfId="0" applyFill="1" applyProtection="1">
      <protection hidden="1"/>
    </xf>
    <xf numFmtId="0" fontId="0" fillId="2" borderId="0" xfId="0" applyFill="1" applyAlignment="1" applyProtection="1">
      <alignment wrapText="1"/>
      <protection hidden="1"/>
    </xf>
    <xf numFmtId="0" fontId="0" fillId="2" borderId="0" xfId="0" applyFill="1" applyBorder="1" applyAlignment="1" applyProtection="1">
      <alignment vertical="center"/>
      <protection hidden="1"/>
    </xf>
    <xf numFmtId="0" fontId="10" fillId="9" borderId="14" xfId="0" applyFont="1" applyFill="1" applyBorder="1" applyAlignment="1" applyProtection="1">
      <alignment horizontal="centerContinuous" vertical="center"/>
      <protection hidden="1"/>
    </xf>
    <xf numFmtId="0" fontId="10" fillId="9" borderId="17" xfId="0" applyFont="1" applyFill="1" applyBorder="1" applyAlignment="1" applyProtection="1">
      <alignment horizontal="centerContinuous" vertical="center"/>
      <protection hidden="1"/>
    </xf>
    <xf numFmtId="0" fontId="0" fillId="2" borderId="18" xfId="0" applyFill="1" applyBorder="1" applyAlignment="1" applyProtection="1">
      <alignment horizontal="center" vertical="center"/>
      <protection hidden="1"/>
    </xf>
    <xf numFmtId="0" fontId="10" fillId="6" borderId="14" xfId="0" applyFont="1" applyFill="1" applyBorder="1" applyAlignment="1" applyProtection="1">
      <alignment horizontal="centerContinuous" vertical="center"/>
      <protection hidden="1"/>
    </xf>
    <xf numFmtId="0" fontId="10" fillId="6" borderId="17" xfId="0" applyFont="1" applyFill="1" applyBorder="1" applyAlignment="1" applyProtection="1">
      <alignment horizontal="centerContinuous" vertical="center"/>
      <protection hidden="1"/>
    </xf>
    <xf numFmtId="0" fontId="0" fillId="2" borderId="19" xfId="0" applyFill="1" applyBorder="1" applyAlignment="1" applyProtection="1">
      <alignment horizontal="center" vertical="center"/>
      <protection hidden="1"/>
    </xf>
    <xf numFmtId="0" fontId="10" fillId="7" borderId="14" xfId="0" applyFont="1" applyFill="1" applyBorder="1" applyAlignment="1" applyProtection="1">
      <alignment horizontal="centerContinuous" vertical="center"/>
      <protection hidden="1"/>
    </xf>
    <xf numFmtId="0" fontId="10" fillId="7" borderId="17" xfId="0" applyFont="1" applyFill="1" applyBorder="1" applyAlignment="1" applyProtection="1">
      <alignment horizontal="centerContinuous" vertical="center"/>
      <protection hidden="1"/>
    </xf>
    <xf numFmtId="0" fontId="0" fillId="2" borderId="19" xfId="0" applyFill="1" applyBorder="1" applyProtection="1">
      <protection hidden="1"/>
    </xf>
    <xf numFmtId="0" fontId="0" fillId="2" borderId="14" xfId="0" applyFill="1" applyBorder="1" applyProtection="1">
      <protection hidden="1"/>
    </xf>
    <xf numFmtId="0" fontId="10" fillId="2" borderId="20" xfId="0" applyFont="1" applyFill="1" applyBorder="1" applyAlignment="1" applyProtection="1">
      <alignment horizontal="center" vertical="center"/>
      <protection hidden="1"/>
    </xf>
    <xf numFmtId="0" fontId="10" fillId="2" borderId="21" xfId="0" applyFont="1" applyFill="1" applyBorder="1" applyAlignment="1" applyProtection="1">
      <alignment horizontal="right" vertical="center"/>
      <protection hidden="1"/>
    </xf>
    <xf numFmtId="0" fontId="10" fillId="9" borderId="23" xfId="0" applyFont="1" applyFill="1" applyBorder="1" applyAlignment="1" applyProtection="1">
      <alignment horizontal="center" vertical="center" wrapText="1"/>
      <protection hidden="1"/>
    </xf>
    <xf numFmtId="0" fontId="10" fillId="9" borderId="24" xfId="0" applyFont="1" applyFill="1" applyBorder="1" applyAlignment="1" applyProtection="1">
      <alignment horizontal="center" vertical="center" wrapText="1"/>
      <protection hidden="1"/>
    </xf>
    <xf numFmtId="44" fontId="12" fillId="13" borderId="25" xfId="0" applyNumberFormat="1" applyFont="1" applyFill="1" applyBorder="1" applyAlignment="1" applyProtection="1">
      <alignment vertical="center" wrapText="1"/>
      <protection hidden="1"/>
    </xf>
    <xf numFmtId="44" fontId="12" fillId="13" borderId="26" xfId="0" applyNumberFormat="1" applyFont="1" applyFill="1" applyBorder="1" applyAlignment="1" applyProtection="1">
      <alignment vertical="center" wrapText="1"/>
      <protection hidden="1"/>
    </xf>
    <xf numFmtId="44" fontId="11" fillId="2" borderId="27" xfId="1" applyFont="1" applyFill="1" applyBorder="1" applyAlignment="1" applyProtection="1">
      <alignment vertical="center" wrapText="1"/>
      <protection hidden="1"/>
    </xf>
    <xf numFmtId="44" fontId="11" fillId="2" borderId="28" xfId="1" applyFont="1" applyFill="1" applyBorder="1" applyAlignment="1" applyProtection="1">
      <alignment vertical="center" wrapText="1"/>
      <protection hidden="1"/>
    </xf>
    <xf numFmtId="44" fontId="11" fillId="2" borderId="24" xfId="1" applyFont="1" applyFill="1" applyBorder="1" applyAlignment="1" applyProtection="1">
      <alignment vertical="center" wrapText="1"/>
      <protection hidden="1"/>
    </xf>
    <xf numFmtId="44" fontId="11" fillId="2" borderId="29" xfId="1" applyFont="1" applyFill="1" applyBorder="1" applyAlignment="1" applyProtection="1">
      <alignment vertical="center" wrapText="1"/>
      <protection hidden="1"/>
    </xf>
    <xf numFmtId="0" fontId="10" fillId="9" borderId="31" xfId="0" applyFont="1" applyFill="1" applyBorder="1" applyAlignment="1" applyProtection="1">
      <alignment horizontal="center" vertical="center"/>
      <protection hidden="1"/>
    </xf>
    <xf numFmtId="44" fontId="15" fillId="15" borderId="32" xfId="1" applyFont="1" applyFill="1" applyBorder="1" applyAlignment="1" applyProtection="1">
      <alignment vertical="center" wrapText="1"/>
      <protection hidden="1"/>
    </xf>
    <xf numFmtId="44" fontId="11" fillId="13" borderId="31" xfId="1" applyNumberFormat="1" applyFont="1" applyFill="1" applyBorder="1" applyAlignment="1" applyProtection="1">
      <alignment horizontal="left" vertical="center" wrapText="1"/>
      <protection hidden="1"/>
    </xf>
    <xf numFmtId="44" fontId="11" fillId="13" borderId="33" xfId="1" applyFont="1" applyFill="1" applyBorder="1" applyAlignment="1" applyProtection="1">
      <alignment horizontal="left" vertical="center" wrapText="1"/>
      <protection hidden="1"/>
    </xf>
    <xf numFmtId="44" fontId="11" fillId="13" borderId="33" xfId="1" applyNumberFormat="1" applyFont="1" applyFill="1" applyBorder="1" applyAlignment="1" applyProtection="1">
      <alignment horizontal="left" vertical="center" wrapText="1"/>
      <protection hidden="1"/>
    </xf>
    <xf numFmtId="0" fontId="0" fillId="2" borderId="34" xfId="0" applyFill="1" applyBorder="1" applyAlignment="1" applyProtection="1">
      <alignment vertical="center"/>
      <protection hidden="1"/>
    </xf>
    <xf numFmtId="0" fontId="10" fillId="6" borderId="28" xfId="0"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protection hidden="1"/>
    </xf>
    <xf numFmtId="44" fontId="12" fillId="10" borderId="30" xfId="0" applyNumberFormat="1" applyFont="1" applyFill="1" applyBorder="1" applyAlignment="1" applyProtection="1">
      <alignment horizontal="left" vertical="center" wrapText="1"/>
      <protection hidden="1"/>
    </xf>
    <xf numFmtId="44" fontId="12" fillId="10" borderId="26" xfId="0" applyNumberFormat="1" applyFont="1" applyFill="1" applyBorder="1" applyAlignment="1" applyProtection="1">
      <alignment horizontal="left" vertical="center" wrapText="1"/>
      <protection hidden="1"/>
    </xf>
    <xf numFmtId="44" fontId="15" fillId="16" borderId="32" xfId="0" applyNumberFormat="1" applyFont="1" applyFill="1" applyBorder="1" applyAlignment="1" applyProtection="1">
      <alignment horizontal="left" vertical="center" wrapText="1"/>
      <protection hidden="1"/>
    </xf>
    <xf numFmtId="44" fontId="11" fillId="2" borderId="27" xfId="1" applyFont="1" applyFill="1" applyBorder="1" applyAlignment="1" applyProtection="1">
      <alignment horizontal="left" vertical="center" wrapText="1"/>
      <protection hidden="1"/>
    </xf>
    <xf numFmtId="44" fontId="11" fillId="2" borderId="27" xfId="1" applyNumberFormat="1" applyFont="1" applyFill="1" applyBorder="1" applyAlignment="1" applyProtection="1">
      <alignment horizontal="left" vertical="center" wrapText="1"/>
      <protection hidden="1"/>
    </xf>
    <xf numFmtId="44" fontId="11" fillId="2" borderId="28" xfId="1" applyFont="1" applyFill="1" applyBorder="1" applyAlignment="1" applyProtection="1">
      <alignment horizontal="left" vertical="center" wrapText="1"/>
      <protection hidden="1"/>
    </xf>
    <xf numFmtId="44" fontId="11" fillId="2" borderId="29" xfId="1" applyFont="1" applyFill="1" applyBorder="1" applyAlignment="1" applyProtection="1">
      <alignment horizontal="left" vertical="center" wrapText="1"/>
      <protection hidden="1"/>
    </xf>
    <xf numFmtId="44" fontId="11" fillId="10" borderId="31" xfId="1" applyNumberFormat="1" applyFont="1" applyFill="1" applyBorder="1" applyAlignment="1" applyProtection="1">
      <alignment vertical="center" wrapText="1"/>
      <protection hidden="1"/>
    </xf>
    <xf numFmtId="44" fontId="11" fillId="10" borderId="33" xfId="1" applyNumberFormat="1" applyFont="1" applyFill="1" applyBorder="1" applyAlignment="1" applyProtection="1">
      <alignment vertical="center" wrapText="1"/>
      <protection hidden="1"/>
    </xf>
    <xf numFmtId="0" fontId="0" fillId="2" borderId="34" xfId="0" applyFill="1" applyBorder="1" applyProtection="1">
      <protection hidden="1"/>
    </xf>
    <xf numFmtId="0" fontId="10" fillId="7" borderId="28" xfId="0" applyFont="1" applyFill="1" applyBorder="1" applyAlignment="1" applyProtection="1">
      <alignment horizontal="center" vertical="center" wrapText="1"/>
      <protection hidden="1"/>
    </xf>
    <xf numFmtId="0" fontId="10" fillId="7" borderId="24" xfId="0" applyFont="1" applyFill="1" applyBorder="1" applyAlignment="1" applyProtection="1">
      <alignment horizontal="center" vertical="center" wrapText="1"/>
      <protection hidden="1"/>
    </xf>
    <xf numFmtId="44" fontId="12" fillId="12" borderId="30" xfId="0" applyNumberFormat="1" applyFont="1" applyFill="1" applyBorder="1" applyAlignment="1" applyProtection="1">
      <alignment wrapText="1"/>
      <protection hidden="1"/>
    </xf>
    <xf numFmtId="44" fontId="12" fillId="12" borderId="26" xfId="0" applyNumberFormat="1" applyFont="1" applyFill="1" applyBorder="1" applyAlignment="1" applyProtection="1">
      <alignment wrapText="1"/>
      <protection hidden="1"/>
    </xf>
    <xf numFmtId="0" fontId="10" fillId="7" borderId="31" xfId="0" applyFont="1" applyFill="1" applyBorder="1" applyAlignment="1" applyProtection="1">
      <alignment horizontal="center" vertical="center"/>
      <protection hidden="1"/>
    </xf>
    <xf numFmtId="44" fontId="15" fillId="17" borderId="32" xfId="0" applyNumberFormat="1" applyFont="1" applyFill="1" applyBorder="1" applyAlignment="1" applyProtection="1">
      <alignment wrapText="1"/>
      <protection hidden="1"/>
    </xf>
    <xf numFmtId="44" fontId="11" fillId="12" borderId="31" xfId="1" applyNumberFormat="1" applyFont="1" applyFill="1" applyBorder="1" applyAlignment="1" applyProtection="1">
      <alignment vertical="center" wrapText="1"/>
      <protection hidden="1"/>
    </xf>
    <xf numFmtId="44" fontId="11" fillId="2" borderId="28" xfId="1" applyFont="1" applyFill="1" applyBorder="1" applyAlignment="1" applyProtection="1">
      <alignment wrapText="1"/>
      <protection hidden="1"/>
    </xf>
    <xf numFmtId="0" fontId="0" fillId="2" borderId="36" xfId="0" applyFill="1" applyBorder="1" applyAlignment="1" applyProtection="1">
      <alignment horizontal="center" vertical="center"/>
      <protection hidden="1"/>
    </xf>
    <xf numFmtId="0" fontId="0" fillId="2" borderId="2" xfId="0" applyFill="1" applyBorder="1" applyAlignment="1" applyProtection="1">
      <alignment vertical="center"/>
      <protection hidden="1"/>
    </xf>
    <xf numFmtId="44" fontId="11" fillId="2" borderId="37" xfId="1" applyFont="1" applyFill="1" applyBorder="1" applyAlignment="1" applyProtection="1">
      <alignment vertical="center" wrapText="1"/>
      <protection hidden="1"/>
    </xf>
    <xf numFmtId="44" fontId="11" fillId="13" borderId="35" xfId="1" applyNumberFormat="1" applyFont="1" applyFill="1" applyBorder="1" applyAlignment="1" applyProtection="1">
      <alignment horizontal="left" vertical="center" wrapText="1"/>
      <protection hidden="1"/>
    </xf>
    <xf numFmtId="44" fontId="11" fillId="10" borderId="35" xfId="1" applyNumberFormat="1" applyFont="1" applyFill="1" applyBorder="1" applyAlignment="1" applyProtection="1">
      <alignment vertical="center" wrapText="1"/>
      <protection hidden="1"/>
    </xf>
    <xf numFmtId="0" fontId="10" fillId="2" borderId="20" xfId="0" applyFont="1" applyFill="1" applyBorder="1" applyAlignment="1" applyProtection="1">
      <alignment vertical="center"/>
      <protection hidden="1"/>
    </xf>
    <xf numFmtId="0" fontId="0" fillId="2" borderId="36" xfId="0" applyFill="1" applyBorder="1" applyProtection="1">
      <protection hidden="1"/>
    </xf>
    <xf numFmtId="0" fontId="10" fillId="2" borderId="15" xfId="0" applyFont="1" applyFill="1" applyBorder="1" applyAlignment="1" applyProtection="1">
      <alignment horizontal="right"/>
      <protection hidden="1"/>
    </xf>
    <xf numFmtId="44" fontId="12" fillId="11" borderId="22" xfId="0" applyNumberFormat="1" applyFont="1" applyFill="1" applyBorder="1" applyAlignment="1" applyProtection="1">
      <alignment wrapText="1"/>
      <protection hidden="1"/>
    </xf>
    <xf numFmtId="44" fontId="12" fillId="11" borderId="16" xfId="0" applyNumberFormat="1" applyFont="1" applyFill="1" applyBorder="1" applyAlignment="1" applyProtection="1">
      <alignment wrapText="1"/>
      <protection hidden="1"/>
    </xf>
    <xf numFmtId="165" fontId="18" fillId="2" borderId="38" xfId="3" applyNumberFormat="1" applyFill="1" applyBorder="1" applyAlignment="1" applyProtection="1">
      <alignment horizontal="left" vertical="center"/>
      <protection hidden="1"/>
    </xf>
    <xf numFmtId="0" fontId="18" fillId="2" borderId="21" xfId="3" applyFill="1" applyBorder="1" applyAlignment="1" applyProtection="1">
      <alignment horizontal="left" vertical="center"/>
      <protection hidden="1"/>
    </xf>
    <xf numFmtId="0" fontId="23" fillId="2" borderId="19" xfId="3" applyFont="1" applyFill="1" applyBorder="1" applyAlignment="1" applyProtection="1">
      <alignment horizontal="centerContinuous" vertical="center"/>
      <protection hidden="1"/>
    </xf>
    <xf numFmtId="0" fontId="23" fillId="2" borderId="39" xfId="3" applyFont="1" applyFill="1" applyBorder="1" applyAlignment="1" applyProtection="1">
      <alignment horizontal="centerContinuous" vertical="center"/>
      <protection hidden="1"/>
    </xf>
    <xf numFmtId="0" fontId="18" fillId="2" borderId="18" xfId="3" applyFill="1" applyBorder="1" applyAlignment="1" applyProtection="1">
      <alignment horizontal="right" vertical="center"/>
      <protection hidden="1"/>
    </xf>
    <xf numFmtId="0" fontId="18" fillId="2" borderId="20" xfId="3" applyFill="1" applyBorder="1" applyAlignment="1" applyProtection="1">
      <alignment horizontal="right" vertical="center"/>
      <protection hidden="1"/>
    </xf>
    <xf numFmtId="44" fontId="12" fillId="19" borderId="17" xfId="0" applyNumberFormat="1" applyFont="1" applyFill="1" applyBorder="1" applyAlignment="1" applyProtection="1">
      <alignment wrapText="1"/>
      <protection hidden="1"/>
    </xf>
    <xf numFmtId="44" fontId="11" fillId="2" borderId="24" xfId="1" applyFont="1" applyFill="1" applyBorder="1" applyAlignment="1" applyProtection="1">
      <alignment horizontal="center" vertical="center" wrapText="1"/>
      <protection hidden="1"/>
    </xf>
    <xf numFmtId="44" fontId="11" fillId="2" borderId="27" xfId="1" applyFont="1" applyFill="1" applyBorder="1" applyAlignment="1" applyProtection="1">
      <alignment horizontal="center" vertical="center" wrapText="1"/>
      <protection hidden="1"/>
    </xf>
    <xf numFmtId="44" fontId="11" fillId="2" borderId="13" xfId="1" applyFont="1" applyFill="1" applyBorder="1" applyAlignment="1" applyProtection="1">
      <alignment horizontal="center" vertical="center" wrapText="1"/>
      <protection hidden="1"/>
    </xf>
    <xf numFmtId="44" fontId="11" fillId="2" borderId="27" xfId="1" applyNumberFormat="1" applyFont="1" applyFill="1" applyBorder="1" applyAlignment="1" applyProtection="1">
      <alignment horizontal="center" vertical="center" wrapText="1"/>
      <protection hidden="1"/>
    </xf>
    <xf numFmtId="44" fontId="11" fillId="2" borderId="24" xfId="1" applyFont="1" applyFill="1" applyBorder="1" applyAlignment="1" applyProtection="1">
      <alignment horizontal="center" wrapText="1"/>
      <protection hidden="1"/>
    </xf>
    <xf numFmtId="44" fontId="11" fillId="2" borderId="13" xfId="1" applyFont="1" applyFill="1" applyBorder="1" applyAlignment="1" applyProtection="1">
      <alignment horizontal="center" wrapText="1"/>
      <protection hidden="1"/>
    </xf>
    <xf numFmtId="44" fontId="25" fillId="10" borderId="26" xfId="0" applyNumberFormat="1" applyFont="1" applyFill="1" applyBorder="1" applyAlignment="1" applyProtection="1">
      <alignment horizontal="left" vertical="center" wrapText="1"/>
      <protection hidden="1"/>
    </xf>
    <xf numFmtId="44" fontId="25" fillId="12" borderId="26" xfId="0" applyNumberFormat="1" applyFont="1" applyFill="1" applyBorder="1" applyAlignment="1" applyProtection="1">
      <alignment wrapText="1"/>
      <protection hidden="1"/>
    </xf>
    <xf numFmtId="44" fontId="25" fillId="11" borderId="16" xfId="0" applyNumberFormat="1" applyFont="1" applyFill="1" applyBorder="1" applyAlignment="1" applyProtection="1">
      <alignment wrapText="1"/>
      <protection hidden="1"/>
    </xf>
    <xf numFmtId="44" fontId="25" fillId="13" borderId="26" xfId="0" applyNumberFormat="1" applyFont="1" applyFill="1" applyBorder="1" applyAlignment="1" applyProtection="1">
      <alignment vertical="center" wrapText="1"/>
      <protection hidden="1"/>
    </xf>
    <xf numFmtId="0" fontId="14" fillId="14" borderId="5" xfId="0" applyFont="1" applyFill="1" applyBorder="1" applyAlignment="1" applyProtection="1">
      <alignment horizontal="centerContinuous" vertical="center"/>
      <protection hidden="1"/>
    </xf>
    <xf numFmtId="0" fontId="4" fillId="14" borderId="4" xfId="0" applyFont="1" applyFill="1" applyBorder="1" applyAlignment="1" applyProtection="1">
      <alignment horizontal="centerContinuous" vertical="center"/>
      <protection hidden="1"/>
    </xf>
    <xf numFmtId="0" fontId="4" fillId="14" borderId="6" xfId="0" applyFont="1" applyFill="1" applyBorder="1" applyAlignment="1" applyProtection="1">
      <alignment horizontal="centerContinuous" vertical="center"/>
      <protection hidden="1"/>
    </xf>
    <xf numFmtId="0" fontId="14" fillId="14" borderId="4" xfId="0" applyFont="1" applyFill="1" applyBorder="1" applyAlignment="1" applyProtection="1">
      <alignment horizontal="centerContinuous" vertical="center"/>
      <protection hidden="1"/>
    </xf>
    <xf numFmtId="0" fontId="14" fillId="14" borderId="6" xfId="0" applyFont="1" applyFill="1" applyBorder="1" applyAlignment="1" applyProtection="1">
      <alignment horizontal="centerContinuous" vertical="center"/>
      <protection hidden="1"/>
    </xf>
    <xf numFmtId="0" fontId="0" fillId="2" borderId="0" xfId="0" applyFill="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2" fillId="8" borderId="4" xfId="0" applyFont="1"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5" borderId="3" xfId="0" applyFill="1" applyBorder="1" applyAlignment="1" applyProtection="1">
      <alignment horizontal="center" vertical="center"/>
      <protection hidden="1"/>
    </xf>
    <xf numFmtId="0" fontId="17" fillId="5" borderId="3" xfId="2" applyFill="1" applyBorder="1" applyAlignment="1" applyProtection="1">
      <alignment vertical="center"/>
      <protection hidden="1"/>
    </xf>
    <xf numFmtId="16" fontId="3" fillId="5" borderId="12" xfId="0" quotePrefix="1"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17" fillId="5" borderId="0" xfId="2" applyFill="1" applyBorder="1" applyAlignment="1" applyProtection="1">
      <alignment vertical="center"/>
      <protection hidden="1"/>
    </xf>
    <xf numFmtId="0" fontId="3" fillId="5" borderId="8" xfId="0" quotePrefix="1" applyFont="1" applyFill="1" applyBorder="1" applyAlignment="1" applyProtection="1">
      <alignment vertical="center"/>
      <protection hidden="1"/>
    </xf>
    <xf numFmtId="0" fontId="0" fillId="5" borderId="8" xfId="0" applyFill="1" applyBorder="1" applyAlignment="1" applyProtection="1">
      <alignment vertical="center"/>
      <protection hidden="1"/>
    </xf>
    <xf numFmtId="44" fontId="0" fillId="2" borderId="0" xfId="0" applyNumberFormat="1" applyFill="1" applyAlignment="1" applyProtection="1">
      <alignment vertical="center"/>
      <protection hidden="1"/>
    </xf>
    <xf numFmtId="0" fontId="0" fillId="5" borderId="2" xfId="0" applyFill="1" applyBorder="1" applyAlignment="1" applyProtection="1">
      <alignment horizontal="center" vertical="center"/>
      <protection hidden="1"/>
    </xf>
    <xf numFmtId="0" fontId="17" fillId="5" borderId="2" xfId="2" applyFill="1" applyBorder="1" applyAlignment="1" applyProtection="1">
      <alignment vertical="center"/>
      <protection hidden="1"/>
    </xf>
    <xf numFmtId="0" fontId="0" fillId="5" borderId="11" xfId="0" applyFill="1" applyBorder="1" applyAlignment="1" applyProtection="1">
      <alignment vertical="center"/>
      <protection hidden="1"/>
    </xf>
    <xf numFmtId="0" fontId="0" fillId="6" borderId="3" xfId="0" applyFill="1" applyBorder="1" applyAlignment="1" applyProtection="1">
      <alignment horizontal="center" vertical="center"/>
      <protection hidden="1"/>
    </xf>
    <xf numFmtId="0" fontId="17" fillId="6" borderId="3" xfId="2" applyFill="1" applyBorder="1" applyAlignment="1" applyProtection="1">
      <alignment vertical="center"/>
      <protection hidden="1"/>
    </xf>
    <xf numFmtId="0" fontId="3" fillId="6" borderId="12" xfId="0" quotePrefix="1" applyFont="1" applyFill="1" applyBorder="1" applyAlignment="1" applyProtection="1">
      <alignment vertical="center"/>
      <protection hidden="1"/>
    </xf>
    <xf numFmtId="0" fontId="0" fillId="6" borderId="0" xfId="0" applyFill="1" applyBorder="1" applyAlignment="1" applyProtection="1">
      <alignment horizontal="center" vertical="center"/>
      <protection hidden="1"/>
    </xf>
    <xf numFmtId="0" fontId="17" fillId="6" borderId="0" xfId="2" applyFill="1" applyBorder="1" applyAlignment="1" applyProtection="1">
      <alignment vertical="center"/>
      <protection hidden="1"/>
    </xf>
    <xf numFmtId="0" fontId="3" fillId="6" borderId="8" xfId="0" applyFont="1" applyFill="1" applyBorder="1" applyAlignment="1" applyProtection="1">
      <alignment vertical="center"/>
      <protection hidden="1"/>
    </xf>
    <xf numFmtId="0" fontId="0" fillId="6" borderId="8" xfId="0" applyFill="1" applyBorder="1" applyAlignment="1" applyProtection="1">
      <alignment vertical="center"/>
      <protection hidden="1"/>
    </xf>
    <xf numFmtId="0" fontId="0" fillId="6" borderId="2" xfId="0" applyFill="1" applyBorder="1" applyAlignment="1" applyProtection="1">
      <alignment horizontal="center" vertical="center"/>
      <protection hidden="1"/>
    </xf>
    <xf numFmtId="0" fontId="17" fillId="6" borderId="2" xfId="2" applyFill="1" applyBorder="1" applyAlignment="1" applyProtection="1">
      <alignment vertical="center"/>
      <protection hidden="1"/>
    </xf>
    <xf numFmtId="0" fontId="0" fillId="6" borderId="11" xfId="0"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17" fillId="7" borderId="0" xfId="2" applyFill="1" applyBorder="1" applyAlignment="1" applyProtection="1">
      <alignment vertical="center"/>
      <protection hidden="1"/>
    </xf>
    <xf numFmtId="0" fontId="3" fillId="7" borderId="8" xfId="0" applyFont="1" applyFill="1" applyBorder="1" applyAlignment="1" applyProtection="1">
      <alignment vertical="center"/>
      <protection hidden="1"/>
    </xf>
    <xf numFmtId="0" fontId="0" fillId="7" borderId="2" xfId="0" applyFill="1" applyBorder="1" applyAlignment="1" applyProtection="1">
      <alignment horizontal="center" vertical="center"/>
      <protection hidden="1"/>
    </xf>
    <xf numFmtId="0" fontId="17" fillId="7" borderId="2" xfId="2" applyFill="1" applyBorder="1" applyAlignment="1" applyProtection="1">
      <alignment vertical="center"/>
      <protection hidden="1"/>
    </xf>
    <xf numFmtId="0" fontId="3" fillId="7" borderId="11" xfId="0" applyFont="1" applyFill="1" applyBorder="1" applyAlignment="1" applyProtection="1">
      <alignment vertical="center"/>
      <protection hidden="1"/>
    </xf>
    <xf numFmtId="0" fontId="14" fillId="14" borderId="0" xfId="0" applyFont="1" applyFill="1" applyAlignment="1" applyProtection="1">
      <alignment horizontal="centerContinuous"/>
      <protection hidden="1"/>
    </xf>
    <xf numFmtId="0" fontId="16" fillId="14" borderId="0" xfId="0" applyFont="1" applyFill="1" applyAlignment="1" applyProtection="1">
      <alignment horizontal="centerContinuous"/>
      <protection hidden="1"/>
    </xf>
    <xf numFmtId="0" fontId="1" fillId="2" borderId="0" xfId="0" applyFont="1" applyFill="1" applyAlignment="1" applyProtection="1">
      <alignment horizontal="right" vertical="top"/>
      <protection hidden="1"/>
    </xf>
    <xf numFmtId="0" fontId="5" fillId="2" borderId="0" xfId="0" applyFont="1" applyFill="1" applyBorder="1" applyAlignment="1" applyProtection="1">
      <protection hidden="1"/>
    </xf>
    <xf numFmtId="0" fontId="6" fillId="2" borderId="0" xfId="0" applyFont="1" applyFill="1" applyBorder="1" applyProtection="1">
      <protection hidden="1"/>
    </xf>
    <xf numFmtId="0" fontId="6" fillId="2" borderId="0" xfId="0" applyFont="1" applyFill="1" applyBorder="1" applyAlignment="1" applyProtection="1">
      <alignment horizontal="center"/>
      <protection hidden="1"/>
    </xf>
    <xf numFmtId="164" fontId="6" fillId="2" borderId="0" xfId="0" applyNumberFormat="1"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protection hidden="1"/>
    </xf>
    <xf numFmtId="164" fontId="7" fillId="3" borderId="1" xfId="0" applyNumberFormat="1"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6" fillId="4" borderId="1" xfId="0" applyFont="1" applyFill="1" applyBorder="1" applyAlignment="1" applyProtection="1">
      <alignment vertical="center" wrapText="1"/>
      <protection hidden="1"/>
    </xf>
    <xf numFmtId="0" fontId="8" fillId="4" borderId="1" xfId="0" applyFont="1" applyFill="1" applyBorder="1" applyAlignment="1" applyProtection="1">
      <alignment vertical="center" wrapText="1"/>
      <protection hidden="1"/>
    </xf>
    <xf numFmtId="0" fontId="8" fillId="4" borderId="1" xfId="0" applyFont="1" applyFill="1" applyBorder="1" applyAlignment="1" applyProtection="1">
      <alignment horizontal="center" vertical="center" wrapText="1"/>
      <protection hidden="1"/>
    </xf>
    <xf numFmtId="6" fontId="8" fillId="5" borderId="1" xfId="0" applyNumberFormat="1" applyFont="1" applyFill="1" applyBorder="1" applyAlignment="1" applyProtection="1">
      <alignment horizontal="center" vertical="center"/>
      <protection hidden="1"/>
    </xf>
    <xf numFmtId="164" fontId="8" fillId="20" borderId="1" xfId="0" applyNumberFormat="1" applyFont="1" applyFill="1" applyBorder="1" applyAlignment="1" applyProtection="1">
      <alignment horizontal="center" vertical="center"/>
      <protection hidden="1"/>
    </xf>
    <xf numFmtId="0" fontId="5" fillId="2" borderId="0" xfId="0" applyFont="1" applyFill="1" applyBorder="1" applyProtection="1">
      <protection hidden="1"/>
    </xf>
    <xf numFmtId="164" fontId="0" fillId="2" borderId="0" xfId="0" applyNumberFormat="1" applyFill="1" applyProtection="1">
      <protection hidden="1"/>
    </xf>
    <xf numFmtId="6" fontId="9" fillId="18" borderId="1" xfId="0" applyNumberFormat="1" applyFont="1" applyFill="1" applyBorder="1" applyAlignment="1" applyProtection="1">
      <alignment horizontal="center" vertical="center" wrapText="1"/>
      <protection hidden="1"/>
    </xf>
    <xf numFmtId="6" fontId="8" fillId="18" borderId="1" xfId="0" applyNumberFormat="1" applyFont="1" applyFill="1" applyBorder="1" applyAlignment="1" applyProtection="1">
      <alignment horizontal="center" vertical="center"/>
      <protection hidden="1"/>
    </xf>
    <xf numFmtId="164" fontId="16" fillId="14" borderId="0" xfId="0" applyNumberFormat="1" applyFont="1" applyFill="1" applyAlignment="1" applyProtection="1">
      <alignment horizontal="centerContinuous"/>
      <protection hidden="1"/>
    </xf>
    <xf numFmtId="0" fontId="5" fillId="2" borderId="0" xfId="0" applyFont="1" applyFill="1" applyProtection="1">
      <protection hidden="1"/>
    </xf>
    <xf numFmtId="6" fontId="20" fillId="18" borderId="1" xfId="0" applyNumberFormat="1" applyFont="1" applyFill="1" applyBorder="1" applyAlignment="1" applyProtection="1">
      <alignment horizontal="center" vertical="center"/>
      <protection hidden="1"/>
    </xf>
    <xf numFmtId="164" fontId="9" fillId="20" borderId="1"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2" fontId="22" fillId="14" borderId="1" xfId="0" applyNumberFormat="1" applyFont="1" applyFill="1" applyBorder="1" applyAlignment="1" applyProtection="1">
      <alignment horizontal="center" vertical="center" wrapText="1"/>
      <protection hidden="1"/>
    </xf>
    <xf numFmtId="0" fontId="6" fillId="2" borderId="0" xfId="0" applyFont="1" applyFill="1" applyBorder="1" applyAlignment="1" applyProtection="1">
      <alignment wrapText="1"/>
      <protection hidden="1"/>
    </xf>
    <xf numFmtId="0" fontId="28" fillId="3" borderId="1" xfId="0" applyFont="1" applyFill="1" applyBorder="1" applyAlignment="1" applyProtection="1">
      <alignment horizontal="center" vertical="center" wrapText="1"/>
      <protection hidden="1"/>
    </xf>
    <xf numFmtId="6" fontId="9" fillId="18" borderId="1" xfId="0" applyNumberFormat="1" applyFont="1" applyFill="1" applyBorder="1" applyAlignment="1" applyProtection="1">
      <alignment horizontal="center" vertical="center"/>
      <protection hidden="1"/>
    </xf>
    <xf numFmtId="164" fontId="8" fillId="4" borderId="1" xfId="0" applyNumberFormat="1" applyFont="1" applyFill="1" applyBorder="1" applyAlignment="1" applyProtection="1">
      <alignment horizontal="center" vertical="center" wrapText="1"/>
      <protection hidden="1"/>
    </xf>
    <xf numFmtId="0" fontId="21" fillId="2" borderId="0" xfId="0" applyFont="1" applyFill="1" applyBorder="1" applyProtection="1">
      <protection hidden="1"/>
    </xf>
    <xf numFmtId="0" fontId="26" fillId="2" borderId="0" xfId="0" applyFont="1" applyFill="1" applyBorder="1" applyAlignment="1" applyProtection="1">
      <alignment wrapText="1"/>
      <protection hidden="1"/>
    </xf>
    <xf numFmtId="0" fontId="27" fillId="2" borderId="0"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164" fontId="26"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29" fillId="2"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protection hidden="1"/>
    </xf>
    <xf numFmtId="164" fontId="28" fillId="3" borderId="1" xfId="0" applyNumberFormat="1" applyFont="1" applyFill="1" applyBorder="1" applyAlignment="1" applyProtection="1">
      <alignment horizontal="center" vertical="center" wrapText="1"/>
      <protection hidden="1"/>
    </xf>
    <xf numFmtId="9" fontId="9" fillId="18" borderId="1" xfId="0" applyNumberFormat="1" applyFont="1" applyFill="1" applyBorder="1" applyAlignment="1" applyProtection="1">
      <alignment horizontal="center" vertical="center"/>
      <protection hidden="1"/>
    </xf>
    <xf numFmtId="164" fontId="9" fillId="4" borderId="1" xfId="0" applyNumberFormat="1" applyFont="1" applyFill="1" applyBorder="1" applyAlignment="1" applyProtection="1">
      <alignment horizontal="center" vertical="center" wrapText="1"/>
      <protection hidden="1"/>
    </xf>
    <xf numFmtId="0" fontId="9" fillId="18" borderId="1" xfId="0" applyFont="1" applyFill="1" applyBorder="1" applyAlignment="1" applyProtection="1">
      <alignment horizontal="center" vertical="center"/>
      <protection hidden="1"/>
    </xf>
    <xf numFmtId="0" fontId="9" fillId="2" borderId="0" xfId="0" applyFont="1" applyFill="1" applyBorder="1" applyProtection="1">
      <protection hidden="1"/>
    </xf>
    <xf numFmtId="0" fontId="31" fillId="2" borderId="0" xfId="0" applyFont="1" applyFill="1" applyAlignment="1" applyProtection="1">
      <alignment vertical="center"/>
      <protection hidden="1"/>
    </xf>
    <xf numFmtId="0" fontId="32" fillId="2" borderId="0" xfId="0" applyFont="1" applyFill="1" applyProtection="1">
      <protection hidden="1"/>
    </xf>
    <xf numFmtId="0" fontId="32" fillId="2" borderId="0" xfId="0" applyFont="1" applyFill="1" applyAlignment="1" applyProtection="1">
      <alignment wrapText="1"/>
      <protection hidden="1"/>
    </xf>
    <xf numFmtId="0" fontId="3" fillId="2" borderId="0" xfId="0" applyFont="1" applyFill="1" applyAlignment="1" applyProtection="1">
      <alignment vertical="center"/>
      <protection hidden="1"/>
    </xf>
    <xf numFmtId="164" fontId="9" fillId="20" borderId="43" xfId="0" applyNumberFormat="1" applyFont="1" applyFill="1" applyBorder="1" applyAlignment="1" applyProtection="1">
      <alignment horizontal="center" vertical="center"/>
      <protection hidden="1"/>
    </xf>
    <xf numFmtId="0" fontId="0" fillId="0" borderId="0" xfId="0" applyAlignment="1">
      <alignment horizontal="center"/>
    </xf>
    <xf numFmtId="6" fontId="0" fillId="0" borderId="0" xfId="0" applyNumberFormat="1" applyAlignment="1">
      <alignment horizontal="center"/>
    </xf>
    <xf numFmtId="0" fontId="9" fillId="4" borderId="40" xfId="0" applyFont="1" applyFill="1" applyBorder="1" applyAlignment="1" applyProtection="1">
      <alignment vertical="center" wrapText="1"/>
      <protection hidden="1"/>
    </xf>
    <xf numFmtId="10" fontId="9" fillId="18" borderId="1" xfId="0" applyNumberFormat="1" applyFont="1" applyFill="1" applyBorder="1" applyAlignment="1" applyProtection="1">
      <alignment horizontal="center" vertical="center"/>
      <protection hidden="1"/>
    </xf>
    <xf numFmtId="9" fontId="8" fillId="18" borderId="1" xfId="7" applyFont="1" applyFill="1" applyBorder="1" applyAlignment="1" applyProtection="1">
      <alignment horizontal="center" vertical="center"/>
      <protection hidden="1"/>
    </xf>
    <xf numFmtId="44" fontId="11" fillId="0" borderId="13" xfId="1" applyFont="1" applyFill="1" applyBorder="1" applyAlignment="1" applyProtection="1">
      <alignment horizontal="center" vertical="center" wrapText="1"/>
      <protection hidden="1"/>
    </xf>
    <xf numFmtId="0" fontId="9" fillId="4" borderId="1" xfId="0" applyFont="1" applyFill="1" applyBorder="1" applyAlignment="1" applyProtection="1">
      <alignment vertical="center" wrapText="1"/>
      <protection hidden="1"/>
    </xf>
    <xf numFmtId="0" fontId="3" fillId="2" borderId="0" xfId="0" applyFont="1" applyFill="1" applyProtection="1">
      <protection hidden="1"/>
    </xf>
    <xf numFmtId="0" fontId="0" fillId="2" borderId="0" xfId="0" applyFill="1" applyBorder="1" applyProtection="1">
      <protection hidden="1"/>
    </xf>
    <xf numFmtId="0" fontId="10" fillId="2" borderId="0" xfId="0" applyFont="1" applyFill="1" applyBorder="1" applyAlignment="1" applyProtection="1">
      <alignment horizontal="right"/>
      <protection hidden="1"/>
    </xf>
    <xf numFmtId="0" fontId="6" fillId="2" borderId="1" xfId="0" applyFont="1" applyFill="1" applyBorder="1" applyAlignment="1">
      <alignment vertical="center" wrapText="1"/>
    </xf>
    <xf numFmtId="6" fontId="0" fillId="2" borderId="0" xfId="0" applyNumberFormat="1" applyFill="1" applyProtection="1">
      <protection hidden="1"/>
    </xf>
    <xf numFmtId="0" fontId="6" fillId="2" borderId="0" xfId="0" applyFont="1" applyFill="1" applyProtection="1">
      <protection hidden="1"/>
    </xf>
    <xf numFmtId="44" fontId="11" fillId="2" borderId="37" xfId="1" applyFont="1" applyFill="1" applyBorder="1" applyAlignment="1" applyProtection="1">
      <alignment wrapText="1"/>
      <protection hidden="1"/>
    </xf>
    <xf numFmtId="0" fontId="0" fillId="2" borderId="2" xfId="0" applyFill="1" applyBorder="1" applyProtection="1">
      <protection hidden="1"/>
    </xf>
    <xf numFmtId="44" fontId="11" fillId="12" borderId="35" xfId="1" applyNumberFormat="1" applyFont="1" applyFill="1" applyBorder="1" applyAlignment="1" applyProtection="1">
      <alignment vertical="center" wrapText="1"/>
      <protection hidden="1"/>
    </xf>
    <xf numFmtId="0" fontId="8" fillId="4" borderId="0" xfId="0" applyFont="1" applyFill="1" applyBorder="1" applyAlignment="1" applyProtection="1">
      <alignment vertical="center" wrapText="1"/>
      <protection hidden="1"/>
    </xf>
    <xf numFmtId="6" fontId="9" fillId="2" borderId="0" xfId="0" applyNumberFormat="1" applyFont="1" applyFill="1" applyBorder="1" applyAlignment="1" applyProtection="1">
      <alignment horizontal="center" vertical="center"/>
      <protection hidden="1"/>
    </xf>
    <xf numFmtId="164" fontId="8" fillId="2" borderId="0" xfId="0" applyNumberFormat="1" applyFont="1" applyFill="1" applyBorder="1" applyAlignment="1" applyProtection="1">
      <alignment horizontal="center" vertical="center"/>
      <protection hidden="1"/>
    </xf>
    <xf numFmtId="0" fontId="28" fillId="3" borderId="1" xfId="0" applyFont="1" applyFill="1" applyBorder="1" applyAlignment="1">
      <alignment horizontal="left" vertical="center" wrapText="1"/>
    </xf>
    <xf numFmtId="0" fontId="28" fillId="3" borderId="42" xfId="0" applyFont="1" applyFill="1" applyBorder="1" applyAlignment="1">
      <alignment vertical="center" wrapText="1"/>
    </xf>
    <xf numFmtId="0" fontId="28" fillId="3" borderId="42" xfId="0" applyFont="1" applyFill="1" applyBorder="1" applyAlignment="1">
      <alignment horizontal="left" vertical="center" wrapText="1"/>
    </xf>
    <xf numFmtId="1" fontId="28" fillId="3" borderId="1" xfId="0" applyNumberFormat="1" applyFont="1" applyFill="1" applyBorder="1" applyAlignment="1">
      <alignment horizontal="center" vertical="center" wrapText="1"/>
    </xf>
    <xf numFmtId="166" fontId="28" fillId="3" borderId="1" xfId="0" applyNumberFormat="1" applyFont="1" applyFill="1" applyBorder="1" applyAlignment="1">
      <alignment horizontal="left" vertical="center" wrapText="1"/>
    </xf>
    <xf numFmtId="166" fontId="6" fillId="2" borderId="0" xfId="0" applyNumberFormat="1" applyFont="1" applyFill="1" applyAlignment="1">
      <alignment horizontal="left" vertical="center"/>
    </xf>
    <xf numFmtId="166" fontId="6" fillId="2" borderId="0" xfId="0" quotePrefix="1" applyNumberFormat="1" applyFont="1" applyFill="1" applyAlignment="1">
      <alignment horizontal="left" vertical="center"/>
    </xf>
    <xf numFmtId="0" fontId="6" fillId="2" borderId="0" xfId="0" applyFont="1" applyFill="1" applyAlignment="1">
      <alignment horizontal="left" vertical="center"/>
    </xf>
    <xf numFmtId="167" fontId="0" fillId="3" borderId="0" xfId="8" applyNumberFormat="1" applyFont="1" applyFill="1" applyBorder="1" applyAlignment="1">
      <alignment horizontal="center" wrapText="1"/>
    </xf>
    <xf numFmtId="0" fontId="28" fillId="21" borderId="46" xfId="0" applyFont="1" applyFill="1" applyBorder="1" applyAlignment="1">
      <alignment horizontal="left" vertical="center" wrapText="1"/>
    </xf>
    <xf numFmtId="0" fontId="28" fillId="21" borderId="0" xfId="0" applyFont="1" applyFill="1" applyAlignment="1">
      <alignment horizontal="left" vertical="center" wrapText="1"/>
    </xf>
    <xf numFmtId="0" fontId="28" fillId="21" borderId="47" xfId="0" applyFont="1" applyFill="1" applyBorder="1" applyAlignment="1">
      <alignment horizontal="left" vertical="center" wrapText="1"/>
    </xf>
    <xf numFmtId="167" fontId="0" fillId="0" borderId="0" xfId="8" applyNumberFormat="1" applyFont="1" applyFill="1" applyBorder="1"/>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6" fontId="33" fillId="0" borderId="1" xfId="0" applyNumberFormat="1" applyFont="1" applyBorder="1" applyAlignment="1">
      <alignment horizontal="center" vertical="center" wrapText="1"/>
    </xf>
    <xf numFmtId="6" fontId="33" fillId="22" borderId="1" xfId="0" applyNumberFormat="1" applyFont="1" applyFill="1" applyBorder="1" applyAlignment="1">
      <alignment horizontal="center" vertical="center" wrapText="1"/>
    </xf>
    <xf numFmtId="9" fontId="6" fillId="0" borderId="1" xfId="7" applyFont="1" applyFill="1" applyBorder="1" applyAlignment="1">
      <alignment horizontal="center" vertical="center" wrapText="1"/>
    </xf>
    <xf numFmtId="6" fontId="8" fillId="0" borderId="1" xfId="0" applyNumberFormat="1" applyFont="1" applyBorder="1" applyAlignment="1">
      <alignment horizontal="center" vertical="center" wrapText="1"/>
    </xf>
    <xf numFmtId="6" fontId="8" fillId="0" borderId="1" xfId="0" applyNumberFormat="1" applyFont="1" applyBorder="1" applyAlignment="1">
      <alignment horizontal="left" vertical="center" wrapText="1"/>
    </xf>
    <xf numFmtId="1" fontId="6" fillId="0" borderId="1" xfId="0" applyNumberFormat="1" applyFont="1" applyBorder="1" applyAlignment="1">
      <alignment horizontal="center" vertical="center" wrapText="1"/>
    </xf>
    <xf numFmtId="166" fontId="6" fillId="0" borderId="1" xfId="0" applyNumberFormat="1" applyFont="1" applyBorder="1" applyAlignment="1">
      <alignment vertical="center" wrapText="1"/>
    </xf>
    <xf numFmtId="166" fontId="6" fillId="0" borderId="0" xfId="0" applyNumberFormat="1" applyFont="1" applyAlignment="1">
      <alignment horizontal="center" vertical="center"/>
    </xf>
    <xf numFmtId="166" fontId="6" fillId="2" borderId="0" xfId="0" applyNumberFormat="1" applyFont="1" applyFill="1" applyAlignment="1">
      <alignment horizontal="center" vertical="center"/>
    </xf>
    <xf numFmtId="0" fontId="6" fillId="2" borderId="0" xfId="0" applyFont="1" applyFill="1" applyAlignment="1">
      <alignment vertical="center"/>
    </xf>
    <xf numFmtId="6" fontId="6" fillId="2" borderId="0" xfId="0" applyNumberFormat="1" applyFont="1" applyFill="1" applyAlignment="1">
      <alignment vertical="center"/>
    </xf>
    <xf numFmtId="0" fontId="28" fillId="0" borderId="0" xfId="0" applyFont="1" applyAlignment="1">
      <alignment horizontal="left" vertical="center"/>
    </xf>
    <xf numFmtId="0" fontId="33" fillId="22" borderId="1" xfId="0" applyFont="1" applyFill="1" applyBorder="1" applyAlignment="1">
      <alignment horizontal="center" vertical="center" wrapText="1"/>
    </xf>
    <xf numFmtId="166" fontId="33" fillId="0" borderId="1" xfId="0" applyNumberFormat="1" applyFont="1" applyBorder="1" applyAlignment="1">
      <alignment horizontal="center" vertical="center" wrapText="1"/>
    </xf>
    <xf numFmtId="166" fontId="33" fillId="22" borderId="1" xfId="0" applyNumberFormat="1" applyFont="1" applyFill="1" applyBorder="1" applyAlignment="1">
      <alignment horizontal="center" vertical="center" wrapText="1"/>
    </xf>
    <xf numFmtId="1" fontId="17" fillId="0" borderId="1" xfId="2" applyNumberFormat="1" applyFill="1" applyBorder="1" applyAlignment="1">
      <alignment horizontal="center" vertical="center" wrapText="1"/>
    </xf>
    <xf numFmtId="6" fontId="8" fillId="2" borderId="1" xfId="0" applyNumberFormat="1" applyFont="1" applyFill="1" applyBorder="1" applyAlignment="1">
      <alignment horizontal="left" vertical="center" wrapText="1"/>
    </xf>
    <xf numFmtId="0" fontId="0" fillId="0" borderId="48" xfId="0" applyBorder="1"/>
    <xf numFmtId="0" fontId="33" fillId="4" borderId="1" xfId="0" applyFont="1" applyFill="1" applyBorder="1" applyAlignment="1">
      <alignment vertical="center" wrapText="1"/>
    </xf>
    <xf numFmtId="6" fontId="8" fillId="0" borderId="43" xfId="0" applyNumberFormat="1" applyFont="1" applyBorder="1" applyAlignment="1">
      <alignment horizontal="center" vertical="center" wrapText="1"/>
    </xf>
    <xf numFmtId="6" fontId="8" fillId="0" borderId="46" xfId="0" applyNumberFormat="1" applyFont="1" applyBorder="1" applyAlignment="1">
      <alignment horizontal="center" vertical="center" wrapText="1"/>
    </xf>
    <xf numFmtId="1" fontId="17" fillId="0" borderId="1" xfId="2" applyNumberFormat="1" applyBorder="1" applyAlignment="1">
      <alignment horizontal="center" vertical="center" wrapText="1"/>
    </xf>
    <xf numFmtId="6" fontId="0" fillId="0" borderId="0" xfId="0" applyNumberFormat="1"/>
    <xf numFmtId="6" fontId="33" fillId="2" borderId="1" xfId="0" applyNumberFormat="1" applyFont="1" applyFill="1" applyBorder="1" applyAlignment="1">
      <alignment horizontal="center" vertical="center" wrapText="1"/>
    </xf>
    <xf numFmtId="166" fontId="9" fillId="0" borderId="0" xfId="0" applyNumberFormat="1" applyFont="1" applyAlignment="1">
      <alignment horizontal="center" vertical="center"/>
    </xf>
    <xf numFmtId="166" fontId="9" fillId="2" borderId="0" xfId="0" applyNumberFormat="1" applyFont="1" applyFill="1" applyAlignment="1">
      <alignment horizontal="center" vertical="center"/>
    </xf>
    <xf numFmtId="9" fontId="33" fillId="0" borderId="1" xfId="0" applyNumberFormat="1" applyFont="1" applyBorder="1" applyAlignment="1">
      <alignment horizontal="center" vertical="center" wrapText="1"/>
    </xf>
    <xf numFmtId="9" fontId="33" fillId="22" borderId="1" xfId="0" applyNumberFormat="1" applyFont="1" applyFill="1" applyBorder="1" applyAlignment="1">
      <alignment horizontal="center" vertical="center" wrapText="1"/>
    </xf>
    <xf numFmtId="168" fontId="6" fillId="0" borderId="1" xfId="7" applyNumberFormat="1" applyFont="1" applyFill="1" applyBorder="1" applyAlignment="1">
      <alignment horizontal="center" vertical="center" wrapText="1"/>
    </xf>
    <xf numFmtId="10" fontId="6" fillId="0" borderId="1" xfId="7" applyNumberFormat="1" applyFont="1" applyFill="1" applyBorder="1" applyAlignment="1">
      <alignment horizontal="center" vertical="center" wrapText="1"/>
    </xf>
    <xf numFmtId="166" fontId="20" fillId="2" borderId="0" xfId="0" applyNumberFormat="1" applyFont="1" applyFill="1" applyAlignment="1">
      <alignment horizontal="center" vertical="center"/>
    </xf>
    <xf numFmtId="1" fontId="17" fillId="0" borderId="1" xfId="2" quotePrefix="1" applyNumberFormat="1" applyFill="1" applyBorder="1" applyAlignment="1">
      <alignment horizontal="center" vertical="center" wrapText="1"/>
    </xf>
    <xf numFmtId="1" fontId="0" fillId="0" borderId="0" xfId="0" applyNumberFormat="1"/>
    <xf numFmtId="166" fontId="20" fillId="0" borderId="0" xfId="0" applyNumberFormat="1" applyFont="1" applyAlignment="1">
      <alignment horizontal="center" vertical="center"/>
    </xf>
    <xf numFmtId="6" fontId="8" fillId="23" borderId="1" xfId="0" applyNumberFormat="1" applyFont="1" applyFill="1" applyBorder="1" applyAlignment="1">
      <alignment horizontal="left" vertical="center" wrapText="1"/>
    </xf>
    <xf numFmtId="6" fontId="8" fillId="22" borderId="1" xfId="0" applyNumberFormat="1" applyFont="1" applyFill="1" applyBorder="1" applyAlignment="1">
      <alignment horizontal="left" vertical="center" wrapText="1"/>
    </xf>
    <xf numFmtId="0" fontId="17" fillId="0" borderId="0" xfId="2" applyFill="1" applyAlignment="1">
      <alignment horizontal="center" vertical="center"/>
    </xf>
    <xf numFmtId="0" fontId="0" fillId="0" borderId="0" xfId="0" applyAlignment="1">
      <alignment horizontal="center" vertical="center"/>
    </xf>
    <xf numFmtId="168" fontId="33" fillId="0" borderId="1" xfId="0" applyNumberFormat="1" applyFont="1" applyBorder="1" applyAlignment="1">
      <alignment horizontal="center" vertical="center" wrapText="1"/>
    </xf>
    <xf numFmtId="168" fontId="33" fillId="22" borderId="1" xfId="0" applyNumberFormat="1" applyFont="1" applyFill="1" applyBorder="1" applyAlignment="1">
      <alignment horizontal="center" vertical="center" wrapText="1"/>
    </xf>
    <xf numFmtId="0" fontId="0" fillId="0" borderId="15" xfId="0" applyBorder="1"/>
    <xf numFmtId="0" fontId="5" fillId="2" borderId="0" xfId="0" applyFont="1" applyFill="1" applyAlignment="1">
      <alignment horizontal="left" vertical="center"/>
    </xf>
    <xf numFmtId="0" fontId="6" fillId="2" borderId="0" xfId="0" applyFont="1" applyFill="1" applyAlignment="1">
      <alignment vertical="center" wrapText="1"/>
    </xf>
    <xf numFmtId="0" fontId="9" fillId="2" borderId="0" xfId="0" applyFont="1" applyFill="1" applyAlignment="1">
      <alignment vertical="center" wrapText="1"/>
    </xf>
    <xf numFmtId="0" fontId="6" fillId="2" borderId="0" xfId="0" applyFont="1" applyFill="1" applyAlignment="1">
      <alignment horizontal="center" vertical="center" wrapText="1"/>
    </xf>
    <xf numFmtId="0" fontId="9" fillId="2" borderId="0" xfId="0" applyFont="1" applyFill="1" applyAlignment="1">
      <alignment horizontal="left" vertical="center" wrapText="1"/>
    </xf>
    <xf numFmtId="1" fontId="6" fillId="2" borderId="0" xfId="0" applyNumberFormat="1" applyFont="1" applyFill="1" applyAlignment="1">
      <alignment horizontal="center" vertical="center" wrapText="1"/>
    </xf>
    <xf numFmtId="166" fontId="6" fillId="2" borderId="0" xfId="0" applyNumberFormat="1" applyFont="1" applyFill="1" applyAlignment="1">
      <alignment vertical="center" wrapText="1"/>
    </xf>
    <xf numFmtId="0" fontId="6" fillId="2" borderId="0" xfId="0" applyFont="1" applyFill="1" applyAlignment="1">
      <alignment horizontal="left" vertical="center" wrapText="1"/>
    </xf>
    <xf numFmtId="0" fontId="0" fillId="0" borderId="0" xfId="0" applyAlignment="1">
      <alignment horizontal="left"/>
    </xf>
    <xf numFmtId="165" fontId="0" fillId="0" borderId="0" xfId="0" applyNumberFormat="1" applyAlignment="1">
      <alignment horizontal="center"/>
    </xf>
    <xf numFmtId="0" fontId="3" fillId="0" borderId="0" xfId="0" applyFont="1" applyAlignment="1">
      <alignment horizontal="left"/>
    </xf>
    <xf numFmtId="165" fontId="3" fillId="0" borderId="0" xfId="0" applyNumberFormat="1" applyFont="1" applyAlignment="1">
      <alignment horizontal="center"/>
    </xf>
    <xf numFmtId="169" fontId="3" fillId="0" borderId="0" xfId="0" applyNumberFormat="1" applyFont="1" applyAlignment="1">
      <alignment horizontal="center"/>
    </xf>
    <xf numFmtId="167" fontId="6" fillId="0" borderId="0" xfId="8" applyNumberFormat="1" applyFont="1" applyFill="1" applyBorder="1" applyAlignment="1">
      <alignment vertical="center"/>
    </xf>
    <xf numFmtId="167" fontId="6" fillId="0" borderId="0" xfId="8" applyNumberFormat="1" applyFont="1" applyFill="1" applyBorder="1" applyAlignment="1">
      <alignment horizontal="center" vertical="center"/>
    </xf>
    <xf numFmtId="0" fontId="13" fillId="6" borderId="8" xfId="0" quotePrefix="1" applyFont="1" applyFill="1" applyBorder="1" applyAlignment="1" applyProtection="1">
      <alignment vertical="center"/>
      <protection hidden="1"/>
    </xf>
    <xf numFmtId="0" fontId="28" fillId="3" borderId="1" xfId="0" applyFont="1" applyFill="1" applyBorder="1" applyAlignment="1" applyProtection="1">
      <alignment horizontal="left" vertical="center" wrapText="1"/>
      <protection hidden="1"/>
    </xf>
    <xf numFmtId="0" fontId="35" fillId="2" borderId="0" xfId="0" applyFont="1" applyFill="1" applyProtection="1"/>
    <xf numFmtId="0" fontId="0" fillId="2" borderId="0" xfId="0" applyFill="1" applyProtection="1"/>
    <xf numFmtId="0" fontId="0" fillId="2" borderId="0" xfId="0" applyFill="1" applyAlignment="1" applyProtection="1">
      <alignment vertical="top" wrapText="1"/>
    </xf>
    <xf numFmtId="0" fontId="0" fillId="2" borderId="0" xfId="0" applyFill="1" applyAlignment="1" applyProtection="1">
      <alignment horizontal="right"/>
    </xf>
    <xf numFmtId="0" fontId="0" fillId="2" borderId="50" xfId="0" applyFill="1" applyBorder="1" applyProtection="1"/>
    <xf numFmtId="0" fontId="36" fillId="2" borderId="0" xfId="0" applyFont="1" applyFill="1" applyBorder="1" applyProtection="1"/>
    <xf numFmtId="0" fontId="0" fillId="2" borderId="51" xfId="0" applyFill="1" applyBorder="1" applyAlignment="1" applyProtection="1">
      <alignment vertical="top" wrapText="1"/>
    </xf>
    <xf numFmtId="0" fontId="0" fillId="2" borderId="0" xfId="0" applyFill="1" applyBorder="1" applyProtection="1"/>
    <xf numFmtId="0" fontId="0" fillId="2" borderId="52" xfId="0" applyFill="1" applyBorder="1" applyProtection="1"/>
    <xf numFmtId="0" fontId="0" fillId="2" borderId="53" xfId="0" applyFill="1" applyBorder="1" applyProtection="1"/>
    <xf numFmtId="0" fontId="0" fillId="2" borderId="54" xfId="0" applyFill="1" applyBorder="1" applyAlignment="1" applyProtection="1">
      <alignment vertical="top" wrapText="1"/>
    </xf>
    <xf numFmtId="0" fontId="34" fillId="7" borderId="49" xfId="0" applyFont="1" applyFill="1" applyBorder="1" applyAlignment="1" applyProtection="1">
      <alignment horizontal="center"/>
      <protection locked="0"/>
    </xf>
    <xf numFmtId="0" fontId="9" fillId="4" borderId="43" xfId="0" applyFont="1" applyFill="1" applyBorder="1" applyAlignment="1" applyProtection="1">
      <alignment vertical="center" wrapText="1"/>
      <protection hidden="1"/>
    </xf>
    <xf numFmtId="0" fontId="0" fillId="2" borderId="0" xfId="0" applyFill="1" applyAlignment="1" applyProtection="1">
      <alignment wrapText="1"/>
      <protection hidden="1"/>
    </xf>
    <xf numFmtId="0" fontId="9" fillId="18" borderId="43" xfId="0" applyFont="1" applyFill="1" applyBorder="1" applyAlignment="1" applyProtection="1">
      <alignment horizontal="center" vertical="center" wrapText="1"/>
      <protection hidden="1"/>
    </xf>
    <xf numFmtId="0" fontId="0" fillId="2" borderId="0" xfId="0" applyFill="1" applyAlignment="1"/>
    <xf numFmtId="0" fontId="0" fillId="2" borderId="45" xfId="0" applyFill="1" applyBorder="1" applyAlignment="1" applyProtection="1">
      <protection hidden="1"/>
    </xf>
    <xf numFmtId="0" fontId="9" fillId="0" borderId="1" xfId="0" applyFont="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8" fillId="2" borderId="1" xfId="0" applyFont="1" applyFill="1" applyBorder="1" applyAlignment="1" applyProtection="1">
      <alignment vertical="center" wrapText="1"/>
      <protection hidden="1"/>
    </xf>
    <xf numFmtId="0" fontId="9" fillId="2" borderId="1" xfId="0" applyFont="1" applyFill="1" applyBorder="1" applyAlignment="1" applyProtection="1">
      <alignment vertical="center" wrapText="1"/>
      <protection hidden="1"/>
    </xf>
    <xf numFmtId="0" fontId="8" fillId="0" borderId="1" xfId="0" applyFont="1" applyBorder="1" applyAlignment="1" applyProtection="1">
      <alignment vertical="center" wrapText="1"/>
      <protection hidden="1"/>
    </xf>
    <xf numFmtId="0" fontId="9" fillId="4" borderId="1"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9" fillId="0" borderId="1" xfId="0" applyFont="1" applyBorder="1" applyAlignment="1" applyProtection="1">
      <alignment vertical="center"/>
      <protection hidden="1"/>
    </xf>
    <xf numFmtId="0" fontId="8" fillId="4" borderId="40" xfId="0" applyFont="1" applyFill="1" applyBorder="1" applyAlignment="1" applyProtection="1">
      <alignment horizontal="center" vertical="center" wrapText="1"/>
      <protection hidden="1"/>
    </xf>
    <xf numFmtId="6" fontId="9" fillId="0" borderId="1" xfId="0" applyNumberFormat="1" applyFont="1" applyBorder="1" applyAlignment="1" applyProtection="1">
      <alignment horizontal="center" vertical="center" wrapText="1"/>
      <protection hidden="1"/>
    </xf>
    <xf numFmtId="164" fontId="20" fillId="4" borderId="1" xfId="0" applyNumberFormat="1" applyFont="1" applyFill="1" applyBorder="1" applyAlignment="1" applyProtection="1">
      <alignment horizontal="center" vertical="center" wrapText="1"/>
      <protection hidden="1"/>
    </xf>
    <xf numFmtId="6" fontId="20" fillId="18" borderId="1" xfId="0" applyNumberFormat="1" applyFont="1" applyFill="1" applyBorder="1" applyAlignment="1" applyProtection="1">
      <alignment horizontal="center" vertical="center" wrapText="1"/>
      <protection hidden="1"/>
    </xf>
    <xf numFmtId="0" fontId="0" fillId="2" borderId="0" xfId="0" applyFill="1"/>
    <xf numFmtId="0" fontId="7" fillId="3" borderId="50" xfId="0" applyFont="1" applyFill="1" applyBorder="1" applyAlignment="1" applyProtection="1">
      <alignment vertical="top"/>
      <protection hidden="1"/>
    </xf>
    <xf numFmtId="0" fontId="7" fillId="3" borderId="0" xfId="0" applyFont="1" applyFill="1" applyBorder="1" applyAlignment="1" applyProtection="1">
      <alignment vertical="top"/>
      <protection hidden="1"/>
    </xf>
    <xf numFmtId="0" fontId="7" fillId="3" borderId="51" xfId="0" applyFont="1" applyFill="1" applyBorder="1" applyAlignment="1" applyProtection="1">
      <alignment vertical="top"/>
      <protection hidden="1"/>
    </xf>
    <xf numFmtId="0" fontId="0" fillId="2" borderId="0" xfId="0" applyFill="1" applyAlignment="1" applyProtection="1">
      <alignment vertical="center" wrapText="1"/>
      <protection hidden="1"/>
    </xf>
    <xf numFmtId="0" fontId="0" fillId="0" borderId="0" xfId="0" applyAlignment="1">
      <alignment vertical="center" wrapText="1"/>
    </xf>
    <xf numFmtId="0" fontId="30" fillId="2" borderId="0" xfId="0" applyFont="1" applyFill="1" applyAlignment="1" applyProtection="1">
      <alignment horizontal="left" vertical="center" wrapText="1"/>
      <protection hidden="1"/>
    </xf>
    <xf numFmtId="0" fontId="0" fillId="5" borderId="7" xfId="0" applyFill="1" applyBorder="1" applyAlignment="1" applyProtection="1">
      <alignment horizontal="center" vertical="center" wrapText="1"/>
      <protection hidden="1"/>
    </xf>
    <xf numFmtId="0" fontId="0" fillId="5" borderId="9"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0" fillId="6" borderId="7" xfId="0" applyFill="1" applyBorder="1" applyAlignment="1" applyProtection="1">
      <alignment horizontal="center" vertical="center" wrapText="1"/>
      <protection hidden="1"/>
    </xf>
    <xf numFmtId="0" fontId="0" fillId="6" borderId="9"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37" fillId="2" borderId="0" xfId="0" applyFont="1" applyFill="1" applyAlignment="1" applyProtection="1">
      <alignment vertical="top" wrapText="1"/>
      <protection hidden="1"/>
    </xf>
    <xf numFmtId="0" fontId="0" fillId="0" borderId="0" xfId="0" applyAlignment="1">
      <alignment vertical="top" wrapText="1"/>
    </xf>
    <xf numFmtId="6" fontId="8" fillId="2" borderId="43" xfId="0" applyNumberFormat="1" applyFont="1" applyFill="1" applyBorder="1" applyAlignment="1">
      <alignment horizontal="left" vertical="center" wrapText="1"/>
    </xf>
    <xf numFmtId="0" fontId="0" fillId="2" borderId="46" xfId="0" applyFill="1" applyBorder="1" applyAlignment="1">
      <alignment horizontal="left" vertical="center" wrapText="1"/>
    </xf>
    <xf numFmtId="0" fontId="0" fillId="2" borderId="44" xfId="0" applyFill="1" applyBorder="1" applyAlignment="1">
      <alignment horizontal="left" vertical="center" wrapText="1"/>
    </xf>
    <xf numFmtId="164" fontId="16" fillId="14" borderId="0" xfId="0" applyNumberFormat="1" applyFont="1" applyFill="1" applyAlignment="1" applyProtection="1">
      <alignment horizontal="right"/>
      <protection hidden="1"/>
    </xf>
    <xf numFmtId="0" fontId="17" fillId="2" borderId="0" xfId="2" applyFill="1" applyBorder="1" applyAlignment="1" applyProtection="1">
      <alignment horizontal="right" vertical="top"/>
      <protection hidden="1"/>
    </xf>
    <xf numFmtId="0" fontId="37" fillId="0" borderId="0" xfId="0" applyFont="1" applyAlignment="1" applyProtection="1">
      <alignment vertical="top" wrapText="1"/>
      <protection hidden="1"/>
    </xf>
    <xf numFmtId="0" fontId="0" fillId="0" borderId="0" xfId="0" applyAlignment="1" applyProtection="1">
      <alignment vertical="top" wrapText="1"/>
      <protection hidden="1"/>
    </xf>
    <xf numFmtId="0" fontId="21" fillId="4" borderId="40" xfId="0" applyFont="1" applyFill="1" applyBorder="1" applyAlignment="1" applyProtection="1">
      <alignment vertical="center" wrapText="1"/>
      <protection hidden="1"/>
    </xf>
    <xf numFmtId="0" fontId="21" fillId="4" borderId="41" xfId="0"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0" fillId="0" borderId="0" xfId="0" applyAlignment="1" applyProtection="1">
      <alignment wrapText="1"/>
      <protection hidden="1"/>
    </xf>
    <xf numFmtId="0" fontId="21" fillId="4" borderId="40" xfId="0" applyFont="1" applyFill="1" applyBorder="1" applyAlignment="1" applyProtection="1">
      <alignment horizontal="left"/>
      <protection hidden="1"/>
    </xf>
    <xf numFmtId="0" fontId="21" fillId="4" borderId="41" xfId="0" applyFont="1" applyFill="1" applyBorder="1" applyAlignment="1" applyProtection="1">
      <alignment horizontal="left"/>
      <protection hidden="1"/>
    </xf>
    <xf numFmtId="0" fontId="21" fillId="4" borderId="42" xfId="0" applyFont="1" applyFill="1" applyBorder="1" applyAlignment="1" applyProtection="1">
      <alignment horizontal="left"/>
      <protection hidden="1"/>
    </xf>
    <xf numFmtId="0" fontId="9" fillId="4" borderId="43" xfId="0" applyFont="1" applyFill="1" applyBorder="1" applyAlignment="1" applyProtection="1">
      <alignment vertical="center" wrapText="1"/>
      <protection hidden="1"/>
    </xf>
    <xf numFmtId="0" fontId="0" fillId="0" borderId="46" xfId="0" applyBorder="1" applyAlignment="1" applyProtection="1">
      <alignment vertical="center" wrapText="1"/>
      <protection hidden="1"/>
    </xf>
    <xf numFmtId="0" fontId="0" fillId="0" borderId="44" xfId="0" applyBorder="1" applyAlignment="1" applyProtection="1">
      <alignment vertical="center" wrapText="1"/>
      <protection hidden="1"/>
    </xf>
    <xf numFmtId="0" fontId="0" fillId="2" borderId="0" xfId="0" applyFill="1" applyAlignment="1" applyProtection="1">
      <alignment wrapText="1"/>
      <protection hidden="1"/>
    </xf>
    <xf numFmtId="0" fontId="0" fillId="2" borderId="45" xfId="0" applyFill="1" applyBorder="1" applyAlignment="1" applyProtection="1">
      <alignment wrapText="1"/>
      <protection hidden="1"/>
    </xf>
    <xf numFmtId="0" fontId="0" fillId="0" borderId="45" xfId="0" applyBorder="1" applyAlignment="1" applyProtection="1">
      <alignment wrapText="1"/>
      <protection hidden="1"/>
    </xf>
    <xf numFmtId="0" fontId="9" fillId="4" borderId="43" xfId="0" applyFont="1" applyFill="1" applyBorder="1" applyAlignment="1" applyProtection="1">
      <alignment horizontal="left" vertical="center" wrapText="1"/>
      <protection hidden="1"/>
    </xf>
    <xf numFmtId="0" fontId="9" fillId="4" borderId="44" xfId="0" applyFont="1" applyFill="1" applyBorder="1" applyAlignment="1" applyProtection="1">
      <alignment horizontal="left" vertical="center" wrapText="1"/>
      <protection hidden="1"/>
    </xf>
    <xf numFmtId="0" fontId="9" fillId="18" borderId="43"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164" fontId="8" fillId="20" borderId="43" xfId="0" applyNumberFormat="1" applyFont="1" applyFill="1" applyBorder="1" applyAlignment="1" applyProtection="1">
      <alignment horizontal="center" vertical="center"/>
      <protection hidden="1"/>
    </xf>
    <xf numFmtId="164" fontId="8" fillId="20" borderId="44" xfId="0" applyNumberFormat="1" applyFont="1" applyFill="1" applyBorder="1" applyAlignment="1" applyProtection="1">
      <alignment horizontal="center" vertical="center"/>
      <protection hidden="1"/>
    </xf>
    <xf numFmtId="6" fontId="9" fillId="18" borderId="1" xfId="0" applyNumberFormat="1" applyFont="1" applyFill="1" applyBorder="1" applyAlignment="1">
      <alignment horizontal="center" vertical="center" wrapText="1"/>
    </xf>
    <xf numFmtId="6" fontId="8" fillId="18" borderId="1" xfId="0" applyNumberFormat="1" applyFont="1" applyFill="1" applyBorder="1" applyAlignment="1">
      <alignment horizontal="center" vertical="center"/>
    </xf>
    <xf numFmtId="6" fontId="8" fillId="18" borderId="1" xfId="0" applyNumberFormat="1" applyFont="1" applyFill="1" applyBorder="1" applyAlignment="1">
      <alignment horizontal="center" vertical="center" wrapText="1"/>
    </xf>
  </cellXfs>
  <cellStyles count="9">
    <cellStyle name="Comma" xfId="8" builtinId="3"/>
    <cellStyle name="Currency" xfId="1" builtinId="4"/>
    <cellStyle name="Currency 2" xfId="5" xr:uid="{00000000-0005-0000-0000-000031000000}"/>
    <cellStyle name="Hyperlink" xfId="2" builtinId="8"/>
    <cellStyle name="Hyperlink 2" xfId="4" xr:uid="{00000000-0005-0000-0000-000032000000}"/>
    <cellStyle name="Normal" xfId="0" builtinId="0"/>
    <cellStyle name="Normal 2" xfId="3" xr:uid="{00000000-0005-0000-0000-000033000000}"/>
    <cellStyle name="Percent" xfId="7" builtinId="5"/>
    <cellStyle name="Percent 2" xfId="6" xr:uid="{00000000-0005-0000-0000-000034000000}"/>
  </cellStyles>
  <dxfs count="5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447675</xdr:colOff>
      <xdr:row>81</xdr:row>
      <xdr:rowOff>53975</xdr:rowOff>
    </xdr:from>
    <xdr:to>
      <xdr:col>12</xdr:col>
      <xdr:colOff>267335</xdr:colOff>
      <xdr:row>107</xdr:row>
      <xdr:rowOff>59690</xdr:rowOff>
    </xdr:to>
    <xdr:pic>
      <xdr:nvPicPr>
        <xdr:cNvPr id="9" name="Picture 8">
          <a:extLst>
            <a:ext uri="{FF2B5EF4-FFF2-40B4-BE49-F238E27FC236}">
              <a16:creationId xmlns:a16="http://schemas.microsoft.com/office/drawing/2014/main" id="{E857F704-F4A8-4913-B829-D571EBAE82A3}"/>
            </a:ext>
          </a:extLst>
        </xdr:cNvPr>
        <xdr:cNvPicPr/>
      </xdr:nvPicPr>
      <xdr:blipFill>
        <a:blip xmlns:r="http://schemas.openxmlformats.org/officeDocument/2006/relationships" r:embed="rId1"/>
        <a:stretch>
          <a:fillRect/>
        </a:stretch>
      </xdr:blipFill>
      <xdr:spPr>
        <a:xfrm>
          <a:off x="9344025" y="15608300"/>
          <a:ext cx="5734685" cy="30822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C2C13A0-2335-493E-AA4F-691F14EEBE18}">
  <we:reference id="6da5b0d7-dbb0-49a9-93ba-d19c80971ba6" version="4.1.6.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81D0-2D72-4E7D-8910-53361379F62F}">
  <dimension ref="A1:C100"/>
  <sheetViews>
    <sheetView tabSelected="1" topLeftCell="A82" workbookViewId="0">
      <selection activeCell="A82" sqref="A82:C82"/>
    </sheetView>
  </sheetViews>
  <sheetFormatPr defaultRowHeight="14" x14ac:dyDescent="0.3"/>
  <cols>
    <col min="1" max="1" width="15.33203125" style="260" customWidth="1"/>
    <col min="2" max="2" width="6.5" style="260" customWidth="1"/>
    <col min="3" max="3" width="94.9140625" style="261" customWidth="1"/>
    <col min="4" max="16384" width="8.6640625" style="260"/>
  </cols>
  <sheetData>
    <row r="1" spans="1:3" ht="17.5" hidden="1" x14ac:dyDescent="0.35">
      <c r="A1" s="259" t="s">
        <v>770</v>
      </c>
    </row>
    <row r="2" spans="1:3" hidden="1" x14ac:dyDescent="0.3"/>
    <row r="3" spans="1:3" ht="14.5" hidden="1" thickBot="1" x14ac:dyDescent="0.35">
      <c r="A3" s="260" t="s">
        <v>775</v>
      </c>
    </row>
    <row r="4" spans="1:3" ht="14.5" hidden="1" thickBot="1" x14ac:dyDescent="0.35">
      <c r="A4" s="262" t="s">
        <v>771</v>
      </c>
      <c r="B4" s="270">
        <v>9</v>
      </c>
      <c r="C4" s="261" t="s">
        <v>810</v>
      </c>
    </row>
    <row r="5" spans="1:3" hidden="1" x14ac:dyDescent="0.3">
      <c r="B5" s="262"/>
    </row>
    <row r="6" spans="1:3" hidden="1" x14ac:dyDescent="0.3">
      <c r="A6" s="260" t="s">
        <v>774</v>
      </c>
      <c r="B6" s="262"/>
    </row>
    <row r="7" spans="1:3" hidden="1" x14ac:dyDescent="0.3">
      <c r="A7" s="260" t="s">
        <v>773</v>
      </c>
      <c r="B7" s="262"/>
    </row>
    <row r="8" spans="1:3" hidden="1" x14ac:dyDescent="0.3">
      <c r="A8" s="260" t="s">
        <v>772</v>
      </c>
      <c r="B8" s="262"/>
    </row>
    <row r="9" spans="1:3" hidden="1" x14ac:dyDescent="0.3">
      <c r="B9" s="262"/>
    </row>
    <row r="10" spans="1:3" hidden="1" x14ac:dyDescent="0.3">
      <c r="A10" s="289" t="s">
        <v>782</v>
      </c>
      <c r="B10" s="290"/>
      <c r="C10" s="291"/>
    </row>
    <row r="11" spans="1:3" hidden="1" x14ac:dyDescent="0.3">
      <c r="A11" s="263"/>
      <c r="B11" s="264" t="s">
        <v>776</v>
      </c>
      <c r="C11" s="265"/>
    </row>
    <row r="12" spans="1:3" ht="28" hidden="1" x14ac:dyDescent="0.3">
      <c r="A12" s="263"/>
      <c r="B12" s="266"/>
      <c r="C12" s="265" t="s">
        <v>777</v>
      </c>
    </row>
    <row r="13" spans="1:3" ht="28" hidden="1" x14ac:dyDescent="0.3">
      <c r="A13" s="263"/>
      <c r="B13" s="266"/>
      <c r="C13" s="265" t="s">
        <v>778</v>
      </c>
    </row>
    <row r="14" spans="1:3" hidden="1" x14ac:dyDescent="0.3">
      <c r="A14" s="263"/>
      <c r="B14" s="266"/>
      <c r="C14" s="265" t="s">
        <v>779</v>
      </c>
    </row>
    <row r="15" spans="1:3" hidden="1" x14ac:dyDescent="0.3">
      <c r="A15" s="263"/>
      <c r="B15" s="264" t="s">
        <v>780</v>
      </c>
      <c r="C15" s="265"/>
    </row>
    <row r="16" spans="1:3" hidden="1" x14ac:dyDescent="0.3">
      <c r="A16" s="263"/>
      <c r="B16" s="264"/>
      <c r="C16" s="265" t="s">
        <v>781</v>
      </c>
    </row>
    <row r="17" spans="1:3" hidden="1" x14ac:dyDescent="0.3">
      <c r="A17" s="267"/>
      <c r="B17" s="268"/>
      <c r="C17" s="269"/>
    </row>
    <row r="18" spans="1:3" hidden="1" x14ac:dyDescent="0.3"/>
    <row r="19" spans="1:3" hidden="1" x14ac:dyDescent="0.3">
      <c r="A19" s="289" t="s">
        <v>783</v>
      </c>
      <c r="B19" s="290"/>
      <c r="C19" s="291"/>
    </row>
    <row r="20" spans="1:3" hidden="1" x14ac:dyDescent="0.3">
      <c r="A20" s="263"/>
      <c r="B20" s="264" t="s">
        <v>776</v>
      </c>
      <c r="C20" s="265"/>
    </row>
    <row r="21" spans="1:3" ht="28" hidden="1" x14ac:dyDescent="0.3">
      <c r="A21" s="263"/>
      <c r="B21" s="266"/>
      <c r="C21" s="265" t="s">
        <v>777</v>
      </c>
    </row>
    <row r="22" spans="1:3" ht="28" hidden="1" x14ac:dyDescent="0.3">
      <c r="A22" s="263"/>
      <c r="B22" s="266"/>
      <c r="C22" s="265" t="s">
        <v>784</v>
      </c>
    </row>
    <row r="23" spans="1:3" hidden="1" x14ac:dyDescent="0.3">
      <c r="A23" s="263"/>
      <c r="B23" s="266"/>
      <c r="C23" s="265" t="s">
        <v>779</v>
      </c>
    </row>
    <row r="24" spans="1:3" hidden="1" x14ac:dyDescent="0.3">
      <c r="A24" s="263"/>
      <c r="B24" s="264" t="s">
        <v>780</v>
      </c>
      <c r="C24" s="265"/>
    </row>
    <row r="25" spans="1:3" hidden="1" x14ac:dyDescent="0.3">
      <c r="A25" s="263"/>
      <c r="B25" s="264"/>
      <c r="C25" s="265" t="s">
        <v>781</v>
      </c>
    </row>
    <row r="26" spans="1:3" hidden="1" x14ac:dyDescent="0.3">
      <c r="A26" s="267"/>
      <c r="B26" s="268"/>
      <c r="C26" s="269"/>
    </row>
    <row r="27" spans="1:3" hidden="1" x14ac:dyDescent="0.3"/>
    <row r="28" spans="1:3" hidden="1" x14ac:dyDescent="0.3">
      <c r="A28" s="289" t="s">
        <v>788</v>
      </c>
      <c r="B28" s="290"/>
      <c r="C28" s="291"/>
    </row>
    <row r="29" spans="1:3" hidden="1" x14ac:dyDescent="0.3">
      <c r="A29" s="263"/>
      <c r="B29" s="264" t="s">
        <v>776</v>
      </c>
      <c r="C29" s="265"/>
    </row>
    <row r="30" spans="1:3" hidden="1" x14ac:dyDescent="0.3">
      <c r="A30" s="263"/>
      <c r="B30" s="266"/>
      <c r="C30" s="265" t="s">
        <v>789</v>
      </c>
    </row>
    <row r="31" spans="1:3" hidden="1" x14ac:dyDescent="0.3">
      <c r="A31" s="263"/>
      <c r="B31" s="266"/>
      <c r="C31" s="265" t="s">
        <v>790</v>
      </c>
    </row>
    <row r="32" spans="1:3" hidden="1" x14ac:dyDescent="0.3">
      <c r="A32" s="263"/>
      <c r="B32" s="266"/>
      <c r="C32" s="265" t="s">
        <v>791</v>
      </c>
    </row>
    <row r="33" spans="1:3" hidden="1" x14ac:dyDescent="0.3">
      <c r="A33" s="263"/>
      <c r="B33" s="264" t="s">
        <v>780</v>
      </c>
      <c r="C33" s="265"/>
    </row>
    <row r="34" spans="1:3" hidden="1" x14ac:dyDescent="0.3">
      <c r="A34" s="263"/>
      <c r="B34" s="264"/>
      <c r="C34" s="265" t="s">
        <v>781</v>
      </c>
    </row>
    <row r="35" spans="1:3" hidden="1" x14ac:dyDescent="0.3">
      <c r="A35" s="267"/>
      <c r="B35" s="268"/>
      <c r="C35" s="269"/>
    </row>
    <row r="36" spans="1:3" hidden="1" x14ac:dyDescent="0.3"/>
    <row r="37" spans="1:3" hidden="1" x14ac:dyDescent="0.3">
      <c r="A37" s="289" t="s">
        <v>792</v>
      </c>
      <c r="B37" s="290"/>
      <c r="C37" s="291"/>
    </row>
    <row r="38" spans="1:3" hidden="1" x14ac:dyDescent="0.3">
      <c r="A38" s="263"/>
      <c r="B38" s="264" t="s">
        <v>776</v>
      </c>
      <c r="C38" s="265"/>
    </row>
    <row r="39" spans="1:3" hidden="1" x14ac:dyDescent="0.3">
      <c r="A39" s="263"/>
      <c r="B39" s="266"/>
      <c r="C39" s="265" t="s">
        <v>789</v>
      </c>
    </row>
    <row r="40" spans="1:3" ht="28" hidden="1" x14ac:dyDescent="0.3">
      <c r="A40" s="263"/>
      <c r="B40" s="266"/>
      <c r="C40" s="265" t="s">
        <v>793</v>
      </c>
    </row>
    <row r="41" spans="1:3" hidden="1" x14ac:dyDescent="0.3">
      <c r="A41" s="263"/>
      <c r="B41" s="266"/>
      <c r="C41" s="265" t="s">
        <v>791</v>
      </c>
    </row>
    <row r="42" spans="1:3" hidden="1" x14ac:dyDescent="0.3">
      <c r="A42" s="263"/>
      <c r="B42" s="264" t="s">
        <v>780</v>
      </c>
      <c r="C42" s="265"/>
    </row>
    <row r="43" spans="1:3" hidden="1" x14ac:dyDescent="0.3">
      <c r="A43" s="263"/>
      <c r="B43" s="264"/>
      <c r="C43" s="265" t="s">
        <v>781</v>
      </c>
    </row>
    <row r="44" spans="1:3" hidden="1" x14ac:dyDescent="0.3">
      <c r="A44" s="267"/>
      <c r="B44" s="268"/>
      <c r="C44" s="269"/>
    </row>
    <row r="45" spans="1:3" hidden="1" x14ac:dyDescent="0.3"/>
    <row r="46" spans="1:3" hidden="1" x14ac:dyDescent="0.3">
      <c r="A46" s="289" t="s">
        <v>794</v>
      </c>
      <c r="B46" s="290"/>
      <c r="C46" s="291"/>
    </row>
    <row r="47" spans="1:3" hidden="1" x14ac:dyDescent="0.3">
      <c r="A47" s="263"/>
      <c r="B47" s="264" t="s">
        <v>776</v>
      </c>
      <c r="C47" s="265"/>
    </row>
    <row r="48" spans="1:3" hidden="1" x14ac:dyDescent="0.3">
      <c r="A48" s="263"/>
      <c r="B48" s="266"/>
      <c r="C48" s="265" t="s">
        <v>795</v>
      </c>
    </row>
    <row r="49" spans="1:3" hidden="1" x14ac:dyDescent="0.3">
      <c r="A49" s="263"/>
      <c r="B49" s="266"/>
      <c r="C49" s="265" t="s">
        <v>802</v>
      </c>
    </row>
    <row r="50" spans="1:3" hidden="1" x14ac:dyDescent="0.3">
      <c r="A50" s="263"/>
      <c r="B50" s="266"/>
      <c r="C50" s="265" t="s">
        <v>791</v>
      </c>
    </row>
    <row r="51" spans="1:3" hidden="1" x14ac:dyDescent="0.3">
      <c r="A51" s="263"/>
      <c r="B51" s="264" t="s">
        <v>780</v>
      </c>
      <c r="C51" s="265"/>
    </row>
    <row r="52" spans="1:3" hidden="1" x14ac:dyDescent="0.3">
      <c r="A52" s="263"/>
      <c r="B52" s="264"/>
      <c r="C52" s="265" t="s">
        <v>796</v>
      </c>
    </row>
    <row r="53" spans="1:3" hidden="1" x14ac:dyDescent="0.3">
      <c r="A53" s="267"/>
      <c r="B53" s="268"/>
      <c r="C53" s="269"/>
    </row>
    <row r="54" spans="1:3" hidden="1" x14ac:dyDescent="0.3"/>
    <row r="55" spans="1:3" hidden="1" x14ac:dyDescent="0.3">
      <c r="A55" s="289" t="s">
        <v>797</v>
      </c>
      <c r="B55" s="290"/>
      <c r="C55" s="291"/>
    </row>
    <row r="56" spans="1:3" hidden="1" x14ac:dyDescent="0.3">
      <c r="A56" s="263"/>
      <c r="B56" s="264" t="s">
        <v>776</v>
      </c>
      <c r="C56" s="265"/>
    </row>
    <row r="57" spans="1:3" hidden="1" x14ac:dyDescent="0.3">
      <c r="A57" s="263"/>
      <c r="B57" s="266"/>
      <c r="C57" s="265" t="s">
        <v>798</v>
      </c>
    </row>
    <row r="58" spans="1:3" hidden="1" x14ac:dyDescent="0.3">
      <c r="A58" s="263"/>
      <c r="B58" s="266"/>
      <c r="C58" s="265" t="s">
        <v>804</v>
      </c>
    </row>
    <row r="59" spans="1:3" hidden="1" x14ac:dyDescent="0.3">
      <c r="A59" s="263"/>
      <c r="B59" s="266"/>
      <c r="C59" s="265"/>
    </row>
    <row r="60" spans="1:3" hidden="1" x14ac:dyDescent="0.3">
      <c r="A60" s="263"/>
      <c r="B60" s="264" t="s">
        <v>780</v>
      </c>
      <c r="C60" s="265"/>
    </row>
    <row r="61" spans="1:3" hidden="1" x14ac:dyDescent="0.3">
      <c r="A61" s="263"/>
      <c r="B61" s="264"/>
      <c r="C61" s="265" t="s">
        <v>796</v>
      </c>
    </row>
    <row r="62" spans="1:3" hidden="1" x14ac:dyDescent="0.3">
      <c r="A62" s="267"/>
      <c r="B62" s="268"/>
      <c r="C62" s="269"/>
    </row>
    <row r="63" spans="1:3" hidden="1" x14ac:dyDescent="0.3"/>
    <row r="64" spans="1:3" hidden="1" x14ac:dyDescent="0.3">
      <c r="A64" s="289" t="s">
        <v>799</v>
      </c>
      <c r="B64" s="290"/>
      <c r="C64" s="291"/>
    </row>
    <row r="65" spans="1:3" hidden="1" x14ac:dyDescent="0.3">
      <c r="A65" s="263"/>
      <c r="B65" s="264" t="s">
        <v>776</v>
      </c>
      <c r="C65" s="265"/>
    </row>
    <row r="66" spans="1:3" hidden="1" x14ac:dyDescent="0.3">
      <c r="A66" s="263"/>
      <c r="B66" s="266"/>
      <c r="C66" s="265" t="s">
        <v>801</v>
      </c>
    </row>
    <row r="67" spans="1:3" hidden="1" x14ac:dyDescent="0.3">
      <c r="A67" s="263"/>
      <c r="B67" s="266"/>
      <c r="C67" s="265" t="s">
        <v>803</v>
      </c>
    </row>
    <row r="68" spans="1:3" hidden="1" x14ac:dyDescent="0.3">
      <c r="A68" s="263"/>
      <c r="B68" s="266"/>
      <c r="C68" s="265" t="s">
        <v>791</v>
      </c>
    </row>
    <row r="69" spans="1:3" hidden="1" x14ac:dyDescent="0.3">
      <c r="A69" s="263"/>
      <c r="B69" s="264" t="s">
        <v>780</v>
      </c>
      <c r="C69" s="265"/>
    </row>
    <row r="70" spans="1:3" hidden="1" x14ac:dyDescent="0.3">
      <c r="A70" s="263"/>
      <c r="B70" s="264"/>
      <c r="C70" s="265" t="s">
        <v>796</v>
      </c>
    </row>
    <row r="71" spans="1:3" hidden="1" x14ac:dyDescent="0.3">
      <c r="A71" s="267"/>
      <c r="B71" s="268"/>
      <c r="C71" s="269"/>
    </row>
    <row r="72" spans="1:3" hidden="1" x14ac:dyDescent="0.3"/>
    <row r="73" spans="1:3" hidden="1" x14ac:dyDescent="0.3">
      <c r="A73" s="289" t="s">
        <v>800</v>
      </c>
      <c r="B73" s="290"/>
      <c r="C73" s="291"/>
    </row>
    <row r="74" spans="1:3" hidden="1" x14ac:dyDescent="0.3">
      <c r="A74" s="263"/>
      <c r="B74" s="264" t="s">
        <v>776</v>
      </c>
      <c r="C74" s="265"/>
    </row>
    <row r="75" spans="1:3" hidden="1" x14ac:dyDescent="0.3">
      <c r="A75" s="263"/>
      <c r="B75" s="266"/>
      <c r="C75" s="265" t="s">
        <v>798</v>
      </c>
    </row>
    <row r="76" spans="1:3" hidden="1" x14ac:dyDescent="0.3">
      <c r="A76" s="263"/>
      <c r="B76" s="266"/>
      <c r="C76" s="265" t="s">
        <v>805</v>
      </c>
    </row>
    <row r="77" spans="1:3" hidden="1" x14ac:dyDescent="0.3">
      <c r="A77" s="263"/>
      <c r="B77" s="266"/>
      <c r="C77" s="265"/>
    </row>
    <row r="78" spans="1:3" hidden="1" x14ac:dyDescent="0.3">
      <c r="A78" s="263"/>
      <c r="B78" s="264" t="s">
        <v>780</v>
      </c>
      <c r="C78" s="265"/>
    </row>
    <row r="79" spans="1:3" hidden="1" x14ac:dyDescent="0.3">
      <c r="A79" s="263"/>
      <c r="B79" s="264"/>
      <c r="C79" s="265" t="s">
        <v>796</v>
      </c>
    </row>
    <row r="80" spans="1:3" hidden="1" x14ac:dyDescent="0.3">
      <c r="A80" s="267"/>
      <c r="B80" s="268"/>
      <c r="C80" s="269"/>
    </row>
    <row r="81" spans="1:3" hidden="1" x14ac:dyDescent="0.3"/>
    <row r="82" spans="1:3" x14ac:dyDescent="0.3">
      <c r="A82" s="289" t="s">
        <v>806</v>
      </c>
      <c r="B82" s="290"/>
      <c r="C82" s="291"/>
    </row>
    <row r="83" spans="1:3" x14ac:dyDescent="0.3">
      <c r="A83" s="263"/>
      <c r="B83" s="264" t="s">
        <v>776</v>
      </c>
      <c r="C83" s="265"/>
    </row>
    <row r="84" spans="1:3" x14ac:dyDescent="0.3">
      <c r="A84" s="263"/>
      <c r="B84" s="266"/>
      <c r="C84" s="265" t="s">
        <v>808</v>
      </c>
    </row>
    <row r="85" spans="1:3" x14ac:dyDescent="0.3">
      <c r="A85" s="263"/>
      <c r="B85" s="266"/>
      <c r="C85" s="265" t="s">
        <v>809</v>
      </c>
    </row>
    <row r="86" spans="1:3" x14ac:dyDescent="0.3">
      <c r="A86" s="263"/>
      <c r="B86" s="266"/>
      <c r="C86" s="265" t="s">
        <v>791</v>
      </c>
    </row>
    <row r="87" spans="1:3" x14ac:dyDescent="0.3">
      <c r="A87" s="263"/>
      <c r="B87" s="264" t="s">
        <v>780</v>
      </c>
      <c r="C87" s="265"/>
    </row>
    <row r="88" spans="1:3" x14ac:dyDescent="0.3">
      <c r="A88" s="263"/>
      <c r="B88" s="264"/>
      <c r="C88" s="265" t="s">
        <v>796</v>
      </c>
    </row>
    <row r="89" spans="1:3" x14ac:dyDescent="0.3">
      <c r="A89" s="267"/>
      <c r="B89" s="268"/>
      <c r="C89" s="269"/>
    </row>
    <row r="90" spans="1:3" hidden="1" x14ac:dyDescent="0.3"/>
    <row r="91" spans="1:3" hidden="1" x14ac:dyDescent="0.3">
      <c r="A91" s="289" t="s">
        <v>807</v>
      </c>
      <c r="B91" s="290"/>
      <c r="C91" s="291"/>
    </row>
    <row r="92" spans="1:3" hidden="1" x14ac:dyDescent="0.3">
      <c r="A92" s="263"/>
      <c r="B92" s="264" t="s">
        <v>776</v>
      </c>
      <c r="C92" s="265"/>
    </row>
    <row r="93" spans="1:3" hidden="1" x14ac:dyDescent="0.3">
      <c r="A93" s="263"/>
      <c r="B93" s="266"/>
      <c r="C93" s="265" t="s">
        <v>798</v>
      </c>
    </row>
    <row r="94" spans="1:3" hidden="1" x14ac:dyDescent="0.3">
      <c r="A94" s="263"/>
      <c r="B94" s="266"/>
      <c r="C94" s="265" t="s">
        <v>805</v>
      </c>
    </row>
    <row r="95" spans="1:3" hidden="1" x14ac:dyDescent="0.3">
      <c r="A95" s="263"/>
      <c r="B95" s="266"/>
      <c r="C95" s="265"/>
    </row>
    <row r="96" spans="1:3" hidden="1" x14ac:dyDescent="0.3">
      <c r="A96" s="263"/>
      <c r="B96" s="264" t="s">
        <v>780</v>
      </c>
      <c r="C96" s="265"/>
    </row>
    <row r="97" spans="1:3" hidden="1" x14ac:dyDescent="0.3">
      <c r="A97" s="263"/>
      <c r="B97" s="264"/>
      <c r="C97" s="265" t="s">
        <v>796</v>
      </c>
    </row>
    <row r="98" spans="1:3" hidden="1" x14ac:dyDescent="0.3">
      <c r="A98" s="267"/>
      <c r="B98" s="268"/>
      <c r="C98" s="269"/>
    </row>
    <row r="100" spans="1:3" x14ac:dyDescent="0.3">
      <c r="A100" s="288" t="s">
        <v>819</v>
      </c>
    </row>
  </sheetData>
  <sheetProtection algorithmName="SHA-512" hashValue="htmzXlWGp3bTB4qwCOavyHZ5ueIX9RKulcBC+lV+K0RNiaGktpLSldJ4rLHR8fmk53LPeyQUDlTADAx5aDGi3Q==" saltValue="WsI+TYLMJXR3XxNumF0DuA==" spinCount="100000" sheet="1" objects="1" scenarios="1"/>
  <mergeCells count="10">
    <mergeCell ref="A64:C64"/>
    <mergeCell ref="A73:C73"/>
    <mergeCell ref="A82:C82"/>
    <mergeCell ref="A91:C91"/>
    <mergeCell ref="A10:C10"/>
    <mergeCell ref="A19:C19"/>
    <mergeCell ref="A28:C28"/>
    <mergeCell ref="A37:C37"/>
    <mergeCell ref="A46:C46"/>
    <mergeCell ref="A55:C55"/>
  </mergeCells>
  <dataValidations count="1">
    <dataValidation type="whole" allowBlank="1" showInputMessage="1" showErrorMessage="1" sqref="B4" xr:uid="{E7139542-FF48-4EE5-98C6-8EF61EC09B11}">
      <formula1>1</formula1>
      <formula2>10</formula2>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D3F4-62E0-44F1-9E71-11EC9698AAAD}">
  <sheetPr codeName="Sheet8">
    <tabColor theme="5" tint="0.79998168889431442"/>
    <pageSetUpPr fitToPage="1"/>
  </sheetPr>
  <dimension ref="B1:F13"/>
  <sheetViews>
    <sheetView zoomScaleNormal="100" workbookViewId="0"/>
  </sheetViews>
  <sheetFormatPr defaultColWidth="8.6640625" defaultRowHeight="14" x14ac:dyDescent="0.3"/>
  <cols>
    <col min="1" max="1" width="2.4140625" style="3" customWidth="1"/>
    <col min="2" max="2" width="77.582031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6" ht="23" x14ac:dyDescent="0.5">
      <c r="B1" s="116" t="s">
        <v>84</v>
      </c>
      <c r="C1" s="117"/>
      <c r="D1" s="117"/>
      <c r="E1" s="308">
        <f>SUM(F:F)</f>
        <v>0</v>
      </c>
      <c r="F1" s="308"/>
    </row>
    <row r="2" spans="2:6" x14ac:dyDescent="0.3">
      <c r="D2" s="118"/>
      <c r="E2" s="309" t="s">
        <v>85</v>
      </c>
      <c r="F2" s="309"/>
    </row>
    <row r="3" spans="2:6" x14ac:dyDescent="0.3">
      <c r="B3" s="131" t="s">
        <v>141</v>
      </c>
      <c r="C3" s="120"/>
      <c r="D3" s="121"/>
      <c r="E3" s="121"/>
      <c r="F3" s="122"/>
    </row>
    <row r="4" spans="2:6" s="125" customFormat="1" x14ac:dyDescent="0.3">
      <c r="B4" s="123" t="s">
        <v>1</v>
      </c>
      <c r="C4" s="123" t="s">
        <v>2</v>
      </c>
      <c r="D4" s="123" t="s">
        <v>27</v>
      </c>
      <c r="E4" s="123" t="s">
        <v>3</v>
      </c>
      <c r="F4" s="124" t="s">
        <v>28</v>
      </c>
    </row>
    <row r="5" spans="2:6" x14ac:dyDescent="0.3">
      <c r="B5" s="171" t="s">
        <v>119</v>
      </c>
      <c r="C5" s="171" t="s">
        <v>16</v>
      </c>
      <c r="D5" s="128"/>
      <c r="E5" s="145">
        <v>101.03049</v>
      </c>
      <c r="F5" s="130">
        <f t="shared" ref="F5:F10" si="0">D5*E5</f>
        <v>0</v>
      </c>
    </row>
    <row r="6" spans="2:6" x14ac:dyDescent="0.3">
      <c r="B6" s="279" t="s">
        <v>142</v>
      </c>
      <c r="C6" s="171" t="s">
        <v>16</v>
      </c>
      <c r="D6" s="128"/>
      <c r="E6" s="145">
        <v>446</v>
      </c>
      <c r="F6" s="130">
        <f t="shared" si="0"/>
        <v>0</v>
      </c>
    </row>
    <row r="7" spans="2:6" x14ac:dyDescent="0.3">
      <c r="B7" s="171" t="s">
        <v>143</v>
      </c>
      <c r="C7" s="171" t="s">
        <v>16</v>
      </c>
      <c r="D7" s="128"/>
      <c r="E7" s="145">
        <v>582</v>
      </c>
      <c r="F7" s="130">
        <f t="shared" si="0"/>
        <v>0</v>
      </c>
    </row>
    <row r="8" spans="2:6" ht="25" x14ac:dyDescent="0.3">
      <c r="B8" s="276" t="s">
        <v>268</v>
      </c>
      <c r="C8" s="171" t="s">
        <v>271</v>
      </c>
      <c r="D8" s="128"/>
      <c r="E8" s="145">
        <v>1077.92</v>
      </c>
      <c r="F8" s="130">
        <f t="shared" si="0"/>
        <v>0</v>
      </c>
    </row>
    <row r="9" spans="2:6" x14ac:dyDescent="0.3">
      <c r="B9" s="276" t="s">
        <v>148</v>
      </c>
      <c r="C9" s="171" t="s">
        <v>147</v>
      </c>
      <c r="D9" s="128"/>
      <c r="E9" s="145">
        <v>909</v>
      </c>
      <c r="F9" s="130">
        <f t="shared" si="0"/>
        <v>0</v>
      </c>
    </row>
    <row r="10" spans="2:6" ht="25" x14ac:dyDescent="0.3">
      <c r="B10" s="276" t="s">
        <v>269</v>
      </c>
      <c r="C10" s="171" t="s">
        <v>144</v>
      </c>
      <c r="D10" s="128"/>
      <c r="E10" s="145">
        <v>2210</v>
      </c>
      <c r="F10" s="130">
        <f t="shared" si="0"/>
        <v>0</v>
      </c>
    </row>
    <row r="11" spans="2:6" ht="44" customHeight="1" x14ac:dyDescent="0.3">
      <c r="B11" s="276" t="s">
        <v>270</v>
      </c>
      <c r="C11" s="171" t="s">
        <v>144</v>
      </c>
      <c r="D11" s="128"/>
      <c r="E11" s="133" t="s">
        <v>140</v>
      </c>
      <c r="F11" s="130"/>
    </row>
    <row r="13" spans="2:6" x14ac:dyDescent="0.3">
      <c r="D13" s="3"/>
      <c r="F13" s="3"/>
    </row>
  </sheetData>
  <sheetProtection algorithmName="SHA-512" hashValue="6UrFZZrz0mbbA55b+f1Qjb3OMoPaBkfnFEHqTuOSFOjJ/jZLJgb/zdr3gBVq6Ab/bYQWXKiwP1Tn9MNmDSzIXQ==" saltValue="8V4FNCRdgAL+bHMLZHwMig==" spinCount="100000" sheet="1" formatColumns="0" formatRows="0"/>
  <mergeCells count="2">
    <mergeCell ref="E2:F2"/>
    <mergeCell ref="E1:F1"/>
  </mergeCells>
  <dataValidations count="1">
    <dataValidation type="whole" operator="greaterThanOrEqual" allowBlank="1" showInputMessage="1" showErrorMessage="1" sqref="D5:D11" xr:uid="{126903E0-DB32-465C-81EB-B9E45D60A614}">
      <formula1>-1000000</formula1>
    </dataValidation>
  </dataValidations>
  <hyperlinks>
    <hyperlink ref="E2" location="Calculator!A1" display="Back to calculator" xr:uid="{A5EEBD88-C436-45B4-B428-60EAD56AE49F}"/>
  </hyperlinks>
  <pageMargins left="0.7" right="0.7" top="0.75" bottom="0.75" header="0.3" footer="0.3"/>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15806-64F6-42EA-8686-0984DDAB8934}">
  <sheetPr codeName="Sheet9">
    <tabColor theme="5" tint="0.79998168889431442"/>
    <pageSetUpPr fitToPage="1"/>
  </sheetPr>
  <dimension ref="B1:L27"/>
  <sheetViews>
    <sheetView zoomScale="97" zoomScaleNormal="97" workbookViewId="0">
      <selection activeCell="D18" sqref="D18"/>
    </sheetView>
  </sheetViews>
  <sheetFormatPr defaultColWidth="8.6640625" defaultRowHeight="14" x14ac:dyDescent="0.3"/>
  <cols>
    <col min="1" max="1" width="2.4140625" style="3" customWidth="1"/>
    <col min="2" max="2" width="77.58203125" style="3" customWidth="1"/>
    <col min="3" max="3" width="20.1640625" style="3" customWidth="1"/>
    <col min="4" max="4" width="13.16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242</v>
      </c>
      <c r="I1" s="117"/>
      <c r="J1" s="117"/>
      <c r="K1" s="308">
        <f>SUM(L:L)</f>
        <v>0</v>
      </c>
      <c r="L1" s="308"/>
    </row>
    <row r="2" spans="2:12" ht="30" customHeight="1" x14ac:dyDescent="0.3">
      <c r="D2" s="118"/>
      <c r="E2" s="309" t="s">
        <v>85</v>
      </c>
      <c r="F2" s="309"/>
      <c r="H2" s="322" t="s">
        <v>787</v>
      </c>
      <c r="I2" s="315"/>
      <c r="J2" s="315"/>
      <c r="K2" s="309" t="s">
        <v>85</v>
      </c>
      <c r="L2" s="309"/>
    </row>
    <row r="3" spans="2:12" ht="15.5" x14ac:dyDescent="0.35">
      <c r="B3" s="147" t="s">
        <v>219</v>
      </c>
      <c r="C3" s="148"/>
      <c r="D3" s="149"/>
      <c r="E3" s="150"/>
      <c r="F3" s="151"/>
    </row>
    <row r="4" spans="2:12" s="125" customFormat="1" x14ac:dyDescent="0.3">
      <c r="B4" s="144" t="s">
        <v>1</v>
      </c>
      <c r="C4" s="144" t="s">
        <v>2</v>
      </c>
      <c r="D4" s="144" t="s">
        <v>27</v>
      </c>
      <c r="E4" s="144" t="s">
        <v>3</v>
      </c>
      <c r="F4" s="155" t="s">
        <v>28</v>
      </c>
      <c r="H4" s="258" t="s">
        <v>785</v>
      </c>
      <c r="I4" s="167" t="s">
        <v>786</v>
      </c>
      <c r="J4" s="284"/>
      <c r="K4" s="285"/>
      <c r="L4" s="138">
        <f t="shared" ref="L4" si="0">J4*K4</f>
        <v>0</v>
      </c>
    </row>
    <row r="5" spans="2:12" x14ac:dyDescent="0.3">
      <c r="B5" s="171" t="s">
        <v>119</v>
      </c>
      <c r="C5" s="171" t="s">
        <v>16</v>
      </c>
      <c r="D5" s="281"/>
      <c r="E5" s="145">
        <v>128</v>
      </c>
      <c r="F5" s="138">
        <f t="shared" ref="F5:F16" si="1">D5*E5</f>
        <v>0</v>
      </c>
    </row>
    <row r="6" spans="2:12" x14ac:dyDescent="0.3">
      <c r="B6" s="171" t="s">
        <v>272</v>
      </c>
      <c r="C6" s="171" t="s">
        <v>16</v>
      </c>
      <c r="D6" s="281"/>
      <c r="E6" s="145">
        <v>465</v>
      </c>
      <c r="F6" s="138">
        <f t="shared" si="1"/>
        <v>0</v>
      </c>
    </row>
    <row r="7" spans="2:12" ht="25" x14ac:dyDescent="0.3">
      <c r="B7" s="171" t="s">
        <v>273</v>
      </c>
      <c r="C7" s="171" t="s">
        <v>274</v>
      </c>
      <c r="D7" s="281"/>
      <c r="E7" s="145">
        <v>186</v>
      </c>
      <c r="F7" s="138">
        <f t="shared" si="1"/>
        <v>0</v>
      </c>
    </row>
    <row r="8" spans="2:12" ht="25" x14ac:dyDescent="0.3">
      <c r="B8" s="171" t="s">
        <v>275</v>
      </c>
      <c r="C8" s="171" t="s">
        <v>234</v>
      </c>
      <c r="D8" s="281"/>
      <c r="E8" s="145">
        <v>1000</v>
      </c>
      <c r="F8" s="138">
        <f t="shared" si="1"/>
        <v>0</v>
      </c>
    </row>
    <row r="9" spans="2:12" ht="25" x14ac:dyDescent="0.3">
      <c r="B9" s="171" t="s">
        <v>276</v>
      </c>
      <c r="C9" s="171" t="s">
        <v>234</v>
      </c>
      <c r="D9" s="281"/>
      <c r="E9" s="145">
        <v>2400</v>
      </c>
      <c r="F9" s="138">
        <f t="shared" si="1"/>
        <v>0</v>
      </c>
    </row>
    <row r="10" spans="2:12" ht="25" x14ac:dyDescent="0.3">
      <c r="B10" s="171" t="s">
        <v>277</v>
      </c>
      <c r="C10" s="171" t="s">
        <v>234</v>
      </c>
      <c r="D10" s="281"/>
      <c r="E10" s="145">
        <v>3800</v>
      </c>
      <c r="F10" s="138">
        <f t="shared" si="1"/>
        <v>0</v>
      </c>
    </row>
    <row r="11" spans="2:12" ht="37.5" x14ac:dyDescent="0.3">
      <c r="B11" s="171" t="s">
        <v>278</v>
      </c>
      <c r="C11" s="171" t="s">
        <v>279</v>
      </c>
      <c r="D11" s="157">
        <f>SUM(K1)</f>
        <v>0</v>
      </c>
      <c r="E11" s="168">
        <v>4.0000000000000001E-3</v>
      </c>
      <c r="F11" s="138">
        <f>IF(D11&gt;1000000,D11*E11,0)</f>
        <v>0</v>
      </c>
    </row>
    <row r="12" spans="2:12" x14ac:dyDescent="0.3">
      <c r="B12" s="171" t="s">
        <v>280</v>
      </c>
      <c r="C12" s="171" t="s">
        <v>271</v>
      </c>
      <c r="D12" s="157"/>
      <c r="E12" s="145">
        <v>1078</v>
      </c>
      <c r="F12" s="138">
        <f t="shared" si="1"/>
        <v>0</v>
      </c>
    </row>
    <row r="13" spans="2:12" ht="25" x14ac:dyDescent="0.3">
      <c r="B13" s="171" t="s">
        <v>281</v>
      </c>
      <c r="C13" s="171" t="s">
        <v>282</v>
      </c>
      <c r="D13" s="157"/>
      <c r="E13" s="133" t="s">
        <v>140</v>
      </c>
      <c r="F13" s="138"/>
    </row>
    <row r="14" spans="2:12" ht="25" x14ac:dyDescent="0.3">
      <c r="B14" s="171" t="s">
        <v>115</v>
      </c>
      <c r="C14" s="171" t="s">
        <v>145</v>
      </c>
      <c r="D14" s="281"/>
      <c r="E14" s="145">
        <v>430</v>
      </c>
      <c r="F14" s="138">
        <f t="shared" si="1"/>
        <v>0</v>
      </c>
    </row>
    <row r="15" spans="2:12" x14ac:dyDescent="0.3">
      <c r="B15" s="171" t="s">
        <v>146</v>
      </c>
      <c r="C15" s="171" t="s">
        <v>147</v>
      </c>
      <c r="D15" s="281"/>
      <c r="E15" s="145">
        <v>726</v>
      </c>
      <c r="F15" s="138">
        <f t="shared" si="1"/>
        <v>0</v>
      </c>
    </row>
    <row r="16" spans="2:12" x14ac:dyDescent="0.3">
      <c r="B16" s="171" t="s">
        <v>148</v>
      </c>
      <c r="C16" s="171" t="s">
        <v>147</v>
      </c>
      <c r="D16" s="281"/>
      <c r="E16" s="145">
        <v>909</v>
      </c>
      <c r="F16" s="138">
        <f t="shared" si="1"/>
        <v>0</v>
      </c>
    </row>
    <row r="17" spans="2:6" ht="37.5" x14ac:dyDescent="0.3">
      <c r="B17" s="271" t="s">
        <v>149</v>
      </c>
      <c r="C17" s="271" t="s">
        <v>283</v>
      </c>
      <c r="D17" s="157">
        <f>SUM(K1)</f>
        <v>0</v>
      </c>
      <c r="E17" s="273" t="s">
        <v>223</v>
      </c>
      <c r="F17" s="164">
        <f>IF(D17=0,0,MAX(D17*0.1,5000))</f>
        <v>0</v>
      </c>
    </row>
    <row r="18" spans="2:6" ht="25" x14ac:dyDescent="0.3">
      <c r="B18" s="171" t="s">
        <v>269</v>
      </c>
      <c r="C18" s="171" t="s">
        <v>144</v>
      </c>
      <c r="D18" s="281"/>
      <c r="E18" s="145">
        <v>2210</v>
      </c>
      <c r="F18" s="138">
        <f>D18*E18</f>
        <v>0</v>
      </c>
    </row>
    <row r="19" spans="2:6" ht="37.5" x14ac:dyDescent="0.3">
      <c r="B19" s="171" t="s">
        <v>270</v>
      </c>
      <c r="C19" s="171" t="s">
        <v>144</v>
      </c>
      <c r="D19" s="281"/>
      <c r="E19" s="133" t="s">
        <v>140</v>
      </c>
      <c r="F19" s="138"/>
    </row>
    <row r="21" spans="2:6" x14ac:dyDescent="0.3">
      <c r="B21" s="131" t="s">
        <v>129</v>
      </c>
      <c r="C21" s="120"/>
      <c r="D21" s="121"/>
      <c r="E21" s="121"/>
      <c r="F21" s="122"/>
    </row>
    <row r="22" spans="2:6" x14ac:dyDescent="0.3">
      <c r="B22" s="123" t="s">
        <v>1</v>
      </c>
      <c r="C22" s="123" t="s">
        <v>2</v>
      </c>
      <c r="D22" s="123" t="s">
        <v>27</v>
      </c>
      <c r="E22" s="123" t="s">
        <v>3</v>
      </c>
      <c r="F22" s="124" t="s">
        <v>28</v>
      </c>
    </row>
    <row r="23" spans="2:6" x14ac:dyDescent="0.3">
      <c r="B23" s="171" t="s">
        <v>131</v>
      </c>
      <c r="C23" s="171" t="s">
        <v>5</v>
      </c>
      <c r="D23" s="128"/>
      <c r="E23" s="145">
        <v>385</v>
      </c>
      <c r="F23" s="130">
        <f>D23*E23</f>
        <v>0</v>
      </c>
    </row>
    <row r="24" spans="2:6" x14ac:dyDescent="0.3">
      <c r="B24" s="171" t="s">
        <v>132</v>
      </c>
      <c r="C24" s="171" t="s">
        <v>16</v>
      </c>
      <c r="D24" s="128"/>
      <c r="E24" s="145">
        <v>138</v>
      </c>
      <c r="F24" s="130">
        <f>D24*E24</f>
        <v>0</v>
      </c>
    </row>
    <row r="25" spans="2:6" x14ac:dyDescent="0.3">
      <c r="B25" s="171" t="s">
        <v>133</v>
      </c>
      <c r="C25" s="171" t="s">
        <v>16</v>
      </c>
      <c r="D25" s="128"/>
      <c r="E25" s="145">
        <v>69</v>
      </c>
      <c r="F25" s="130">
        <f>D25*E25</f>
        <v>0</v>
      </c>
    </row>
    <row r="26" spans="2:6" x14ac:dyDescent="0.3">
      <c r="B26" s="323" t="s">
        <v>247</v>
      </c>
      <c r="C26" s="324"/>
      <c r="D26" s="324"/>
      <c r="E26" s="324"/>
      <c r="F26" s="324"/>
    </row>
    <row r="27" spans="2:6" x14ac:dyDescent="0.3">
      <c r="B27" s="315"/>
      <c r="C27" s="315"/>
      <c r="D27" s="315"/>
      <c r="E27" s="315"/>
      <c r="F27" s="315"/>
    </row>
  </sheetData>
  <sheetProtection algorithmName="SHA-512" hashValue="QOukwaZA1FMDIA19uPSZf8oDaeauLDwAXgdzFXL4xdaiQYGxjojvFWHgQ3rw4Is4vsIhK2AWozMb+tNwp1Wh4g==" saltValue="PdkD8ZcLUoATK9DTpIMxeg==" spinCount="100000" sheet="1" formatColumns="0" formatRows="0"/>
  <mergeCells count="6">
    <mergeCell ref="E2:F2"/>
    <mergeCell ref="E1:F1"/>
    <mergeCell ref="B26:F27"/>
    <mergeCell ref="K1:L1"/>
    <mergeCell ref="K2:L2"/>
    <mergeCell ref="H2:J2"/>
  </mergeCells>
  <dataValidations count="2">
    <dataValidation type="whole" operator="greaterThanOrEqual" allowBlank="1" showInputMessage="1" showErrorMessage="1" sqref="D14:D16 D18:D19 D23:D25 D5:D10" xr:uid="{628D2E79-02DD-4AF3-AE7F-0E2B7975265F}">
      <formula1>-1000000</formula1>
    </dataValidation>
    <dataValidation operator="greaterThanOrEqual" allowBlank="1" showInputMessage="1" showErrorMessage="1" sqref="D17 D11:D13" xr:uid="{9F8F14F4-31D4-4657-B0F0-48D25F2CE817}"/>
  </dataValidations>
  <hyperlinks>
    <hyperlink ref="E2" location="Calculator!A1" display="Back to calculator" xr:uid="{EB47419D-A01F-4681-B245-0CFE4E375BF8}"/>
    <hyperlink ref="K2" location="Calculator!A1" display="Back to calculator" xr:uid="{8F4BCF1B-29D2-4CC8-A5AC-CD8C5634F83E}"/>
  </hyperlinks>
  <pageMargins left="0.7" right="0.7" top="0.75" bottom="0.75" header="0.3" footer="0.3"/>
  <pageSetup paperSize="9" scale="46" orientation="landscape" r:id="rId1"/>
  <ignoredErrors>
    <ignoredError sqref="F17 F1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EB617-A297-40A5-A7E2-3C91B0ECA005}">
  <sheetPr codeName="Sheet10">
    <tabColor theme="5" tint="0.79998168889431442"/>
    <pageSetUpPr fitToPage="1"/>
  </sheetPr>
  <dimension ref="B1:M51"/>
  <sheetViews>
    <sheetView zoomScaleNormal="100" workbookViewId="0">
      <selection activeCell="D12" sqref="D12"/>
    </sheetView>
  </sheetViews>
  <sheetFormatPr defaultColWidth="8.6640625" defaultRowHeight="14" x14ac:dyDescent="0.3"/>
  <cols>
    <col min="1" max="1" width="2.4140625" style="3" customWidth="1"/>
    <col min="2" max="2" width="54.6640625" style="3" customWidth="1"/>
    <col min="3" max="3" width="12.1640625" style="3" customWidth="1"/>
    <col min="4" max="4" width="10.5" style="125" customWidth="1"/>
    <col min="5" max="5" width="10.5" style="3" customWidth="1"/>
    <col min="6" max="6" width="10.5" style="132" customWidth="1"/>
    <col min="7" max="7" width="2.5" style="3" customWidth="1"/>
    <col min="8" max="8" width="60.1640625" style="3" customWidth="1"/>
    <col min="9" max="9" width="12.1640625" style="272" customWidth="1"/>
    <col min="10" max="10" width="10.5" style="125" customWidth="1"/>
    <col min="11" max="12" width="8.6640625" style="3" customWidth="1"/>
    <col min="13" max="13" width="0" style="3" hidden="1" customWidth="1"/>
    <col min="14" max="16384" width="8.6640625" style="3"/>
  </cols>
  <sheetData>
    <row r="1" spans="2:13" ht="23" x14ac:dyDescent="0.5">
      <c r="B1" s="116" t="s">
        <v>84</v>
      </c>
      <c r="C1" s="117"/>
      <c r="D1" s="117"/>
      <c r="E1" s="308">
        <f>SUM(F:F)</f>
        <v>0</v>
      </c>
      <c r="F1" s="308"/>
      <c r="H1" s="116" t="s">
        <v>68</v>
      </c>
      <c r="I1" s="116"/>
      <c r="J1" s="116"/>
      <c r="K1" s="308">
        <f>SUM(L:L)</f>
        <v>0</v>
      </c>
      <c r="L1" s="308"/>
      <c r="M1" s="3" t="s">
        <v>200</v>
      </c>
    </row>
    <row r="2" spans="2:13" ht="28.5" customHeight="1" x14ac:dyDescent="0.3">
      <c r="D2" s="118"/>
      <c r="E2" s="309" t="s">
        <v>85</v>
      </c>
      <c r="F2" s="309"/>
      <c r="H2" s="322" t="s">
        <v>284</v>
      </c>
      <c r="I2" s="315"/>
      <c r="J2" s="315"/>
      <c r="K2" s="309" t="s">
        <v>85</v>
      </c>
      <c r="L2" s="309"/>
      <c r="M2" s="3" t="s">
        <v>201</v>
      </c>
    </row>
    <row r="3" spans="2:13" x14ac:dyDescent="0.3">
      <c r="B3" s="131" t="s">
        <v>150</v>
      </c>
      <c r="C3" s="120"/>
      <c r="D3" s="121"/>
      <c r="E3" s="121"/>
      <c r="F3" s="122"/>
      <c r="H3" s="131" t="s">
        <v>218</v>
      </c>
      <c r="I3" s="143"/>
      <c r="J3" s="121"/>
      <c r="M3" s="3" t="s">
        <v>202</v>
      </c>
    </row>
    <row r="4" spans="2:13" s="125" customFormat="1" ht="26" x14ac:dyDescent="0.3">
      <c r="B4" s="123" t="s">
        <v>1</v>
      </c>
      <c r="C4" s="123" t="s">
        <v>2</v>
      </c>
      <c r="D4" s="123" t="s">
        <v>27</v>
      </c>
      <c r="E4" s="123" t="s">
        <v>3</v>
      </c>
      <c r="F4" s="124" t="s">
        <v>28</v>
      </c>
      <c r="H4" s="123" t="s">
        <v>1</v>
      </c>
      <c r="I4" s="123" t="s">
        <v>2</v>
      </c>
      <c r="J4" s="123" t="s">
        <v>27</v>
      </c>
      <c r="K4" s="123" t="s">
        <v>225</v>
      </c>
      <c r="L4" s="124" t="s">
        <v>28</v>
      </c>
    </row>
    <row r="5" spans="2:13" x14ac:dyDescent="0.3">
      <c r="B5" s="171" t="s">
        <v>151</v>
      </c>
      <c r="C5" s="171" t="s">
        <v>16</v>
      </c>
      <c r="D5" s="128"/>
      <c r="E5" s="145">
        <v>107</v>
      </c>
      <c r="F5" s="130">
        <f>D5*E5</f>
        <v>0</v>
      </c>
      <c r="H5" s="316" t="s">
        <v>220</v>
      </c>
      <c r="I5" s="317"/>
      <c r="J5" s="317"/>
      <c r="K5" s="317"/>
      <c r="L5" s="318"/>
    </row>
    <row r="6" spans="2:13" ht="25" x14ac:dyDescent="0.3">
      <c r="B6" s="279" t="s">
        <v>262</v>
      </c>
      <c r="C6" s="171" t="s">
        <v>122</v>
      </c>
      <c r="D6" s="128"/>
      <c r="E6" s="133">
        <v>288</v>
      </c>
      <c r="F6" s="130">
        <f>D6*E6</f>
        <v>0</v>
      </c>
      <c r="H6" s="283" t="s">
        <v>137</v>
      </c>
      <c r="I6" s="319" t="s">
        <v>17</v>
      </c>
      <c r="J6" s="128"/>
      <c r="K6" s="145">
        <v>787</v>
      </c>
      <c r="L6" s="130">
        <f>J6*K6</f>
        <v>0</v>
      </c>
    </row>
    <row r="7" spans="2:13" ht="25" x14ac:dyDescent="0.3">
      <c r="B7" s="279" t="s">
        <v>152</v>
      </c>
      <c r="C7" s="171" t="s">
        <v>153</v>
      </c>
      <c r="D7" s="128"/>
      <c r="E7" s="133">
        <v>2000</v>
      </c>
      <c r="F7" s="130">
        <f>D7*E7</f>
        <v>0</v>
      </c>
      <c r="H7" s="283" t="s">
        <v>265</v>
      </c>
      <c r="I7" s="320"/>
      <c r="J7" s="128"/>
      <c r="K7" s="145">
        <v>1024</v>
      </c>
      <c r="L7" s="130">
        <f t="shared" ref="L7:L8" si="0">J7*K7</f>
        <v>0</v>
      </c>
    </row>
    <row r="8" spans="2:13" x14ac:dyDescent="0.3">
      <c r="B8" s="279" t="s">
        <v>263</v>
      </c>
      <c r="C8" s="171" t="s">
        <v>154</v>
      </c>
      <c r="D8" s="128"/>
      <c r="E8" s="133">
        <v>551</v>
      </c>
      <c r="F8" s="130">
        <f>D8*E8</f>
        <v>0</v>
      </c>
      <c r="H8" s="283" t="s">
        <v>266</v>
      </c>
      <c r="I8" s="321"/>
      <c r="J8" s="128"/>
      <c r="K8" s="145">
        <v>1407</v>
      </c>
      <c r="L8" s="130">
        <f t="shared" si="0"/>
        <v>0</v>
      </c>
    </row>
    <row r="9" spans="2:13" ht="25" x14ac:dyDescent="0.3">
      <c r="B9" s="279" t="s">
        <v>285</v>
      </c>
      <c r="C9" s="171" t="s">
        <v>271</v>
      </c>
      <c r="D9" s="128"/>
      <c r="E9" s="133">
        <v>1078</v>
      </c>
      <c r="F9" s="130">
        <f t="shared" ref="F9:F10" si="1">D9*E9</f>
        <v>0</v>
      </c>
      <c r="H9" s="316" t="s">
        <v>221</v>
      </c>
      <c r="I9" s="317"/>
      <c r="J9" s="317"/>
      <c r="K9" s="317"/>
      <c r="L9" s="318"/>
    </row>
    <row r="10" spans="2:13" x14ac:dyDescent="0.3">
      <c r="B10" s="279" t="s">
        <v>148</v>
      </c>
      <c r="C10" s="171" t="s">
        <v>147</v>
      </c>
      <c r="D10" s="128"/>
      <c r="E10" s="133">
        <v>909</v>
      </c>
      <c r="F10" s="130">
        <f t="shared" si="1"/>
        <v>0</v>
      </c>
      <c r="H10" s="283" t="s">
        <v>137</v>
      </c>
      <c r="I10" s="319" t="s">
        <v>17</v>
      </c>
      <c r="J10" s="128"/>
      <c r="K10" s="145">
        <v>835</v>
      </c>
      <c r="L10" s="130">
        <f>J10*K10</f>
        <v>0</v>
      </c>
    </row>
    <row r="11" spans="2:13" ht="26" customHeight="1" x14ac:dyDescent="0.3">
      <c r="B11" s="325" t="s">
        <v>155</v>
      </c>
      <c r="C11" s="325" t="s">
        <v>283</v>
      </c>
      <c r="D11" s="146">
        <f>K1</f>
        <v>0</v>
      </c>
      <c r="E11" s="327" t="s">
        <v>224</v>
      </c>
      <c r="F11" s="329">
        <f>IF(D11=0,0,MAX(D11*0.1,IF(OR(D12="Minor",D12="Please choose"),500,IF(D12="Major",5000,0))))</f>
        <v>0</v>
      </c>
      <c r="H11" s="283" t="s">
        <v>265</v>
      </c>
      <c r="I11" s="320"/>
      <c r="J11" s="128"/>
      <c r="K11" s="145">
        <v>1078</v>
      </c>
      <c r="L11" s="130">
        <f t="shared" ref="L11:L12" si="2">J11*K11</f>
        <v>0</v>
      </c>
    </row>
    <row r="12" spans="2:13" ht="35.5" customHeight="1" x14ac:dyDescent="0.3">
      <c r="B12" s="326"/>
      <c r="C12" s="326"/>
      <c r="D12" s="286" t="s">
        <v>200</v>
      </c>
      <c r="E12" s="328"/>
      <c r="F12" s="330"/>
      <c r="H12" s="283" t="s">
        <v>266</v>
      </c>
      <c r="I12" s="321"/>
      <c r="J12" s="128"/>
      <c r="K12" s="145">
        <v>1436</v>
      </c>
      <c r="L12" s="130">
        <f t="shared" si="2"/>
        <v>0</v>
      </c>
    </row>
    <row r="13" spans="2:13" ht="50" x14ac:dyDescent="0.3">
      <c r="B13" s="279" t="s">
        <v>286</v>
      </c>
      <c r="C13" s="171" t="s">
        <v>144</v>
      </c>
      <c r="D13" s="128"/>
      <c r="E13" s="133">
        <v>2210</v>
      </c>
      <c r="F13" s="130">
        <f>D13*E13</f>
        <v>0</v>
      </c>
      <c r="H13" s="316" t="s">
        <v>222</v>
      </c>
      <c r="I13" s="317"/>
      <c r="J13" s="317"/>
      <c r="K13" s="317"/>
      <c r="L13" s="318"/>
    </row>
    <row r="14" spans="2:13" ht="62.5" x14ac:dyDescent="0.3">
      <c r="B14" s="279" t="s">
        <v>287</v>
      </c>
      <c r="C14" s="171" t="s">
        <v>144</v>
      </c>
      <c r="D14" s="128"/>
      <c r="E14" s="133" t="s">
        <v>140</v>
      </c>
      <c r="F14" s="130"/>
      <c r="H14" s="283" t="s">
        <v>137</v>
      </c>
      <c r="I14" s="319" t="s">
        <v>17</v>
      </c>
      <c r="J14" s="128"/>
      <c r="K14" s="145">
        <v>552</v>
      </c>
      <c r="L14" s="130">
        <f>J14*K14</f>
        <v>0</v>
      </c>
    </row>
    <row r="15" spans="2:13" x14ac:dyDescent="0.3">
      <c r="H15" s="283" t="s">
        <v>265</v>
      </c>
      <c r="I15" s="320"/>
      <c r="J15" s="128"/>
      <c r="K15" s="145">
        <v>619</v>
      </c>
      <c r="L15" s="130">
        <f t="shared" ref="L15:L16" si="3">J15*K15</f>
        <v>0</v>
      </c>
    </row>
    <row r="16" spans="2:13" x14ac:dyDescent="0.3">
      <c r="B16" s="303" t="s">
        <v>817</v>
      </c>
      <c r="C16" s="311"/>
      <c r="D16" s="311"/>
      <c r="E16" s="311"/>
      <c r="F16" s="311"/>
      <c r="H16" s="283" t="s">
        <v>266</v>
      </c>
      <c r="I16" s="321"/>
      <c r="J16" s="128"/>
      <c r="K16" s="145">
        <v>1013</v>
      </c>
      <c r="L16" s="130">
        <f t="shared" si="3"/>
        <v>0</v>
      </c>
    </row>
    <row r="17" spans="2:12" ht="25" x14ac:dyDescent="0.3">
      <c r="B17" s="311"/>
      <c r="C17" s="311"/>
      <c r="D17" s="311"/>
      <c r="E17" s="311"/>
      <c r="F17" s="311"/>
      <c r="H17" s="276" t="s">
        <v>267</v>
      </c>
      <c r="I17" s="171" t="s">
        <v>138</v>
      </c>
      <c r="J17" s="284"/>
      <c r="K17" s="133" t="s">
        <v>140</v>
      </c>
      <c r="L17" s="130"/>
    </row>
    <row r="18" spans="2:12" x14ac:dyDescent="0.3">
      <c r="B18" s="311"/>
      <c r="C18" s="311"/>
      <c r="D18" s="311"/>
      <c r="E18" s="311"/>
      <c r="F18" s="311"/>
      <c r="I18" s="3"/>
      <c r="J18" s="3"/>
    </row>
    <row r="19" spans="2:12" x14ac:dyDescent="0.3">
      <c r="B19" s="311"/>
      <c r="C19" s="311"/>
      <c r="D19" s="311"/>
      <c r="E19" s="311"/>
      <c r="F19" s="311"/>
      <c r="H19" s="258" t="s">
        <v>785</v>
      </c>
      <c r="I19" s="167" t="s">
        <v>786</v>
      </c>
      <c r="J19" s="284"/>
      <c r="K19" s="285"/>
      <c r="L19" s="130">
        <f>J19*K19</f>
        <v>0</v>
      </c>
    </row>
    <row r="20" spans="2:12" x14ac:dyDescent="0.3">
      <c r="B20" s="311"/>
      <c r="C20" s="311"/>
      <c r="D20" s="311"/>
      <c r="E20" s="311"/>
      <c r="F20" s="311"/>
    </row>
    <row r="21" spans="2:12" x14ac:dyDescent="0.3">
      <c r="B21" s="311"/>
      <c r="C21" s="311"/>
      <c r="D21" s="311"/>
      <c r="E21" s="311"/>
      <c r="F21" s="311"/>
    </row>
    <row r="22" spans="2:12" x14ac:dyDescent="0.3">
      <c r="B22" s="311"/>
      <c r="C22" s="311"/>
      <c r="D22" s="311"/>
      <c r="E22" s="311"/>
      <c r="F22" s="311"/>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row r="32" spans="2:12" x14ac:dyDescent="0.3">
      <c r="B32" s="311"/>
      <c r="C32" s="311"/>
      <c r="D32" s="311"/>
      <c r="E32" s="311"/>
      <c r="F32" s="311"/>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x14ac:dyDescent="0.3">
      <c r="B40" s="311"/>
      <c r="C40" s="311"/>
      <c r="D40" s="311"/>
      <c r="E40" s="311"/>
      <c r="F40" s="311"/>
    </row>
    <row r="41" spans="2:6" x14ac:dyDescent="0.3">
      <c r="B41" s="311"/>
      <c r="C41" s="311"/>
      <c r="D41" s="311"/>
      <c r="E41" s="311"/>
      <c r="F41" s="311"/>
    </row>
    <row r="42" spans="2:6" x14ac:dyDescent="0.3">
      <c r="B42" s="311"/>
      <c r="C42" s="311"/>
      <c r="D42" s="311"/>
      <c r="E42" s="311"/>
      <c r="F42" s="311"/>
    </row>
    <row r="43" spans="2:6" x14ac:dyDescent="0.3">
      <c r="B43" s="311"/>
      <c r="C43" s="311"/>
      <c r="D43" s="311"/>
      <c r="E43" s="311"/>
      <c r="F43" s="311"/>
    </row>
    <row r="44" spans="2:6" x14ac:dyDescent="0.3">
      <c r="B44" s="311"/>
      <c r="C44" s="311"/>
      <c r="D44" s="311"/>
      <c r="E44" s="311"/>
      <c r="F44" s="311"/>
    </row>
    <row r="45" spans="2:6" x14ac:dyDescent="0.3">
      <c r="B45" s="311"/>
      <c r="C45" s="311"/>
      <c r="D45" s="311"/>
      <c r="E45" s="311"/>
      <c r="F45" s="311"/>
    </row>
    <row r="46" spans="2:6" x14ac:dyDescent="0.3">
      <c r="B46" s="311"/>
      <c r="C46" s="311"/>
      <c r="D46" s="311"/>
      <c r="E46" s="311"/>
      <c r="F46" s="311"/>
    </row>
    <row r="47" spans="2:6" x14ac:dyDescent="0.3">
      <c r="B47" s="311"/>
      <c r="C47" s="311"/>
      <c r="D47" s="311"/>
      <c r="E47" s="311"/>
      <c r="F47" s="311"/>
    </row>
    <row r="48" spans="2:6" x14ac:dyDescent="0.3">
      <c r="B48" s="311"/>
      <c r="C48" s="311"/>
      <c r="D48" s="311"/>
      <c r="E48" s="311"/>
      <c r="F48" s="311"/>
    </row>
    <row r="49" spans="2:6" x14ac:dyDescent="0.3">
      <c r="B49" s="311"/>
      <c r="C49" s="311"/>
      <c r="D49" s="311"/>
      <c r="E49" s="311"/>
      <c r="F49" s="311"/>
    </row>
    <row r="50" spans="2:6" x14ac:dyDescent="0.3">
      <c r="B50" s="311"/>
      <c r="C50" s="311"/>
      <c r="D50" s="311"/>
      <c r="E50" s="311"/>
      <c r="F50" s="311"/>
    </row>
    <row r="51" spans="2:6" x14ac:dyDescent="0.3">
      <c r="B51" s="311"/>
      <c r="C51" s="311"/>
      <c r="D51" s="311"/>
      <c r="E51" s="311"/>
      <c r="F51" s="311"/>
    </row>
  </sheetData>
  <sheetProtection algorithmName="SHA-512" hashValue="ttxorgTAQXHU0a7mQI//Wie6oQrtb1j/qNi6zDP5mT594RAfovJOCtqJFqAnRr7ognmLZNZCITXK38xn1nhOEw==" saltValue="n6gkoW3q4r/lGGnQuDn/qQ==" spinCount="100000" sheet="1" formatColumns="0" formatRows="0"/>
  <mergeCells count="16">
    <mergeCell ref="I14:I16"/>
    <mergeCell ref="E1:F1"/>
    <mergeCell ref="K1:L1"/>
    <mergeCell ref="H5:L5"/>
    <mergeCell ref="H13:L13"/>
    <mergeCell ref="H9:L9"/>
    <mergeCell ref="I6:I8"/>
    <mergeCell ref="I10:I12"/>
    <mergeCell ref="H2:J2"/>
    <mergeCell ref="K2:L2"/>
    <mergeCell ref="B16:F51"/>
    <mergeCell ref="B11:B12"/>
    <mergeCell ref="C11:C12"/>
    <mergeCell ref="E11:E12"/>
    <mergeCell ref="F11:F12"/>
    <mergeCell ref="E2:F2"/>
  </mergeCells>
  <dataValidations count="2">
    <dataValidation type="whole" operator="greaterThanOrEqual" allowBlank="1" showInputMessage="1" showErrorMessage="1" sqref="J6:J8 J10:J12 J14:J16 D13:D14 D5:D10" xr:uid="{51A413BF-86AB-44D6-905E-544E5E3B3299}">
      <formula1>-1000000</formula1>
    </dataValidation>
    <dataValidation operator="greaterThanOrEqual" allowBlank="1" showInputMessage="1" showErrorMessage="1" sqref="D11" xr:uid="{CDD854AD-6255-495C-9E49-ADEE5556B1F8}"/>
  </dataValidations>
  <hyperlinks>
    <hyperlink ref="K2" location="Calculator!A1" display="Back to calculator" xr:uid="{1E88B428-6A56-42E4-9807-CE3C1BEB99F5}"/>
    <hyperlink ref="E2" location="Calculator!A1" display="Back to calculator" xr:uid="{23B6821D-AB68-41BF-98DC-BCA70336ED03}"/>
  </hyperlinks>
  <pageMargins left="0.7" right="0.7" top="0.75" bottom="0.75" header="0.3" footer="0.3"/>
  <pageSetup paperSize="9" scale="53" orientation="landscape" r:id="rId1"/>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F6521085-3941-4D4E-89D7-B5C336CC99B1}">
          <x14:formula1>
            <xm:f>Dropdowns!$C$1:$C$3</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9D943-CD39-4E0E-B7C0-C7020127DA01}">
  <sheetPr codeName="Sheet11">
    <tabColor theme="9" tint="0.79998168889431442"/>
    <pageSetUpPr fitToPage="1"/>
  </sheetPr>
  <dimension ref="B1:R21"/>
  <sheetViews>
    <sheetView zoomScale="95" zoomScaleNormal="95" workbookViewId="0">
      <selection activeCell="D14" sqref="D14"/>
    </sheetView>
  </sheetViews>
  <sheetFormatPr defaultColWidth="8.6640625" defaultRowHeight="14" x14ac:dyDescent="0.3"/>
  <cols>
    <col min="1" max="1" width="2.4140625" style="3" customWidth="1"/>
    <col min="2" max="2" width="63.58203125" style="3" bestFit="1" customWidth="1"/>
    <col min="3" max="3" width="12.1640625" style="3" customWidth="1"/>
    <col min="4" max="4" width="10.4140625" style="125" customWidth="1"/>
    <col min="5" max="5" width="10.4140625" style="3" customWidth="1"/>
    <col min="6" max="6" width="10.4140625" style="132" customWidth="1"/>
    <col min="7" max="7" width="2.5" style="3" customWidth="1"/>
    <col min="8" max="8" width="28.58203125" style="3" customWidth="1"/>
    <col min="9" max="11" width="9.08203125" style="125" customWidth="1"/>
    <col min="12" max="12" width="7.1640625" style="125" bestFit="1" customWidth="1"/>
    <col min="13" max="13" width="12.9140625" style="3" bestFit="1" customWidth="1"/>
    <col min="14" max="14" width="8.6640625" style="3"/>
    <col min="15" max="15" width="14.08203125" style="3" customWidth="1"/>
    <col min="16" max="16" width="10.4140625" style="125" customWidth="1"/>
    <col min="17" max="17" width="10.4140625" style="3" customWidth="1"/>
    <col min="18" max="18" width="10.4140625" style="132" customWidth="1"/>
    <col min="19" max="16384" width="8.6640625" style="3"/>
  </cols>
  <sheetData>
    <row r="1" spans="2:18" ht="23" x14ac:dyDescent="0.5">
      <c r="B1" s="116" t="s">
        <v>84</v>
      </c>
      <c r="C1" s="117"/>
      <c r="D1" s="117"/>
      <c r="E1" s="308">
        <f>SUM(F:F)</f>
        <v>107400</v>
      </c>
      <c r="F1" s="308"/>
      <c r="H1" s="116" t="s">
        <v>208</v>
      </c>
      <c r="I1" s="117"/>
      <c r="J1" s="117"/>
      <c r="K1" s="117"/>
      <c r="L1" s="117"/>
      <c r="M1" s="135"/>
      <c r="O1" s="116" t="s">
        <v>94</v>
      </c>
      <c r="P1" s="117"/>
      <c r="Q1" s="308">
        <f>SUM(R:R)</f>
        <v>-26496</v>
      </c>
      <c r="R1" s="308"/>
    </row>
    <row r="2" spans="2:18" x14ac:dyDescent="0.3">
      <c r="D2" s="118"/>
      <c r="E2" s="309" t="s">
        <v>85</v>
      </c>
      <c r="F2" s="309"/>
      <c r="L2" s="309" t="s">
        <v>85</v>
      </c>
      <c r="M2" s="309"/>
      <c r="Q2" s="309" t="s">
        <v>85</v>
      </c>
      <c r="R2" s="309"/>
    </row>
    <row r="3" spans="2:18" x14ac:dyDescent="0.3">
      <c r="B3" s="131" t="s">
        <v>156</v>
      </c>
      <c r="C3" s="120"/>
      <c r="D3" s="121"/>
      <c r="E3" s="121"/>
      <c r="F3" s="122"/>
      <c r="H3" s="136" t="s">
        <v>244</v>
      </c>
      <c r="O3" s="131"/>
      <c r="P3" s="121"/>
      <c r="Q3" s="121"/>
      <c r="R3" s="122"/>
    </row>
    <row r="4" spans="2:18" s="125" customFormat="1" ht="27.65" customHeight="1" x14ac:dyDescent="0.3">
      <c r="B4" s="123" t="s">
        <v>1</v>
      </c>
      <c r="C4" s="123" t="s">
        <v>2</v>
      </c>
      <c r="D4" s="123" t="s">
        <v>27</v>
      </c>
      <c r="E4" s="123" t="s">
        <v>3</v>
      </c>
      <c r="F4" s="124" t="s">
        <v>28</v>
      </c>
      <c r="H4" s="123" t="s">
        <v>168</v>
      </c>
      <c r="I4" s="123" t="s">
        <v>205</v>
      </c>
      <c r="J4" s="123" t="s">
        <v>169</v>
      </c>
      <c r="K4" s="123" t="s">
        <v>206</v>
      </c>
      <c r="L4" s="123" t="s">
        <v>170</v>
      </c>
      <c r="M4" s="123" t="s">
        <v>211</v>
      </c>
      <c r="O4" s="123" t="s">
        <v>199</v>
      </c>
      <c r="P4" s="123" t="s">
        <v>27</v>
      </c>
      <c r="Q4" s="123" t="s">
        <v>3</v>
      </c>
      <c r="R4" s="124" t="s">
        <v>28</v>
      </c>
    </row>
    <row r="5" spans="2:18" ht="27.65" customHeight="1" x14ac:dyDescent="0.3">
      <c r="B5" s="127" t="s">
        <v>157</v>
      </c>
      <c r="C5" s="127" t="s">
        <v>158</v>
      </c>
      <c r="D5" s="128">
        <f>IFERROR(INDEX('Summary Charges sheet'!$AB128:$AK128,MATCH('Summary Charges sheet'!$E$1,'Summary Charges sheet'!$AB$1:$AK$1,0)),0)</f>
        <v>0</v>
      </c>
      <c r="E5" s="137">
        <v>-239</v>
      </c>
      <c r="F5" s="130">
        <f>D5*E5</f>
        <v>0</v>
      </c>
      <c r="H5" s="127" t="s">
        <v>171</v>
      </c>
      <c r="I5" s="128"/>
      <c r="J5" s="128"/>
      <c r="K5" s="128">
        <f>J5-I5</f>
        <v>0</v>
      </c>
      <c r="L5" s="128">
        <v>2</v>
      </c>
      <c r="M5" s="128">
        <f>K5*L5</f>
        <v>0</v>
      </c>
      <c r="O5" s="171" t="s">
        <v>240</v>
      </c>
      <c r="P5" s="146">
        <f>SUM(F5:F7)</f>
        <v>47800</v>
      </c>
      <c r="Q5" s="156">
        <f>-E8</f>
        <v>-0.28000000000000003</v>
      </c>
      <c r="R5" s="130">
        <f>P5*Q5</f>
        <v>-13384.000000000002</v>
      </c>
    </row>
    <row r="6" spans="2:18" ht="27.65" customHeight="1" x14ac:dyDescent="0.3">
      <c r="B6" s="127" t="s">
        <v>235</v>
      </c>
      <c r="C6" s="127" t="s">
        <v>159</v>
      </c>
      <c r="D6" s="128">
        <f>IFERROR(INDEX('Summary Charges sheet'!$AB129:$AK129,MATCH('Summary Charges sheet'!$E$1,'Summary Charges sheet'!$AB$1:$AK$1,0)),0)</f>
        <v>200</v>
      </c>
      <c r="E6" s="134">
        <v>239</v>
      </c>
      <c r="F6" s="130">
        <f>D6*E6</f>
        <v>47800</v>
      </c>
      <c r="H6" s="127" t="s">
        <v>172</v>
      </c>
      <c r="I6" s="128"/>
      <c r="J6" s="128"/>
      <c r="K6" s="128">
        <f t="shared" ref="K6:K19" si="0">J6-I6</f>
        <v>0</v>
      </c>
      <c r="L6" s="128">
        <v>3</v>
      </c>
      <c r="M6" s="128">
        <f t="shared" ref="M6:M19" si="1">K6*L6</f>
        <v>0</v>
      </c>
      <c r="O6" s="171" t="s">
        <v>241</v>
      </c>
      <c r="P6" s="146">
        <f>SUM(F12:F16)</f>
        <v>59600</v>
      </c>
      <c r="Q6" s="156">
        <f>-E17</f>
        <v>-0.22</v>
      </c>
      <c r="R6" s="130">
        <f>P6*Q6</f>
        <v>-13112</v>
      </c>
    </row>
    <row r="7" spans="2:18" ht="27.65" customHeight="1" x14ac:dyDescent="0.3">
      <c r="B7" s="127" t="s">
        <v>160</v>
      </c>
      <c r="C7" s="127" t="s">
        <v>161</v>
      </c>
      <c r="D7" s="128">
        <f>IFERROR(INDEX('Summary Charges sheet'!$AB130:$AK130,MATCH('Summary Charges sheet'!$E$1,'Summary Charges sheet'!$AB$1:$AK$1,0)),0)</f>
        <v>0</v>
      </c>
      <c r="E7" s="134">
        <f>E6</f>
        <v>239</v>
      </c>
      <c r="F7" s="130">
        <f>D7*E6</f>
        <v>0</v>
      </c>
      <c r="H7" s="127" t="s">
        <v>173</v>
      </c>
      <c r="I7" s="128"/>
      <c r="J7" s="128"/>
      <c r="K7" s="128">
        <f t="shared" si="0"/>
        <v>0</v>
      </c>
      <c r="L7" s="128">
        <v>1.5</v>
      </c>
      <c r="M7" s="128">
        <f t="shared" si="1"/>
        <v>0</v>
      </c>
    </row>
    <row r="8" spans="2:18" ht="27.65" customHeight="1" x14ac:dyDescent="0.3">
      <c r="B8" s="127" t="s">
        <v>94</v>
      </c>
      <c r="C8" s="127" t="s">
        <v>236</v>
      </c>
      <c r="D8" s="128">
        <f>IFERROR(INDEX('Summary Charges sheet'!$AB131:$AK131,MATCH('Summary Charges sheet'!$E$1,'Summary Charges sheet'!$AB$1:$AK$1,0)),0)</f>
        <v>1</v>
      </c>
      <c r="E8" s="169">
        <v>0.28000000000000003</v>
      </c>
      <c r="F8" s="130" t="s">
        <v>243</v>
      </c>
      <c r="H8" s="127" t="s">
        <v>174</v>
      </c>
      <c r="I8" s="128"/>
      <c r="J8" s="128"/>
      <c r="K8" s="128">
        <f t="shared" si="0"/>
        <v>0</v>
      </c>
      <c r="L8" s="128">
        <v>3</v>
      </c>
      <c r="M8" s="128">
        <f t="shared" si="1"/>
        <v>0</v>
      </c>
    </row>
    <row r="9" spans="2:18" ht="27.65" customHeight="1" x14ac:dyDescent="0.3">
      <c r="D9" s="3"/>
      <c r="F9" s="3"/>
      <c r="H9" s="127" t="s">
        <v>175</v>
      </c>
      <c r="I9" s="128"/>
      <c r="J9" s="128"/>
      <c r="K9" s="128">
        <f t="shared" si="0"/>
        <v>0</v>
      </c>
      <c r="L9" s="128">
        <v>10</v>
      </c>
      <c r="M9" s="128">
        <f t="shared" si="1"/>
        <v>0</v>
      </c>
    </row>
    <row r="10" spans="2:18" ht="27.65" customHeight="1" x14ac:dyDescent="0.3">
      <c r="B10" s="131" t="s">
        <v>162</v>
      </c>
      <c r="C10" s="120"/>
      <c r="D10" s="121"/>
      <c r="E10" s="121"/>
      <c r="F10" s="122"/>
      <c r="H10" s="127" t="s">
        <v>176</v>
      </c>
      <c r="I10" s="128"/>
      <c r="J10" s="128"/>
      <c r="K10" s="128">
        <f t="shared" si="0"/>
        <v>0</v>
      </c>
      <c r="L10" s="128">
        <v>22</v>
      </c>
      <c r="M10" s="128">
        <f t="shared" si="1"/>
        <v>0</v>
      </c>
    </row>
    <row r="11" spans="2:18" ht="27.65" customHeight="1" x14ac:dyDescent="0.3">
      <c r="B11" s="123" t="s">
        <v>1</v>
      </c>
      <c r="C11" s="123" t="s">
        <v>2</v>
      </c>
      <c r="D11" s="123" t="s">
        <v>27</v>
      </c>
      <c r="E11" s="123" t="s">
        <v>3</v>
      </c>
      <c r="F11" s="124" t="s">
        <v>28</v>
      </c>
      <c r="H11" s="127" t="s">
        <v>177</v>
      </c>
      <c r="I11" s="128"/>
      <c r="J11" s="128"/>
      <c r="K11" s="128">
        <f t="shared" si="0"/>
        <v>0</v>
      </c>
      <c r="L11" s="128">
        <v>3</v>
      </c>
      <c r="M11" s="128">
        <f t="shared" si="1"/>
        <v>0</v>
      </c>
    </row>
    <row r="12" spans="2:18" ht="27.65" customHeight="1" x14ac:dyDescent="0.3">
      <c r="B12" s="127" t="s">
        <v>157</v>
      </c>
      <c r="C12" s="127" t="s">
        <v>163</v>
      </c>
      <c r="D12" s="128">
        <f>IFERROR(INDEX('Summary Charges sheet'!$AB132:$AK132,MATCH('Summary Charges sheet'!$E$1,'Summary Charges sheet'!$AB$1:$AK$1,0)),0)</f>
        <v>0</v>
      </c>
      <c r="E12" s="287" t="s">
        <v>200</v>
      </c>
      <c r="F12" s="138" t="str">
        <f>IFERROR(D12*E12,"")</f>
        <v/>
      </c>
      <c r="H12" s="127" t="s">
        <v>178</v>
      </c>
      <c r="I12" s="128"/>
      <c r="J12" s="128"/>
      <c r="K12" s="128">
        <f t="shared" si="0"/>
        <v>0</v>
      </c>
      <c r="L12" s="128">
        <v>3</v>
      </c>
      <c r="M12" s="128">
        <f t="shared" si="1"/>
        <v>0</v>
      </c>
    </row>
    <row r="13" spans="2:18" ht="27.65" customHeight="1" x14ac:dyDescent="0.3">
      <c r="B13" s="127" t="s">
        <v>164</v>
      </c>
      <c r="C13" s="127" t="s">
        <v>159</v>
      </c>
      <c r="D13" s="128">
        <f>IFERROR(INDEX('Summary Charges sheet'!$AB133:$AK133,MATCH('Summary Charges sheet'!$E$1,'Summary Charges sheet'!$AB$1:$AK$1,0)),0)</f>
        <v>0</v>
      </c>
      <c r="E13" s="134">
        <v>596</v>
      </c>
      <c r="F13" s="130">
        <f>D13*E13</f>
        <v>0</v>
      </c>
      <c r="H13" s="127" t="s">
        <v>179</v>
      </c>
      <c r="I13" s="128"/>
      <c r="J13" s="128"/>
      <c r="K13" s="128">
        <f t="shared" si="0"/>
        <v>0</v>
      </c>
      <c r="L13" s="128">
        <v>5</v>
      </c>
      <c r="M13" s="128">
        <f t="shared" si="1"/>
        <v>0</v>
      </c>
    </row>
    <row r="14" spans="2:18" ht="27.65" customHeight="1" x14ac:dyDescent="0.3">
      <c r="B14" s="127" t="s">
        <v>166</v>
      </c>
      <c r="C14" s="127" t="s">
        <v>159</v>
      </c>
      <c r="D14" s="128">
        <f>IFERROR(INDEX('Summary Charges sheet'!$AB135:$AK135,MATCH('Summary Charges sheet'!$E$1,'Summary Charges sheet'!$AB$1:$AK$1,0)),0)</f>
        <v>200</v>
      </c>
      <c r="E14" s="134">
        <v>298</v>
      </c>
      <c r="F14" s="130">
        <f>D14*E14</f>
        <v>59600</v>
      </c>
      <c r="H14" s="127" t="s">
        <v>180</v>
      </c>
      <c r="I14" s="128"/>
      <c r="J14" s="128"/>
      <c r="K14" s="128">
        <f t="shared" si="0"/>
        <v>0</v>
      </c>
      <c r="L14" s="128">
        <v>0.5</v>
      </c>
      <c r="M14" s="128">
        <f t="shared" si="1"/>
        <v>0</v>
      </c>
    </row>
    <row r="15" spans="2:18" ht="27.65" customHeight="1" x14ac:dyDescent="0.3">
      <c r="B15" s="127" t="s">
        <v>167</v>
      </c>
      <c r="C15" s="127" t="s">
        <v>159</v>
      </c>
      <c r="D15" s="128">
        <f>IFERROR(INDEX('Summary Charges sheet'!$AB136:$AK136,MATCH('Summary Charges sheet'!$E$1,'Summary Charges sheet'!$AB$1:$AK$1,0)),0)</f>
        <v>0</v>
      </c>
      <c r="E15" s="134">
        <v>60</v>
      </c>
      <c r="F15" s="130">
        <f>D15*E15</f>
        <v>0</v>
      </c>
      <c r="H15" s="127" t="s">
        <v>181</v>
      </c>
      <c r="I15" s="128"/>
      <c r="J15" s="128"/>
      <c r="K15" s="128">
        <f t="shared" si="0"/>
        <v>0</v>
      </c>
      <c r="L15" s="128">
        <v>1.5</v>
      </c>
      <c r="M15" s="128">
        <f t="shared" si="1"/>
        <v>0</v>
      </c>
    </row>
    <row r="16" spans="2:18" ht="27.65" customHeight="1" x14ac:dyDescent="0.3">
      <c r="B16" s="127" t="s">
        <v>165</v>
      </c>
      <c r="C16" s="127" t="s">
        <v>207</v>
      </c>
      <c r="D16" s="128">
        <f>IFERROR(INDEX('Summary Charges sheet'!$AB133:$AK133,MATCH('Summary Charges sheet'!$E$1,'Summary Charges sheet'!$AB$1:$AK$1,0)),0)</f>
        <v>0</v>
      </c>
      <c r="E16" s="287" t="s">
        <v>200</v>
      </c>
      <c r="F16" s="138" t="str">
        <f>IFERROR(D16*E16,"")</f>
        <v/>
      </c>
      <c r="H16" s="171" t="s">
        <v>214</v>
      </c>
      <c r="I16" s="128"/>
      <c r="J16" s="128"/>
      <c r="K16" s="128">
        <f t="shared" si="0"/>
        <v>0</v>
      </c>
      <c r="L16" s="128">
        <v>3</v>
      </c>
      <c r="M16" s="128">
        <f t="shared" si="1"/>
        <v>0</v>
      </c>
    </row>
    <row r="17" spans="2:13" ht="27.65" customHeight="1" x14ac:dyDescent="0.3">
      <c r="B17" s="127" t="s">
        <v>94</v>
      </c>
      <c r="C17" s="127" t="s">
        <v>236</v>
      </c>
      <c r="D17" s="128">
        <f>IFERROR(INDEX('Summary Charges sheet'!$AB137:$AK137,MATCH('Summary Charges sheet'!$E$1,'Summary Charges sheet'!$AB$1:$AK$1,0)),0)</f>
        <v>1</v>
      </c>
      <c r="E17" s="169">
        <v>0.22</v>
      </c>
      <c r="F17" s="130" t="s">
        <v>243</v>
      </c>
      <c r="H17" s="127" t="s">
        <v>212</v>
      </c>
      <c r="I17" s="128"/>
      <c r="J17" s="128"/>
      <c r="K17" s="128">
        <f t="shared" si="0"/>
        <v>0</v>
      </c>
      <c r="L17" s="128">
        <v>10</v>
      </c>
      <c r="M17" s="128">
        <f t="shared" si="1"/>
        <v>0</v>
      </c>
    </row>
    <row r="18" spans="2:13" ht="27.65" customHeight="1" x14ac:dyDescent="0.3">
      <c r="B18" s="139"/>
      <c r="H18" s="127" t="s">
        <v>213</v>
      </c>
      <c r="I18" s="128"/>
      <c r="J18" s="128"/>
      <c r="K18" s="128">
        <f t="shared" si="0"/>
        <v>0</v>
      </c>
      <c r="L18" s="128">
        <v>3</v>
      </c>
      <c r="M18" s="128">
        <f t="shared" si="1"/>
        <v>0</v>
      </c>
    </row>
    <row r="19" spans="2:13" ht="27.65" customHeight="1" x14ac:dyDescent="0.3">
      <c r="H19" s="127" t="s">
        <v>182</v>
      </c>
      <c r="I19" s="128"/>
      <c r="J19" s="128"/>
      <c r="K19" s="128">
        <f t="shared" si="0"/>
        <v>0</v>
      </c>
      <c r="L19" s="128">
        <v>24</v>
      </c>
      <c r="M19" s="128">
        <f t="shared" si="1"/>
        <v>0</v>
      </c>
    </row>
    <row r="20" spans="2:13" ht="27.65" customHeight="1" x14ac:dyDescent="0.3">
      <c r="H20" s="140" t="s">
        <v>28</v>
      </c>
      <c r="I20" s="141"/>
      <c r="J20" s="141"/>
      <c r="K20" s="141"/>
      <c r="L20" s="141"/>
      <c r="M20" s="141">
        <f>SUM(M5:M19)</f>
        <v>0</v>
      </c>
    </row>
    <row r="21" spans="2:13" ht="27.65" customHeight="1" x14ac:dyDescent="0.3">
      <c r="H21" s="127" t="s">
        <v>183</v>
      </c>
      <c r="I21" s="128"/>
      <c r="J21" s="128"/>
      <c r="K21" s="128"/>
      <c r="L21" s="128"/>
      <c r="M21" s="142">
        <f>M20/24</f>
        <v>0</v>
      </c>
    </row>
  </sheetData>
  <sheetProtection algorithmName="SHA-512" hashValue="XCXKkCMxFb/g6Lc9+kDmgWKqkroDH2YK9bHszeq4M1ImLEa+aEOVI122P5ly4N4nwv4eDeiPBTGjRnN84IHXkg==" saltValue="07DeQeuywsiDea7jXW+Wog==" spinCount="100000" sheet="1" formatColumns="0" formatRows="0"/>
  <mergeCells count="5">
    <mergeCell ref="E2:F2"/>
    <mergeCell ref="E1:F1"/>
    <mergeCell ref="L2:M2"/>
    <mergeCell ref="Q1:R1"/>
    <mergeCell ref="Q2:R2"/>
  </mergeCells>
  <dataValidations count="1">
    <dataValidation type="whole" operator="greaterThanOrEqual" allowBlank="1" showInputMessage="1" showErrorMessage="1" sqref="I5:J19 D5:D8 D12:D17" xr:uid="{FD80F46D-E02B-4108-9AE2-24AE44166288}">
      <formula1>-1000000</formula1>
    </dataValidation>
  </dataValidations>
  <hyperlinks>
    <hyperlink ref="E2" location="Calculator!A1" display="Back to calculator" xr:uid="{245D1665-4FD7-4B41-862A-F3E8B55B3815}"/>
    <hyperlink ref="L2" location="Calculator!A1" display="Back to calculator" xr:uid="{C5AF4F0E-044A-4BB5-9ED9-1E1B038E056D}"/>
    <hyperlink ref="Q2" location="Calculator!A1" display="Back to calculator" xr:uid="{CDD30B04-5A3E-4E42-8E8C-642ECB80DC09}"/>
  </hyperlinks>
  <pageMargins left="0.7" right="0.7" top="0.75" bottom="0.75" header="0.3" footer="0.3"/>
  <pageSetup paperSize="9"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F2EB24E0-EF58-4D2D-9CAF-387B236E69F4}">
          <x14:formula1>
            <xm:f>Dropdowns!$A$1:$A$4</xm:f>
          </x14:formula1>
          <xm:sqref>E16</xm:sqref>
        </x14:dataValidation>
        <x14:dataValidation type="list" allowBlank="1" showInputMessage="1" showErrorMessage="1" xr:uid="{8FC1EA87-DA64-4E55-9F1B-5AB65393CC5F}">
          <x14:formula1>
            <xm:f>Dropdowns!$B$1:$B$4</xm:f>
          </x14:formula1>
          <xm:sqref>E12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7E25-1AE3-425A-90B8-DE5770CA380D}">
  <sheetPr codeName="Sheet12">
    <tabColor theme="9" tint="0.79998168889431442"/>
    <pageSetUpPr fitToPage="1"/>
  </sheetPr>
  <dimension ref="B1:G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16384" width="8.6640625" style="3"/>
  </cols>
  <sheetData>
    <row r="1" spans="2:7" ht="23" x14ac:dyDescent="0.5">
      <c r="B1" s="116" t="s">
        <v>84</v>
      </c>
      <c r="C1" s="117"/>
      <c r="D1" s="117"/>
      <c r="E1" s="308">
        <f>SUM(F:F)</f>
        <v>0</v>
      </c>
      <c r="F1" s="308"/>
    </row>
    <row r="2" spans="2:7" x14ac:dyDescent="0.3">
      <c r="D2" s="118"/>
      <c r="E2" s="309" t="s">
        <v>85</v>
      </c>
      <c r="F2" s="309"/>
    </row>
    <row r="3" spans="2:7" x14ac:dyDescent="0.3">
      <c r="B3" s="119" t="s">
        <v>184</v>
      </c>
      <c r="C3" s="120"/>
      <c r="D3" s="121"/>
      <c r="E3" s="121"/>
      <c r="F3" s="122"/>
    </row>
    <row r="4" spans="2:7" s="125" customFormat="1" x14ac:dyDescent="0.3">
      <c r="B4" s="123" t="s">
        <v>1</v>
      </c>
      <c r="C4" s="123" t="s">
        <v>2</v>
      </c>
      <c r="D4" s="123" t="s">
        <v>27</v>
      </c>
      <c r="E4" s="123" t="s">
        <v>3</v>
      </c>
      <c r="F4" s="124" t="s">
        <v>28</v>
      </c>
      <c r="G4" s="3"/>
    </row>
    <row r="5" spans="2:7" ht="25" x14ac:dyDescent="0.3">
      <c r="B5" s="126" t="s">
        <v>185</v>
      </c>
      <c r="C5" s="127" t="s">
        <v>186</v>
      </c>
      <c r="D5" s="128"/>
      <c r="E5" s="129">
        <v>15</v>
      </c>
      <c r="F5" s="130">
        <f>D5*E5</f>
        <v>0</v>
      </c>
    </row>
    <row r="6" spans="2:7" ht="25" x14ac:dyDescent="0.3">
      <c r="B6" s="126" t="s">
        <v>237</v>
      </c>
      <c r="C6" s="127" t="s">
        <v>186</v>
      </c>
      <c r="D6" s="128"/>
      <c r="E6" s="129" t="s">
        <v>14</v>
      </c>
      <c r="F6" s="130"/>
    </row>
    <row r="7" spans="2:7" ht="25" x14ac:dyDescent="0.3">
      <c r="B7" s="126" t="s">
        <v>187</v>
      </c>
      <c r="C7" s="127" t="s">
        <v>188</v>
      </c>
      <c r="D7" s="128"/>
      <c r="E7" s="129" t="s">
        <v>14</v>
      </c>
      <c r="F7" s="130"/>
    </row>
    <row r="9" spans="2:7" x14ac:dyDescent="0.3">
      <c r="B9" s="131" t="s">
        <v>238</v>
      </c>
      <c r="C9" s="120"/>
    </row>
    <row r="10" spans="2:7" x14ac:dyDescent="0.3">
      <c r="B10" s="123" t="s">
        <v>1</v>
      </c>
      <c r="C10" s="123" t="s">
        <v>2</v>
      </c>
      <c r="D10" s="123" t="s">
        <v>27</v>
      </c>
      <c r="E10" s="123" t="s">
        <v>3</v>
      </c>
      <c r="F10" s="124" t="s">
        <v>28</v>
      </c>
    </row>
    <row r="11" spans="2:7" ht="37.5" x14ac:dyDescent="0.3">
      <c r="B11" s="171" t="s">
        <v>189</v>
      </c>
      <c r="C11" s="171" t="s">
        <v>190</v>
      </c>
      <c r="D11" s="128"/>
      <c r="E11" s="133" t="s">
        <v>239</v>
      </c>
      <c r="F11" s="130">
        <f>D11*59</f>
        <v>0</v>
      </c>
    </row>
    <row r="12" spans="2:7" x14ac:dyDescent="0.3">
      <c r="B12" s="171" t="s">
        <v>191</v>
      </c>
      <c r="C12" s="171" t="s">
        <v>190</v>
      </c>
      <c r="D12" s="128"/>
      <c r="E12" s="331">
        <v>128</v>
      </c>
      <c r="F12" s="130">
        <f>D12*E12</f>
        <v>0</v>
      </c>
    </row>
    <row r="13" spans="2:7" x14ac:dyDescent="0.3">
      <c r="B13" s="127" t="s">
        <v>192</v>
      </c>
      <c r="C13" s="127" t="s">
        <v>193</v>
      </c>
      <c r="D13" s="128"/>
      <c r="E13" s="332">
        <v>140</v>
      </c>
      <c r="F13" s="130">
        <f>D13*E13</f>
        <v>0</v>
      </c>
    </row>
    <row r="14" spans="2:7" x14ac:dyDescent="0.3">
      <c r="B14" s="127" t="s">
        <v>194</v>
      </c>
      <c r="C14" s="127" t="s">
        <v>195</v>
      </c>
      <c r="D14" s="128"/>
      <c r="E14" s="332">
        <v>2127</v>
      </c>
      <c r="F14" s="130">
        <f>D14*E14</f>
        <v>0</v>
      </c>
    </row>
    <row r="15" spans="2:7" x14ac:dyDescent="0.3">
      <c r="B15" s="127" t="s">
        <v>196</v>
      </c>
      <c r="C15" s="127" t="s">
        <v>197</v>
      </c>
      <c r="D15" s="128"/>
      <c r="E15" s="333">
        <v>1063</v>
      </c>
      <c r="F15" s="130">
        <f>D15*E15</f>
        <v>0</v>
      </c>
    </row>
    <row r="20" spans="4:6" x14ac:dyDescent="0.3">
      <c r="D20" s="3"/>
      <c r="F20" s="3"/>
    </row>
    <row r="21" spans="4:6" x14ac:dyDescent="0.3">
      <c r="D21" s="3"/>
      <c r="F21" s="3"/>
    </row>
    <row r="22" spans="4:6" x14ac:dyDescent="0.3">
      <c r="D22" s="3"/>
      <c r="F22" s="3"/>
    </row>
    <row r="23" spans="4:6" x14ac:dyDescent="0.3">
      <c r="D23" s="3"/>
      <c r="F23" s="3"/>
    </row>
  </sheetData>
  <sheetProtection algorithmName="SHA-512" hashValue="OY9h6a2iduYH3xWgTCKSEP8Q+iFHh20KOGiU9S8mhhk7USnhg/UNkkA6vOFfc1wQMy7Qc5/aA2RqKP9cWCyyfQ==" saltValue="lybf/aLCP1TsjHMqPvL+gA==" spinCount="100000" sheet="1" formatColumns="0" formatRows="0"/>
  <mergeCells count="2">
    <mergeCell ref="E2:F2"/>
    <mergeCell ref="E1:F1"/>
  </mergeCells>
  <hyperlinks>
    <hyperlink ref="E2" location="Calculator!A1" display="Back to calculator" xr:uid="{DFC2C3D2-24A8-4833-A838-7040EADCC0E0}"/>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0D8F2-7196-4C94-83C7-94B7DF1DB2F1}">
  <dimension ref="A1:C4"/>
  <sheetViews>
    <sheetView workbookViewId="0">
      <selection activeCell="C3" sqref="C3"/>
    </sheetView>
  </sheetViews>
  <sheetFormatPr defaultRowHeight="14" x14ac:dyDescent="0.3"/>
  <cols>
    <col min="1" max="2" width="13.08203125" style="165" bestFit="1" customWidth="1"/>
    <col min="3" max="3" width="13.08203125" bestFit="1" customWidth="1"/>
  </cols>
  <sheetData>
    <row r="1" spans="1:3" x14ac:dyDescent="0.3">
      <c r="A1" s="165" t="s">
        <v>200</v>
      </c>
      <c r="B1" s="165" t="s">
        <v>200</v>
      </c>
      <c r="C1" s="165" t="s">
        <v>200</v>
      </c>
    </row>
    <row r="2" spans="1:3" x14ac:dyDescent="0.3">
      <c r="A2" s="166">
        <v>596</v>
      </c>
      <c r="B2" s="166">
        <f>-A2</f>
        <v>-596</v>
      </c>
      <c r="C2" s="165" t="s">
        <v>210</v>
      </c>
    </row>
    <row r="3" spans="1:3" x14ac:dyDescent="0.3">
      <c r="A3" s="166">
        <v>298</v>
      </c>
      <c r="B3" s="166">
        <f t="shared" ref="B3:B4" si="0">-A3</f>
        <v>-298</v>
      </c>
      <c r="C3" s="165" t="s">
        <v>209</v>
      </c>
    </row>
    <row r="4" spans="1:3" x14ac:dyDescent="0.3">
      <c r="A4" s="166">
        <v>60</v>
      </c>
      <c r="B4" s="166">
        <f t="shared" si="0"/>
        <v>-60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E8171-D677-436C-B104-8F7A248763F1}">
  <sheetPr codeName="Sheet1">
    <tabColor rgb="FF002060"/>
    <pageSetUpPr fitToPage="1"/>
  </sheetPr>
  <dimension ref="B1:P38"/>
  <sheetViews>
    <sheetView zoomScaleNormal="100" workbookViewId="0">
      <selection activeCell="D33" sqref="D33"/>
    </sheetView>
  </sheetViews>
  <sheetFormatPr defaultColWidth="8.6640625" defaultRowHeight="14.4" customHeight="1" x14ac:dyDescent="0.3"/>
  <cols>
    <col min="1" max="1" width="2.4140625" style="1" customWidth="1"/>
    <col min="2" max="2" width="11.4140625" style="1" bestFit="1" customWidth="1"/>
    <col min="3" max="3" width="7.58203125" style="85" bestFit="1" customWidth="1"/>
    <col min="4" max="4" width="25" style="1" bestFit="1" customWidth="1"/>
    <col min="5" max="5" width="7.6640625" style="85" bestFit="1" customWidth="1"/>
    <col min="6" max="6" width="18.9140625" style="1" customWidth="1"/>
    <col min="7" max="7" width="2.9140625" style="1" customWidth="1"/>
    <col min="8" max="8" width="6.58203125" style="1" bestFit="1" customWidth="1"/>
    <col min="9" max="9" width="25.6640625" style="1" bestFit="1" customWidth="1"/>
    <col min="10" max="13" width="14.58203125" style="1" customWidth="1"/>
    <col min="14" max="14" width="11.08203125" style="1" bestFit="1" customWidth="1"/>
    <col min="15" max="15" width="11.9140625" style="1" bestFit="1" customWidth="1"/>
    <col min="16" max="16" width="7" style="1" bestFit="1" customWidth="1"/>
    <col min="17" max="16384" width="8.6640625" style="1"/>
  </cols>
  <sheetData>
    <row r="1" spans="2:16" ht="23" x14ac:dyDescent="0.3">
      <c r="B1" s="80" t="s">
        <v>66</v>
      </c>
      <c r="C1" s="81"/>
      <c r="D1" s="81"/>
      <c r="E1" s="81"/>
      <c r="F1" s="82"/>
      <c r="H1" s="80" t="s">
        <v>82</v>
      </c>
      <c r="I1" s="83"/>
      <c r="J1" s="83"/>
      <c r="K1" s="83"/>
      <c r="L1" s="83"/>
      <c r="M1" s="84"/>
    </row>
    <row r="2" spans="2:16" ht="14.4" customHeight="1" thickBot="1" x14ac:dyDescent="0.35"/>
    <row r="3" spans="2:16" ht="14.4" customHeight="1" thickBot="1" x14ac:dyDescent="0.35">
      <c r="B3" s="292" t="s">
        <v>245</v>
      </c>
      <c r="C3" s="293"/>
      <c r="D3" s="293"/>
      <c r="E3" s="293"/>
      <c r="F3" s="293"/>
      <c r="H3" s="6" t="s">
        <v>31</v>
      </c>
      <c r="I3" s="7"/>
      <c r="J3" s="18" t="s">
        <v>67</v>
      </c>
      <c r="K3" s="19" t="s">
        <v>68</v>
      </c>
      <c r="L3" s="19" t="s">
        <v>198</v>
      </c>
      <c r="M3" s="26" t="s">
        <v>28</v>
      </c>
    </row>
    <row r="4" spans="2:16" ht="14.4" customHeight="1" x14ac:dyDescent="0.3">
      <c r="B4" s="293"/>
      <c r="C4" s="293"/>
      <c r="D4" s="293"/>
      <c r="E4" s="293"/>
      <c r="F4" s="293"/>
      <c r="H4" s="8" t="s">
        <v>34</v>
      </c>
      <c r="I4" s="5" t="s">
        <v>47</v>
      </c>
      <c r="J4" s="23">
        <f>'s45'!E1</f>
        <v>5843</v>
      </c>
      <c r="K4" s="24">
        <f>'s45'!K1</f>
        <v>33846</v>
      </c>
      <c r="L4" s="70" t="s">
        <v>69</v>
      </c>
      <c r="M4" s="28">
        <f t="shared" ref="M4:M9" si="0">SUM(J4:L4)</f>
        <v>39689</v>
      </c>
      <c r="O4" s="65" t="s">
        <v>86</v>
      </c>
      <c r="P4" s="66"/>
    </row>
    <row r="5" spans="2:16" ht="14.4" customHeight="1" x14ac:dyDescent="0.3">
      <c r="H5" s="8" t="s">
        <v>35</v>
      </c>
      <c r="I5" s="5" t="s">
        <v>48</v>
      </c>
      <c r="J5" s="25">
        <f>'s41'!E1</f>
        <v>6015</v>
      </c>
      <c r="K5" s="22">
        <f>'s41'!K1</f>
        <v>135152</v>
      </c>
      <c r="L5" s="71" t="s">
        <v>69</v>
      </c>
      <c r="M5" s="29">
        <f t="shared" si="0"/>
        <v>141167</v>
      </c>
      <c r="O5" s="67" t="s">
        <v>87</v>
      </c>
      <c r="P5" s="63" t="s">
        <v>818</v>
      </c>
    </row>
    <row r="6" spans="2:16" ht="14.4" customHeight="1" thickBot="1" x14ac:dyDescent="0.35">
      <c r="B6" s="86" t="s">
        <v>32</v>
      </c>
      <c r="C6" s="87" t="s">
        <v>29</v>
      </c>
      <c r="D6" s="87" t="s">
        <v>30</v>
      </c>
      <c r="E6" s="87" t="s">
        <v>33</v>
      </c>
      <c r="F6" s="88" t="s">
        <v>61</v>
      </c>
      <c r="H6" s="8" t="s">
        <v>36</v>
      </c>
      <c r="I6" s="5" t="s">
        <v>49</v>
      </c>
      <c r="J6" s="25">
        <f>'s51'!E1</f>
        <v>0</v>
      </c>
      <c r="K6" s="22">
        <f>'s51'!K1</f>
        <v>0</v>
      </c>
      <c r="L6" s="71" t="s">
        <v>69</v>
      </c>
      <c r="M6" s="30">
        <f t="shared" si="0"/>
        <v>0</v>
      </c>
      <c r="N6" s="96"/>
      <c r="O6" s="68" t="s">
        <v>88</v>
      </c>
      <c r="P6" s="64" t="s">
        <v>249</v>
      </c>
    </row>
    <row r="7" spans="2:16" ht="14.4" customHeight="1" x14ac:dyDescent="0.3">
      <c r="B7" s="295" t="s">
        <v>43</v>
      </c>
      <c r="C7" s="89" t="s">
        <v>34</v>
      </c>
      <c r="D7" s="90" t="s">
        <v>47</v>
      </c>
      <c r="E7" s="89">
        <v>4.3</v>
      </c>
      <c r="F7" s="91" t="s">
        <v>59</v>
      </c>
      <c r="H7" s="8" t="s">
        <v>37</v>
      </c>
      <c r="I7" s="5" t="s">
        <v>50</v>
      </c>
      <c r="J7" s="25">
        <f>'s185'!E1</f>
        <v>0</v>
      </c>
      <c r="K7" s="22">
        <f>'s185'!K1</f>
        <v>0</v>
      </c>
      <c r="L7" s="71" t="s">
        <v>69</v>
      </c>
      <c r="M7" s="30">
        <f t="shared" si="0"/>
        <v>0</v>
      </c>
    </row>
    <row r="8" spans="2:16" ht="14.4" customHeight="1" x14ac:dyDescent="0.3">
      <c r="B8" s="296"/>
      <c r="C8" s="92" t="s">
        <v>35</v>
      </c>
      <c r="D8" s="93" t="s">
        <v>48</v>
      </c>
      <c r="E8" s="92">
        <v>5.3</v>
      </c>
      <c r="F8" s="94" t="s">
        <v>60</v>
      </c>
      <c r="H8" s="53" t="s">
        <v>41</v>
      </c>
      <c r="I8" s="54" t="s">
        <v>56</v>
      </c>
      <c r="J8" s="55">
        <f>SUM('s146'!F5:F7)</f>
        <v>47800</v>
      </c>
      <c r="K8" s="72" t="s">
        <v>69</v>
      </c>
      <c r="L8" s="170">
        <f>'s146'!R5</f>
        <v>-13384.000000000002</v>
      </c>
      <c r="M8" s="56">
        <f t="shared" si="0"/>
        <v>34416</v>
      </c>
    </row>
    <row r="9" spans="2:16" ht="14.4" customHeight="1" thickBot="1" x14ac:dyDescent="0.35">
      <c r="B9" s="296"/>
      <c r="C9" s="92" t="s">
        <v>36</v>
      </c>
      <c r="D9" s="93" t="s">
        <v>49</v>
      </c>
      <c r="E9" s="92">
        <v>5.6</v>
      </c>
      <c r="F9" s="95" t="s">
        <v>79</v>
      </c>
      <c r="H9" s="16"/>
      <c r="I9" s="17" t="s">
        <v>70</v>
      </c>
      <c r="J9" s="20">
        <f>SUM(J4:J8)</f>
        <v>59658</v>
      </c>
      <c r="K9" s="21">
        <f>SUM(K4:K8)</f>
        <v>168998</v>
      </c>
      <c r="L9" s="79">
        <f>SUM(L4:L8)</f>
        <v>-13384.000000000002</v>
      </c>
      <c r="M9" s="27">
        <f t="shared" si="0"/>
        <v>215272</v>
      </c>
    </row>
    <row r="10" spans="2:16" ht="14.4" customHeight="1" thickBot="1" x14ac:dyDescent="0.35">
      <c r="B10" s="297"/>
      <c r="C10" s="97" t="s">
        <v>37</v>
      </c>
      <c r="D10" s="98" t="s">
        <v>50</v>
      </c>
      <c r="E10" s="97">
        <v>5.8</v>
      </c>
      <c r="F10" s="99" t="s">
        <v>293</v>
      </c>
      <c r="J10" s="2"/>
      <c r="K10" s="2"/>
      <c r="L10" s="2"/>
    </row>
    <row r="11" spans="2:16" ht="14.4" customHeight="1" thickBot="1" x14ac:dyDescent="0.35">
      <c r="B11" s="298" t="s">
        <v>45</v>
      </c>
      <c r="C11" s="100" t="s">
        <v>65</v>
      </c>
      <c r="D11" s="101" t="s">
        <v>51</v>
      </c>
      <c r="E11" s="100">
        <v>6.3</v>
      </c>
      <c r="F11" s="102" t="s">
        <v>62</v>
      </c>
      <c r="H11" s="9" t="s">
        <v>44</v>
      </c>
      <c r="I11" s="10"/>
      <c r="J11" s="32" t="s">
        <v>67</v>
      </c>
      <c r="K11" s="33" t="s">
        <v>68</v>
      </c>
      <c r="L11" s="33" t="s">
        <v>198</v>
      </c>
      <c r="M11" s="34" t="s">
        <v>28</v>
      </c>
    </row>
    <row r="12" spans="2:16" ht="14.4" customHeight="1" x14ac:dyDescent="0.3">
      <c r="B12" s="299"/>
      <c r="C12" s="103" t="s">
        <v>38</v>
      </c>
      <c r="D12" s="104" t="s">
        <v>52</v>
      </c>
      <c r="E12" s="103">
        <v>7.3</v>
      </c>
      <c r="F12" s="105" t="s">
        <v>63</v>
      </c>
      <c r="H12" s="11" t="s">
        <v>65</v>
      </c>
      <c r="I12" s="31" t="s">
        <v>51</v>
      </c>
      <c r="J12" s="40">
        <f>'s106|7'!E1</f>
        <v>0</v>
      </c>
      <c r="K12" s="70" t="s">
        <v>69</v>
      </c>
      <c r="L12" s="70" t="s">
        <v>69</v>
      </c>
      <c r="M12" s="42">
        <f t="shared" ref="M12:M18" si="1">SUM(J12:L12)</f>
        <v>0</v>
      </c>
    </row>
    <row r="13" spans="2:16" ht="14.4" customHeight="1" x14ac:dyDescent="0.3">
      <c r="B13" s="299"/>
      <c r="C13" s="103" t="s">
        <v>39</v>
      </c>
      <c r="D13" s="104" t="s">
        <v>54</v>
      </c>
      <c r="E13" s="103">
        <v>7.6</v>
      </c>
      <c r="F13" s="257" t="s">
        <v>768</v>
      </c>
      <c r="H13" s="8" t="s">
        <v>38</v>
      </c>
      <c r="I13" s="5" t="s">
        <v>52</v>
      </c>
      <c r="J13" s="41">
        <f>'s98'!E1</f>
        <v>0</v>
      </c>
      <c r="K13" s="38">
        <f>'s98'!K1</f>
        <v>0</v>
      </c>
      <c r="L13" s="71" t="s">
        <v>69</v>
      </c>
      <c r="M13" s="43">
        <f t="shared" si="1"/>
        <v>0</v>
      </c>
    </row>
    <row r="14" spans="2:16" ht="14.4" customHeight="1" x14ac:dyDescent="0.3">
      <c r="B14" s="299"/>
      <c r="C14" s="103" t="s">
        <v>40</v>
      </c>
      <c r="D14" s="104" t="s">
        <v>53</v>
      </c>
      <c r="E14" s="103">
        <v>7.6</v>
      </c>
      <c r="F14" s="106" t="s">
        <v>80</v>
      </c>
      <c r="H14" s="8" t="s">
        <v>39</v>
      </c>
      <c r="I14" s="5" t="s">
        <v>54</v>
      </c>
      <c r="J14" s="41">
        <f>'s102'!E1</f>
        <v>0</v>
      </c>
      <c r="K14" s="71" t="s">
        <v>69</v>
      </c>
      <c r="L14" s="71" t="s">
        <v>69</v>
      </c>
      <c r="M14" s="43">
        <f t="shared" si="1"/>
        <v>0</v>
      </c>
    </row>
    <row r="15" spans="2:16" ht="14.4" customHeight="1" x14ac:dyDescent="0.3">
      <c r="B15" s="300"/>
      <c r="C15" s="107" t="s">
        <v>37</v>
      </c>
      <c r="D15" s="108" t="s">
        <v>55</v>
      </c>
      <c r="E15" s="107">
        <v>7.9</v>
      </c>
      <c r="F15" s="109" t="s">
        <v>81</v>
      </c>
      <c r="H15" s="8" t="s">
        <v>40</v>
      </c>
      <c r="I15" s="5" t="s">
        <v>53</v>
      </c>
      <c r="J15" s="41">
        <f>'s104'!E1</f>
        <v>0</v>
      </c>
      <c r="K15" s="71" t="s">
        <v>69</v>
      </c>
      <c r="L15" s="71" t="s">
        <v>69</v>
      </c>
      <c r="M15" s="43">
        <f t="shared" si="1"/>
        <v>0</v>
      </c>
    </row>
    <row r="16" spans="2:16" ht="14.4" customHeight="1" x14ac:dyDescent="0.3">
      <c r="B16" s="301" t="s">
        <v>46</v>
      </c>
      <c r="C16" s="110" t="s">
        <v>41</v>
      </c>
      <c r="D16" s="111" t="s">
        <v>56</v>
      </c>
      <c r="E16" s="110">
        <v>8.4</v>
      </c>
      <c r="F16" s="112" t="s">
        <v>64</v>
      </c>
      <c r="H16" s="8" t="s">
        <v>37</v>
      </c>
      <c r="I16" s="5" t="s">
        <v>55</v>
      </c>
      <c r="J16" s="41">
        <f>'s185 '!E1</f>
        <v>0</v>
      </c>
      <c r="K16" s="39">
        <f>'s185 '!K1</f>
        <v>0</v>
      </c>
      <c r="L16" s="73" t="s">
        <v>69</v>
      </c>
      <c r="M16" s="43">
        <f t="shared" si="1"/>
        <v>0</v>
      </c>
    </row>
    <row r="17" spans="2:13" ht="14.4" customHeight="1" x14ac:dyDescent="0.3">
      <c r="B17" s="302"/>
      <c r="C17" s="113" t="s">
        <v>57</v>
      </c>
      <c r="D17" s="114" t="s">
        <v>42</v>
      </c>
      <c r="E17" s="113">
        <v>3</v>
      </c>
      <c r="F17" s="115" t="s">
        <v>58</v>
      </c>
      <c r="H17" s="53" t="s">
        <v>41</v>
      </c>
      <c r="I17" s="54" t="s">
        <v>56</v>
      </c>
      <c r="J17" s="55">
        <f>SUM('s146'!F12:F16)</f>
        <v>59600</v>
      </c>
      <c r="K17" s="72" t="s">
        <v>69</v>
      </c>
      <c r="L17" s="170">
        <f>'s146'!R6</f>
        <v>-13112</v>
      </c>
      <c r="M17" s="57">
        <f t="shared" si="1"/>
        <v>46488</v>
      </c>
    </row>
    <row r="18" spans="2:13" ht="14.4" customHeight="1" thickBot="1" x14ac:dyDescent="0.35">
      <c r="H18" s="16"/>
      <c r="I18" s="17" t="s">
        <v>70</v>
      </c>
      <c r="J18" s="35">
        <f>SUM(J12:J17)</f>
        <v>59600</v>
      </c>
      <c r="K18" s="36">
        <f>SUM(K12:K17)</f>
        <v>0</v>
      </c>
      <c r="L18" s="76">
        <f>SUM(L12:L17)</f>
        <v>-13112</v>
      </c>
      <c r="M18" s="37">
        <f t="shared" si="1"/>
        <v>46488</v>
      </c>
    </row>
    <row r="19" spans="2:13" ht="14.4" customHeight="1" thickBot="1" x14ac:dyDescent="0.35">
      <c r="B19" s="160" t="s">
        <v>811</v>
      </c>
      <c r="C19" s="1"/>
      <c r="E19" s="1"/>
      <c r="H19" s="3"/>
      <c r="I19" s="3"/>
      <c r="J19" s="4"/>
      <c r="K19" s="4"/>
      <c r="L19" s="4"/>
      <c r="M19" s="3"/>
    </row>
    <row r="20" spans="2:13" ht="14.4" customHeight="1" thickBot="1" x14ac:dyDescent="0.35">
      <c r="B20" s="303" t="s">
        <v>812</v>
      </c>
      <c r="C20" s="304"/>
      <c r="D20" s="304"/>
      <c r="E20" s="304"/>
      <c r="F20" s="304"/>
      <c r="H20" s="12" t="s">
        <v>42</v>
      </c>
      <c r="I20" s="13"/>
      <c r="J20" s="45" t="s">
        <v>67</v>
      </c>
      <c r="K20" s="46" t="s">
        <v>68</v>
      </c>
      <c r="L20" s="46" t="s">
        <v>198</v>
      </c>
      <c r="M20" s="49" t="s">
        <v>28</v>
      </c>
    </row>
    <row r="21" spans="2:13" ht="14.4" customHeight="1" x14ac:dyDescent="0.3">
      <c r="B21" s="304"/>
      <c r="C21" s="304"/>
      <c r="D21" s="304"/>
      <c r="E21" s="304"/>
      <c r="F21" s="304"/>
      <c r="H21" s="14"/>
      <c r="I21" s="44" t="s">
        <v>83</v>
      </c>
      <c r="J21" s="52">
        <f>Other!F5</f>
        <v>0</v>
      </c>
      <c r="K21" s="74" t="s">
        <v>69</v>
      </c>
      <c r="L21" s="74" t="s">
        <v>69</v>
      </c>
      <c r="M21" s="51">
        <f>SUM(J21:L21)</f>
        <v>0</v>
      </c>
    </row>
    <row r="22" spans="2:13" ht="14.4" customHeight="1" x14ac:dyDescent="0.3">
      <c r="B22" s="304"/>
      <c r="C22" s="304"/>
      <c r="D22" s="304"/>
      <c r="E22" s="304"/>
      <c r="F22" s="304"/>
      <c r="H22" s="59"/>
      <c r="I22" s="179" t="s">
        <v>203</v>
      </c>
      <c r="J22" s="178">
        <f>SUM(Other!F11:F15)</f>
        <v>0</v>
      </c>
      <c r="K22" s="75" t="s">
        <v>69</v>
      </c>
      <c r="L22" s="75" t="s">
        <v>69</v>
      </c>
      <c r="M22" s="180">
        <f>SUM(J22:L22)</f>
        <v>0</v>
      </c>
    </row>
    <row r="23" spans="2:13" ht="14.4" customHeight="1" thickBot="1" x14ac:dyDescent="0.35">
      <c r="B23" s="303" t="s">
        <v>813</v>
      </c>
      <c r="C23" s="304"/>
      <c r="D23" s="304"/>
      <c r="E23" s="304"/>
      <c r="F23" s="304"/>
      <c r="H23" s="58"/>
      <c r="I23" s="17" t="s">
        <v>70</v>
      </c>
      <c r="J23" s="47">
        <f>SUM(J21:J22)</f>
        <v>0</v>
      </c>
      <c r="K23" s="48">
        <f>SUM(K21:K22)</f>
        <v>0</v>
      </c>
      <c r="L23" s="77">
        <f>SUM(L21:L22)</f>
        <v>0</v>
      </c>
      <c r="M23" s="50">
        <f>SUM(J23:L23)</f>
        <v>0</v>
      </c>
    </row>
    <row r="24" spans="2:13" ht="14.4" customHeight="1" thickBot="1" x14ac:dyDescent="0.35">
      <c r="B24" s="304"/>
      <c r="C24" s="304"/>
      <c r="D24" s="304"/>
      <c r="E24" s="304"/>
      <c r="F24" s="304"/>
      <c r="H24" s="3"/>
      <c r="I24" s="3"/>
      <c r="J24" s="4"/>
      <c r="K24" s="4"/>
      <c r="L24" s="4"/>
      <c r="M24" s="3"/>
    </row>
    <row r="25" spans="2:13" ht="14.4" customHeight="1" thickBot="1" x14ac:dyDescent="0.4">
      <c r="B25" s="303" t="s">
        <v>814</v>
      </c>
      <c r="C25" s="304"/>
      <c r="D25" s="304"/>
      <c r="E25" s="304"/>
      <c r="F25" s="304"/>
      <c r="H25" s="15"/>
      <c r="I25" s="60" t="s">
        <v>71</v>
      </c>
      <c r="J25" s="61">
        <f>J23+J18+J9</f>
        <v>119258</v>
      </c>
      <c r="K25" s="62">
        <f>K23+K18+K9</f>
        <v>168998</v>
      </c>
      <c r="L25" s="78">
        <f>L23+L18+L9</f>
        <v>-26496</v>
      </c>
      <c r="M25" s="69">
        <f>M23+M18+M9</f>
        <v>261760</v>
      </c>
    </row>
    <row r="26" spans="2:13" ht="14.4" customHeight="1" x14ac:dyDescent="0.35">
      <c r="B26" s="274"/>
      <c r="C26" s="274"/>
      <c r="D26" s="274"/>
      <c r="E26" s="274"/>
      <c r="F26" s="274"/>
      <c r="H26" s="173"/>
      <c r="I26" s="174"/>
      <c r="J26" s="162"/>
      <c r="K26" s="162"/>
      <c r="L26" s="162"/>
      <c r="M26" s="161"/>
    </row>
    <row r="27" spans="2:13" ht="14" x14ac:dyDescent="0.3">
      <c r="B27" s="274"/>
      <c r="C27" s="274"/>
      <c r="D27" s="274"/>
      <c r="E27" s="274"/>
      <c r="F27" s="274"/>
      <c r="H27" s="163" t="s">
        <v>216</v>
      </c>
    </row>
    <row r="28" spans="2:13" ht="29" customHeight="1" x14ac:dyDescent="0.3">
      <c r="B28" s="274"/>
      <c r="C28" s="274"/>
      <c r="D28" s="274"/>
      <c r="E28" s="274"/>
      <c r="F28" s="274"/>
      <c r="H28" s="160" t="s">
        <v>72</v>
      </c>
      <c r="I28" s="161"/>
      <c r="J28" s="162"/>
      <c r="K28" s="162"/>
      <c r="L28" s="162"/>
      <c r="M28" s="161"/>
    </row>
    <row r="29" spans="2:13" ht="29" customHeight="1" x14ac:dyDescent="0.3">
      <c r="B29" s="274"/>
      <c r="C29" s="274"/>
      <c r="D29" s="274"/>
      <c r="E29" s="274"/>
      <c r="F29" s="274"/>
      <c r="H29" s="294" t="s">
        <v>73</v>
      </c>
      <c r="I29" s="294"/>
      <c r="J29" s="294"/>
      <c r="K29" s="294"/>
      <c r="L29" s="294"/>
      <c r="M29" s="294"/>
    </row>
    <row r="30" spans="2:13" ht="29" customHeight="1" x14ac:dyDescent="0.3">
      <c r="B30" s="274"/>
      <c r="C30" s="274"/>
      <c r="D30" s="274"/>
      <c r="E30" s="274"/>
      <c r="F30" s="274"/>
      <c r="H30" s="294" t="s">
        <v>74</v>
      </c>
      <c r="I30" s="294"/>
      <c r="J30" s="294"/>
      <c r="K30" s="294"/>
      <c r="L30" s="294"/>
      <c r="M30" s="294"/>
    </row>
    <row r="31" spans="2:13" ht="29" customHeight="1" x14ac:dyDescent="0.3">
      <c r="B31" s="274"/>
      <c r="C31" s="274"/>
      <c r="D31" s="274"/>
      <c r="E31" s="274"/>
      <c r="F31" s="274"/>
      <c r="H31" s="294" t="s">
        <v>75</v>
      </c>
      <c r="I31" s="294"/>
      <c r="J31" s="294"/>
      <c r="K31" s="294"/>
      <c r="L31" s="294"/>
      <c r="M31" s="294"/>
    </row>
    <row r="32" spans="2:13" ht="29" customHeight="1" x14ac:dyDescent="0.3">
      <c r="B32" s="274"/>
      <c r="C32" s="274"/>
      <c r="D32" s="274"/>
      <c r="E32" s="274"/>
      <c r="F32" s="274"/>
      <c r="H32" s="294" t="s">
        <v>76</v>
      </c>
      <c r="I32" s="294"/>
      <c r="J32" s="294"/>
      <c r="K32" s="294"/>
      <c r="L32" s="294"/>
      <c r="M32" s="294"/>
    </row>
    <row r="33" spans="2:13" ht="29" customHeight="1" x14ac:dyDescent="0.3">
      <c r="B33" s="274"/>
      <c r="C33" s="274"/>
      <c r="D33" s="274"/>
      <c r="E33" s="274"/>
      <c r="F33" s="274"/>
      <c r="H33" s="294" t="s">
        <v>77</v>
      </c>
      <c r="I33" s="294"/>
      <c r="J33" s="294"/>
      <c r="K33" s="294"/>
      <c r="L33" s="294"/>
      <c r="M33" s="294"/>
    </row>
    <row r="34" spans="2:13" ht="21" customHeight="1" x14ac:dyDescent="0.3">
      <c r="B34" s="274"/>
      <c r="C34" s="274"/>
      <c r="D34" s="274"/>
      <c r="E34" s="274"/>
      <c r="F34" s="274"/>
      <c r="H34" s="294" t="s">
        <v>78</v>
      </c>
      <c r="I34" s="294"/>
      <c r="J34" s="294"/>
      <c r="K34" s="294"/>
      <c r="L34" s="294"/>
      <c r="M34" s="294"/>
    </row>
    <row r="35" spans="2:13" ht="27" customHeight="1" x14ac:dyDescent="0.3">
      <c r="B35" s="274"/>
      <c r="C35" s="274"/>
      <c r="D35" s="274"/>
      <c r="E35" s="274"/>
      <c r="F35" s="274"/>
    </row>
    <row r="36" spans="2:13" ht="14.4" customHeight="1" x14ac:dyDescent="0.3">
      <c r="B36" s="274"/>
      <c r="C36" s="274"/>
      <c r="D36" s="274"/>
      <c r="E36" s="274"/>
      <c r="F36" s="274"/>
    </row>
    <row r="37" spans="2:13" ht="14.4" customHeight="1" x14ac:dyDescent="0.3">
      <c r="B37" s="274"/>
      <c r="C37" s="274"/>
      <c r="D37" s="274"/>
      <c r="E37" s="274"/>
      <c r="F37" s="274"/>
    </row>
    <row r="38" spans="2:13" ht="14" customHeight="1" x14ac:dyDescent="0.3">
      <c r="B38" s="274"/>
      <c r="C38" s="274"/>
      <c r="D38" s="274"/>
      <c r="E38" s="274"/>
      <c r="F38" s="274"/>
    </row>
  </sheetData>
  <sheetProtection algorithmName="SHA-512" hashValue="iUCBz9dxenq9BlbvHNg2bbHaC8wQWIiaVGPMnSG1a44d+OWikyMOdeLg/7wITnZkTzR0kAsyoaH15JIJ4oRn1g==" saltValue="jpkKUCNVxPCaOaLC9o1+qw==" spinCount="100000" sheet="1" formatColumns="0" formatRows="0"/>
  <mergeCells count="13">
    <mergeCell ref="B3:F4"/>
    <mergeCell ref="H34:M34"/>
    <mergeCell ref="B7:B10"/>
    <mergeCell ref="B11:B15"/>
    <mergeCell ref="B16:B17"/>
    <mergeCell ref="H29:M29"/>
    <mergeCell ref="H30:M30"/>
    <mergeCell ref="H31:M31"/>
    <mergeCell ref="H32:M32"/>
    <mergeCell ref="H33:M33"/>
    <mergeCell ref="B20:F22"/>
    <mergeCell ref="B23:F24"/>
    <mergeCell ref="B25:F25"/>
  </mergeCells>
  <conditionalFormatting sqref="M25">
    <cfRule type="cellIs" dxfId="52" priority="1" operator="lessThan">
      <formula>0</formula>
    </cfRule>
  </conditionalFormatting>
  <conditionalFormatting sqref="M4:M9">
    <cfRule type="cellIs" dxfId="51" priority="3" operator="lessThan">
      <formula>0</formula>
    </cfRule>
  </conditionalFormatting>
  <conditionalFormatting sqref="M12:M18">
    <cfRule type="cellIs" dxfId="50" priority="2" operator="lessThan">
      <formula>0</formula>
    </cfRule>
  </conditionalFormatting>
  <hyperlinks>
    <hyperlink ref="D7" location="'s45'!A1" display="New water supply connection" xr:uid="{E7A7463D-02EC-4E03-8F0D-55B0BC58C390}"/>
    <hyperlink ref="D8" location="'s41'!A1" display="New water mains requisition" xr:uid="{FE5F44D8-2891-4928-946D-F0DA68532E98}"/>
    <hyperlink ref="D9" location="'s51'!A1" display="Self lay water mains adoption" xr:uid="{18A3129E-AF9D-4A4D-B065-89C1F70E1BE3}"/>
    <hyperlink ref="D10" location="'s185'!A1" display="Water mains diversion" xr:uid="{5C257A08-B427-43F3-910B-B6629034BC0C}"/>
    <hyperlink ref="D11" location="'s106|7'!A1" display="New sewer connection" xr:uid="{6E14DC3F-381A-45A6-B0EB-3428771CDED7}"/>
    <hyperlink ref="D12" location="'s98'!A1" display="New sewer requisition" xr:uid="{69D08F29-119C-4C31-BAD5-01A8EC0B7BEB}"/>
    <hyperlink ref="D13" location="'s102'!A1" display="New sewer adoption" xr:uid="{C91F8461-DBB0-496F-AF7D-ADE92F8F75B3}"/>
    <hyperlink ref="D14" location="'s104'!A1" display="Existing sewer adoption" xr:uid="{DCFC3A29-2A5C-4CD7-862D-80EE1BFBDA72}"/>
    <hyperlink ref="D15" location="'s185 '!A1" display="Sewer diversion" xr:uid="{B8F7842D-FCE1-42AC-8A59-4A328179BE3E}"/>
    <hyperlink ref="D16" location="'s146'!A1" display="Infrastructure charges" xr:uid="{93111B66-BFB5-4545-AA1B-B80B430D7FDA}"/>
    <hyperlink ref="D17" location="Other!A1" display="Other" xr:uid="{D376F6E9-65BD-4FFA-98D6-A5777751063D}"/>
  </hyperlink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78E5-69C4-480F-B0BC-7562A58CCEFF}">
  <dimension ref="A1:AY150"/>
  <sheetViews>
    <sheetView workbookViewId="0">
      <pane xSplit="16" ySplit="2" topLeftCell="AA33" activePane="bottomRight" state="frozen"/>
      <selection pane="topRight" activeCell="Q1" sqref="Q1"/>
      <selection pane="bottomLeft" activeCell="A3" sqref="A3"/>
      <selection pane="bottomRight" activeCell="AR38" sqref="AR38:AX38"/>
    </sheetView>
  </sheetViews>
  <sheetFormatPr defaultColWidth="9" defaultRowHeight="12.5" outlineLevelCol="1" x14ac:dyDescent="0.3"/>
  <cols>
    <col min="1" max="1" width="2.58203125" style="249" customWidth="1"/>
    <col min="2" max="2" width="9.58203125" style="243" bestFit="1" customWidth="1"/>
    <col min="3" max="3" width="9.1640625" style="243" customWidth="1"/>
    <col min="4" max="4" width="23.58203125" style="243" customWidth="1"/>
    <col min="5" max="5" width="27.58203125" style="243" customWidth="1"/>
    <col min="6" max="6" width="12" style="243" bestFit="1" customWidth="1"/>
    <col min="7" max="7" width="8.5" style="243" hidden="1" customWidth="1"/>
    <col min="8" max="9" width="9.9140625" style="243" hidden="1" customWidth="1"/>
    <col min="10" max="10" width="10.1640625" style="244" hidden="1" customWidth="1"/>
    <col min="11" max="11" width="10.1640625" style="244" bestFit="1" customWidth="1"/>
    <col min="12" max="12" width="6.6640625" style="245" hidden="1" customWidth="1"/>
    <col min="13" max="13" width="6.58203125" style="244" hidden="1" customWidth="1"/>
    <col min="14" max="14" width="3.08203125" style="244" hidden="1" customWidth="1"/>
    <col min="15" max="15" width="38.08203125" style="246" hidden="1" customWidth="1"/>
    <col min="16" max="16" width="12" style="243" hidden="1" customWidth="1"/>
    <col min="17" max="17" width="6.58203125" style="247" hidden="1" customWidth="1" outlineLevel="1"/>
    <col min="18" max="19" width="38.08203125" style="243" hidden="1" customWidth="1" outlineLevel="1"/>
    <col min="20" max="20" width="12.33203125" style="243" hidden="1" customWidth="1" outlineLevel="1"/>
    <col min="21" max="21" width="9.1640625" style="248" hidden="1" customWidth="1" outlineLevel="1"/>
    <col min="22" max="22" width="7" style="243" hidden="1" customWidth="1" outlineLevel="1"/>
    <col min="23" max="23" width="38.08203125" style="243" hidden="1" customWidth="1" outlineLevel="1"/>
    <col min="24" max="25" width="5" style="209" hidden="1" customWidth="1" outlineLevel="1"/>
    <col min="26" max="26" width="9" style="210" hidden="1" customWidth="1" outlineLevel="1"/>
    <col min="27" max="27" width="9" style="210" collapsed="1"/>
    <col min="28" max="28" width="14.33203125" style="210" customWidth="1" outlineLevel="1"/>
    <col min="29" max="29" width="13.25" style="210" customWidth="1" outlineLevel="1"/>
    <col min="30" max="30" width="14.1640625" style="210" customWidth="1" outlineLevel="1"/>
    <col min="31" max="31" width="13" style="210" customWidth="1" outlineLevel="1"/>
    <col min="32" max="32" width="13.9140625" style="210" customWidth="1" outlineLevel="1"/>
    <col min="33" max="33" width="13.1640625" style="210" customWidth="1" outlineLevel="1"/>
    <col min="34" max="34" width="12.1640625" style="210" customWidth="1" outlineLevel="1"/>
    <col min="35" max="36" width="12.4140625" style="210" customWidth="1" outlineLevel="1"/>
    <col min="37" max="37" width="12.1640625" style="210" customWidth="1" outlineLevel="1"/>
    <col min="38" max="38" width="9" style="255" outlineLevel="1"/>
    <col min="39" max="39" width="8" style="255" customWidth="1"/>
    <col min="40" max="40" width="14.33203125" style="210" hidden="1" customWidth="1" outlineLevel="1" collapsed="1"/>
    <col min="41" max="41" width="13.25" style="210" hidden="1" customWidth="1" outlineLevel="1"/>
    <col min="42" max="42" width="14.1640625" style="210" hidden="1" customWidth="1" outlineLevel="1"/>
    <col min="43" max="43" width="13" style="210" hidden="1" customWidth="1" outlineLevel="1"/>
    <col min="44" max="44" width="13.9140625" style="210" hidden="1" customWidth="1" outlineLevel="1"/>
    <col min="45" max="45" width="13.1640625" style="210" hidden="1" customWidth="1" outlineLevel="1"/>
    <col min="46" max="46" width="12.1640625" style="210" hidden="1" customWidth="1" outlineLevel="1"/>
    <col min="47" max="48" width="12.4140625" style="210" hidden="1" customWidth="1" outlineLevel="1"/>
    <col min="49" max="49" width="12.1640625" style="210" hidden="1" customWidth="1" outlineLevel="1"/>
    <col min="50" max="50" width="9" style="255" hidden="1" customWidth="1" outlineLevel="1"/>
    <col min="51" max="51" width="9" style="210" collapsed="1"/>
    <col min="52" max="16384" width="9" style="210"/>
  </cols>
  <sheetData>
    <row r="1" spans="1:50" x14ac:dyDescent="0.3">
      <c r="D1" s="243" t="s">
        <v>769</v>
      </c>
      <c r="E1" s="243">
        <f>'Example 9'!B4</f>
        <v>9</v>
      </c>
      <c r="AB1" s="210">
        <v>1</v>
      </c>
      <c r="AC1" s="210">
        <v>2</v>
      </c>
      <c r="AD1" s="210">
        <v>3</v>
      </c>
      <c r="AE1" s="210">
        <v>4</v>
      </c>
      <c r="AF1" s="210">
        <v>5</v>
      </c>
      <c r="AG1" s="210">
        <v>7</v>
      </c>
      <c r="AH1" s="210">
        <v>9</v>
      </c>
      <c r="AI1" s="210">
        <v>6</v>
      </c>
      <c r="AJ1" s="210">
        <v>8</v>
      </c>
      <c r="AK1" s="210">
        <v>10</v>
      </c>
    </row>
    <row r="2" spans="1:50" s="191" customFormat="1" ht="70.5" customHeight="1" x14ac:dyDescent="0.3">
      <c r="A2" s="184" t="s">
        <v>295</v>
      </c>
      <c r="B2" s="184" t="s">
        <v>296</v>
      </c>
      <c r="C2" s="184" t="s">
        <v>199</v>
      </c>
      <c r="D2" s="184" t="s">
        <v>297</v>
      </c>
      <c r="E2" s="184" t="s">
        <v>298</v>
      </c>
      <c r="F2" s="184" t="s">
        <v>299</v>
      </c>
      <c r="G2" s="184" t="s">
        <v>300</v>
      </c>
      <c r="H2" s="184" t="s">
        <v>301</v>
      </c>
      <c r="I2" s="184" t="s">
        <v>302</v>
      </c>
      <c r="J2" s="184" t="s">
        <v>303</v>
      </c>
      <c r="K2" s="184" t="s">
        <v>304</v>
      </c>
      <c r="L2" s="184" t="s">
        <v>305</v>
      </c>
      <c r="M2" s="185" t="s">
        <v>306</v>
      </c>
      <c r="N2" s="186" t="s">
        <v>307</v>
      </c>
      <c r="O2" s="186" t="s">
        <v>308</v>
      </c>
      <c r="P2" s="184" t="s">
        <v>309</v>
      </c>
      <c r="Q2" s="187" t="s">
        <v>310</v>
      </c>
      <c r="R2" s="184" t="s">
        <v>311</v>
      </c>
      <c r="S2" s="184" t="s">
        <v>312</v>
      </c>
      <c r="T2" s="184" t="s">
        <v>313</v>
      </c>
      <c r="U2" s="188" t="s">
        <v>314</v>
      </c>
      <c r="V2" s="184" t="s">
        <v>306</v>
      </c>
      <c r="W2" s="184" t="s">
        <v>315</v>
      </c>
      <c r="X2" s="189" t="s">
        <v>316</v>
      </c>
      <c r="Y2" s="190" t="s">
        <v>317</v>
      </c>
      <c r="Z2" s="191" t="s">
        <v>318</v>
      </c>
      <c r="AA2" s="192" t="s">
        <v>319</v>
      </c>
      <c r="AB2" s="193" t="s">
        <v>320</v>
      </c>
      <c r="AC2" s="193" t="s">
        <v>321</v>
      </c>
      <c r="AD2" s="194" t="s">
        <v>322</v>
      </c>
      <c r="AE2" s="194" t="s">
        <v>323</v>
      </c>
      <c r="AF2" s="193" t="s">
        <v>324</v>
      </c>
      <c r="AG2" s="193" t="s">
        <v>325</v>
      </c>
      <c r="AH2" s="193" t="s">
        <v>326</v>
      </c>
      <c r="AI2" s="193" t="s">
        <v>327</v>
      </c>
      <c r="AJ2" s="193" t="s">
        <v>328</v>
      </c>
      <c r="AK2" s="195" t="s">
        <v>329</v>
      </c>
      <c r="AL2" s="196" t="s">
        <v>330</v>
      </c>
      <c r="AM2" s="192" t="s">
        <v>331</v>
      </c>
      <c r="AN2" s="193" t="s">
        <v>320</v>
      </c>
      <c r="AO2" s="193" t="s">
        <v>321</v>
      </c>
      <c r="AP2" s="194" t="s">
        <v>322</v>
      </c>
      <c r="AQ2" s="194" t="s">
        <v>323</v>
      </c>
      <c r="AR2" s="193" t="s">
        <v>324</v>
      </c>
      <c r="AS2" s="193" t="s">
        <v>325</v>
      </c>
      <c r="AT2" s="193" t="s">
        <v>326</v>
      </c>
      <c r="AU2" s="193" t="s">
        <v>327</v>
      </c>
      <c r="AV2" s="193" t="s">
        <v>328</v>
      </c>
      <c r="AW2" s="195" t="s">
        <v>329</v>
      </c>
      <c r="AX2" s="196" t="s">
        <v>330</v>
      </c>
    </row>
    <row r="3" spans="1:50" ht="42" x14ac:dyDescent="0.3">
      <c r="A3" s="197">
        <v>1</v>
      </c>
      <c r="B3" s="198" t="s">
        <v>332</v>
      </c>
      <c r="C3" s="199" t="s">
        <v>333</v>
      </c>
      <c r="D3" s="199" t="s">
        <v>334</v>
      </c>
      <c r="E3" s="199" t="s">
        <v>185</v>
      </c>
      <c r="F3" s="199" t="s">
        <v>186</v>
      </c>
      <c r="G3" s="200" t="b">
        <v>0</v>
      </c>
      <c r="H3" s="201">
        <v>15</v>
      </c>
      <c r="I3" s="201">
        <v>15</v>
      </c>
      <c r="J3" s="201">
        <v>15</v>
      </c>
      <c r="K3" s="202">
        <v>15</v>
      </c>
      <c r="L3" s="203">
        <v>0</v>
      </c>
      <c r="M3" s="204" t="s">
        <v>335</v>
      </c>
      <c r="N3" s="204"/>
      <c r="O3" s="205" t="s">
        <v>336</v>
      </c>
      <c r="P3" s="198" t="s">
        <v>337</v>
      </c>
      <c r="Q3" s="206"/>
      <c r="R3" s="198" t="s">
        <v>338</v>
      </c>
      <c r="S3" s="198"/>
      <c r="T3" s="198" t="s">
        <v>335</v>
      </c>
      <c r="U3" s="207" t="s">
        <v>335</v>
      </c>
      <c r="V3" s="198" t="s">
        <v>335</v>
      </c>
      <c r="W3" s="198" t="s">
        <v>339</v>
      </c>
      <c r="X3" s="208">
        <v>14.724000000000002</v>
      </c>
      <c r="AA3" s="211"/>
      <c r="AB3" s="212"/>
      <c r="AC3" s="212"/>
      <c r="AD3" s="212"/>
      <c r="AE3" s="212"/>
      <c r="AF3" s="212"/>
      <c r="AG3" s="212"/>
      <c r="AH3" s="212"/>
      <c r="AI3" s="212"/>
      <c r="AJ3" s="212"/>
      <c r="AK3" s="212"/>
      <c r="AL3" s="196">
        <v>0</v>
      </c>
      <c r="AM3" s="196"/>
      <c r="AN3" s="212"/>
      <c r="AO3" s="212"/>
      <c r="AP3" s="212"/>
      <c r="AQ3" s="212"/>
      <c r="AR3" s="212"/>
      <c r="AS3" s="212"/>
      <c r="AT3" s="212"/>
      <c r="AU3" s="212"/>
      <c r="AV3" s="212"/>
      <c r="AW3" s="212"/>
      <c r="AX3" s="196">
        <v>0</v>
      </c>
    </row>
    <row r="4" spans="1:50" ht="42" x14ac:dyDescent="0.3">
      <c r="A4" s="197">
        <v>2</v>
      </c>
      <c r="B4" s="198" t="s">
        <v>340</v>
      </c>
      <c r="C4" s="199" t="s">
        <v>333</v>
      </c>
      <c r="D4" s="199" t="s">
        <v>334</v>
      </c>
      <c r="E4" s="199" t="s">
        <v>237</v>
      </c>
      <c r="F4" s="199" t="s">
        <v>186</v>
      </c>
      <c r="G4" s="200" t="b">
        <v>0</v>
      </c>
      <c r="H4" s="201"/>
      <c r="I4" s="201"/>
      <c r="J4" s="201" t="s">
        <v>14</v>
      </c>
      <c r="K4" s="202" t="s">
        <v>14</v>
      </c>
      <c r="L4" s="203" t="s">
        <v>335</v>
      </c>
      <c r="M4" s="204" t="s">
        <v>335</v>
      </c>
      <c r="N4" s="204"/>
      <c r="O4" s="205"/>
      <c r="P4" s="198" t="s">
        <v>337</v>
      </c>
      <c r="Q4" s="206"/>
      <c r="R4" s="198" t="s">
        <v>341</v>
      </c>
      <c r="S4" s="198"/>
      <c r="T4" s="198"/>
      <c r="U4" s="207"/>
      <c r="V4" s="198"/>
      <c r="W4" s="198"/>
      <c r="X4" s="208"/>
      <c r="AA4" s="211"/>
      <c r="AB4" s="212"/>
      <c r="AC4" s="212"/>
      <c r="AD4" s="212"/>
      <c r="AE4" s="212"/>
      <c r="AF4" s="212"/>
      <c r="AG4" s="212"/>
      <c r="AH4" s="212"/>
      <c r="AI4" s="212"/>
      <c r="AJ4" s="212"/>
      <c r="AK4" s="212"/>
      <c r="AL4" s="196">
        <v>0</v>
      </c>
      <c r="AM4" s="196"/>
      <c r="AN4" s="212"/>
      <c r="AO4" s="212"/>
      <c r="AP4" s="212"/>
      <c r="AQ4" s="212"/>
      <c r="AR4" s="212"/>
      <c r="AS4" s="212"/>
      <c r="AT4" s="212"/>
      <c r="AU4" s="212"/>
      <c r="AV4" s="212"/>
      <c r="AW4" s="212"/>
      <c r="AX4" s="196">
        <v>0</v>
      </c>
    </row>
    <row r="5" spans="1:50" ht="70" x14ac:dyDescent="0.3">
      <c r="A5" s="197">
        <v>3</v>
      </c>
      <c r="B5" s="198" t="s">
        <v>342</v>
      </c>
      <c r="C5" s="199" t="s">
        <v>333</v>
      </c>
      <c r="D5" s="199" t="s">
        <v>334</v>
      </c>
      <c r="E5" s="199" t="s">
        <v>187</v>
      </c>
      <c r="F5" s="199" t="s">
        <v>13</v>
      </c>
      <c r="G5" s="200" t="b">
        <v>0</v>
      </c>
      <c r="H5" s="200" t="s">
        <v>14</v>
      </c>
      <c r="I5" s="200" t="s">
        <v>14</v>
      </c>
      <c r="J5" s="200" t="s">
        <v>14</v>
      </c>
      <c r="K5" s="213" t="s">
        <v>14</v>
      </c>
      <c r="L5" s="203" t="s">
        <v>335</v>
      </c>
      <c r="M5" s="204" t="s">
        <v>335</v>
      </c>
      <c r="N5" s="204"/>
      <c r="O5" s="205" t="s">
        <v>343</v>
      </c>
      <c r="P5" s="198" t="s">
        <v>69</v>
      </c>
      <c r="Q5" s="206"/>
      <c r="R5" s="198" t="s">
        <v>344</v>
      </c>
      <c r="S5" s="198" t="s">
        <v>69</v>
      </c>
      <c r="T5" s="198" t="s">
        <v>335</v>
      </c>
      <c r="U5" s="207" t="s">
        <v>335</v>
      </c>
      <c r="V5" s="198" t="s">
        <v>335</v>
      </c>
      <c r="W5" s="198"/>
      <c r="X5" s="208"/>
      <c r="AA5" s="211"/>
      <c r="AB5" s="212"/>
      <c r="AC5" s="212"/>
      <c r="AD5" s="212"/>
      <c r="AE5" s="212"/>
      <c r="AF5" s="212"/>
      <c r="AG5" s="212"/>
      <c r="AH5" s="212"/>
      <c r="AI5" s="212"/>
      <c r="AJ5" s="212"/>
      <c r="AK5" s="212"/>
      <c r="AL5" s="196">
        <v>0</v>
      </c>
      <c r="AM5" s="196"/>
      <c r="AN5" s="212"/>
      <c r="AO5" s="212"/>
      <c r="AP5" s="212"/>
      <c r="AQ5" s="212"/>
      <c r="AR5" s="212"/>
      <c r="AS5" s="212"/>
      <c r="AT5" s="212"/>
      <c r="AU5" s="212"/>
      <c r="AV5" s="212"/>
      <c r="AW5" s="212"/>
      <c r="AX5" s="196">
        <v>0</v>
      </c>
    </row>
    <row r="6" spans="1:50" ht="50" x14ac:dyDescent="0.3">
      <c r="A6" s="197">
        <v>1</v>
      </c>
      <c r="B6" s="198" t="s">
        <v>345</v>
      </c>
      <c r="C6" s="199" t="s">
        <v>346</v>
      </c>
      <c r="D6" s="199" t="s">
        <v>347</v>
      </c>
      <c r="E6" s="199" t="s">
        <v>189</v>
      </c>
      <c r="F6" s="199" t="s">
        <v>190</v>
      </c>
      <c r="G6" s="200" t="b">
        <v>0</v>
      </c>
      <c r="H6" s="200"/>
      <c r="I6" s="200" t="s">
        <v>348</v>
      </c>
      <c r="J6" s="214" t="s">
        <v>239</v>
      </c>
      <c r="K6" s="215" t="s">
        <v>239</v>
      </c>
      <c r="L6" s="203" t="s">
        <v>335</v>
      </c>
      <c r="M6" s="204" t="s">
        <v>335</v>
      </c>
      <c r="N6" s="204"/>
      <c r="O6" s="205"/>
      <c r="P6" s="198" t="s">
        <v>349</v>
      </c>
      <c r="Q6" s="216" t="s">
        <v>345</v>
      </c>
      <c r="R6" s="198" t="s">
        <v>350</v>
      </c>
      <c r="S6" s="198" t="s">
        <v>351</v>
      </c>
      <c r="T6" s="198" t="s">
        <v>352</v>
      </c>
      <c r="U6" s="207">
        <v>59.414392662745087</v>
      </c>
      <c r="V6" s="198" t="b">
        <v>1</v>
      </c>
      <c r="W6" s="198"/>
      <c r="X6" s="208"/>
      <c r="AA6" s="211"/>
      <c r="AB6" s="212"/>
      <c r="AC6" s="212"/>
      <c r="AD6" s="212"/>
      <c r="AE6" s="212"/>
      <c r="AF6" s="212"/>
      <c r="AG6" s="212"/>
      <c r="AH6" s="212"/>
      <c r="AI6" s="212"/>
      <c r="AJ6" s="212"/>
      <c r="AK6" s="212"/>
      <c r="AL6" s="196">
        <v>0</v>
      </c>
      <c r="AM6" s="196"/>
      <c r="AN6" s="212"/>
      <c r="AO6" s="212"/>
      <c r="AP6" s="212"/>
      <c r="AQ6" s="212"/>
      <c r="AR6" s="212"/>
      <c r="AS6" s="212"/>
      <c r="AT6" s="212"/>
      <c r="AU6" s="212"/>
      <c r="AV6" s="212"/>
      <c r="AW6" s="212"/>
      <c r="AX6" s="196">
        <v>0</v>
      </c>
    </row>
    <row r="7" spans="1:50" ht="74.5" customHeight="1" x14ac:dyDescent="0.3">
      <c r="A7" s="197">
        <v>2</v>
      </c>
      <c r="B7" s="198" t="s">
        <v>353</v>
      </c>
      <c r="C7" s="199" t="s">
        <v>346</v>
      </c>
      <c r="D7" s="199" t="s">
        <v>347</v>
      </c>
      <c r="E7" s="199" t="s">
        <v>191</v>
      </c>
      <c r="F7" s="199" t="s">
        <v>190</v>
      </c>
      <c r="G7" s="200" t="b">
        <v>0</v>
      </c>
      <c r="H7" s="200"/>
      <c r="I7" s="200">
        <v>75</v>
      </c>
      <c r="J7" s="214">
        <v>118</v>
      </c>
      <c r="K7" s="215">
        <v>128.14578</v>
      </c>
      <c r="L7" s="203">
        <v>8.5981186440678092E-2</v>
      </c>
      <c r="M7" s="204" t="s">
        <v>335</v>
      </c>
      <c r="N7" s="204"/>
      <c r="O7" s="205" t="s">
        <v>354</v>
      </c>
      <c r="P7" s="198" t="s">
        <v>349</v>
      </c>
      <c r="Q7" s="216" t="s">
        <v>353</v>
      </c>
      <c r="R7" s="198" t="s">
        <v>355</v>
      </c>
      <c r="S7" s="198" t="s">
        <v>351</v>
      </c>
      <c r="T7" s="198" t="s">
        <v>352</v>
      </c>
      <c r="U7" s="207">
        <v>128.14578</v>
      </c>
      <c r="V7" s="198" t="b">
        <v>1</v>
      </c>
      <c r="W7" s="198"/>
      <c r="X7" s="208"/>
      <c r="AA7" s="211"/>
      <c r="AB7" s="212"/>
      <c r="AC7" s="212"/>
      <c r="AD7" s="212"/>
      <c r="AE7" s="212"/>
      <c r="AF7" s="212"/>
      <c r="AG7" s="212"/>
      <c r="AH7" s="212"/>
      <c r="AI7" s="212"/>
      <c r="AJ7" s="212"/>
      <c r="AK7" s="212"/>
      <c r="AL7" s="196">
        <v>0</v>
      </c>
      <c r="AM7" s="196"/>
      <c r="AN7" s="212"/>
      <c r="AO7" s="212"/>
      <c r="AP7" s="212"/>
      <c r="AQ7" s="212"/>
      <c r="AR7" s="212"/>
      <c r="AS7" s="212"/>
      <c r="AT7" s="212"/>
      <c r="AU7" s="212"/>
      <c r="AV7" s="212"/>
      <c r="AW7" s="212"/>
      <c r="AX7" s="196">
        <v>0</v>
      </c>
    </row>
    <row r="8" spans="1:50" ht="50" x14ac:dyDescent="0.3">
      <c r="A8" s="197">
        <v>3</v>
      </c>
      <c r="B8" s="198" t="s">
        <v>356</v>
      </c>
      <c r="C8" s="199" t="s">
        <v>346</v>
      </c>
      <c r="D8" s="199" t="s">
        <v>347</v>
      </c>
      <c r="E8" s="199" t="s">
        <v>192</v>
      </c>
      <c r="F8" s="199" t="s">
        <v>193</v>
      </c>
      <c r="G8" s="200" t="b">
        <v>0</v>
      </c>
      <c r="H8" s="201">
        <v>129</v>
      </c>
      <c r="I8" s="201">
        <v>106.12</v>
      </c>
      <c r="J8" s="201">
        <v>138</v>
      </c>
      <c r="K8" s="202">
        <v>139.50941520000001</v>
      </c>
      <c r="L8" s="203">
        <v>1.0937791304347799E-2</v>
      </c>
      <c r="M8" s="204" t="s">
        <v>335</v>
      </c>
      <c r="N8" s="204"/>
      <c r="O8" s="205"/>
      <c r="P8" s="198" t="s">
        <v>349</v>
      </c>
      <c r="Q8" s="216" t="s">
        <v>356</v>
      </c>
      <c r="R8" s="198" t="s">
        <v>357</v>
      </c>
      <c r="S8" s="198" t="s">
        <v>351</v>
      </c>
      <c r="T8" s="198" t="s">
        <v>352</v>
      </c>
      <c r="U8" s="207">
        <v>139.50941520000001</v>
      </c>
      <c r="V8" s="198" t="b">
        <v>1</v>
      </c>
      <c r="W8" s="198" t="s">
        <v>358</v>
      </c>
      <c r="X8" s="208"/>
      <c r="AA8" s="211"/>
      <c r="AB8" s="212"/>
      <c r="AC8" s="212"/>
      <c r="AD8" s="212"/>
      <c r="AE8" s="212"/>
      <c r="AF8" s="212"/>
      <c r="AG8" s="212"/>
      <c r="AH8" s="212"/>
      <c r="AI8" s="212"/>
      <c r="AJ8" s="212"/>
      <c r="AK8" s="212"/>
      <c r="AL8" s="196">
        <v>0</v>
      </c>
      <c r="AM8" s="196"/>
      <c r="AN8" s="212"/>
      <c r="AO8" s="212"/>
      <c r="AP8" s="212"/>
      <c r="AQ8" s="212"/>
      <c r="AR8" s="212"/>
      <c r="AS8" s="212"/>
      <c r="AT8" s="212"/>
      <c r="AU8" s="212"/>
      <c r="AV8" s="212"/>
      <c r="AW8" s="212"/>
      <c r="AX8" s="196">
        <v>0</v>
      </c>
    </row>
    <row r="9" spans="1:50" ht="50" x14ac:dyDescent="0.3">
      <c r="A9" s="197">
        <v>4</v>
      </c>
      <c r="B9" s="198" t="s">
        <v>359</v>
      </c>
      <c r="C9" s="199" t="s">
        <v>346</v>
      </c>
      <c r="D9" s="199" t="s">
        <v>347</v>
      </c>
      <c r="E9" s="199" t="s">
        <v>194</v>
      </c>
      <c r="F9" s="199" t="s">
        <v>195</v>
      </c>
      <c r="G9" s="200" t="b">
        <v>0</v>
      </c>
      <c r="H9" s="201">
        <v>516</v>
      </c>
      <c r="I9" s="201">
        <v>1910.16</v>
      </c>
      <c r="J9" s="201">
        <v>2130</v>
      </c>
      <c r="K9" s="202">
        <v>2126.7321336</v>
      </c>
      <c r="L9" s="203">
        <v>-1.5342095774647513E-3</v>
      </c>
      <c r="M9" s="204" t="s">
        <v>335</v>
      </c>
      <c r="N9" s="204"/>
      <c r="O9" s="205"/>
      <c r="P9" s="198" t="s">
        <v>349</v>
      </c>
      <c r="Q9" s="216" t="s">
        <v>359</v>
      </c>
      <c r="R9" s="198" t="s">
        <v>360</v>
      </c>
      <c r="S9" s="198" t="s">
        <v>351</v>
      </c>
      <c r="T9" s="198" t="s">
        <v>352</v>
      </c>
      <c r="U9" s="207">
        <v>2126.7321336</v>
      </c>
      <c r="V9" s="198" t="b">
        <v>1</v>
      </c>
      <c r="W9" s="198" t="s">
        <v>358</v>
      </c>
      <c r="X9" s="208"/>
      <c r="AA9" s="211"/>
      <c r="AB9" s="212"/>
      <c r="AC9" s="212"/>
      <c r="AD9" s="212"/>
      <c r="AE9" s="212"/>
      <c r="AF9" s="212"/>
      <c r="AG9" s="212"/>
      <c r="AH9" s="212"/>
      <c r="AI9" s="212"/>
      <c r="AJ9" s="212"/>
      <c r="AK9" s="212"/>
      <c r="AL9" s="196">
        <v>0</v>
      </c>
      <c r="AM9" s="196"/>
      <c r="AN9" s="212"/>
      <c r="AO9" s="212"/>
      <c r="AP9" s="212"/>
      <c r="AQ9" s="212"/>
      <c r="AR9" s="212"/>
      <c r="AS9" s="212"/>
      <c r="AT9" s="212"/>
      <c r="AU9" s="212"/>
      <c r="AV9" s="212"/>
      <c r="AW9" s="212"/>
      <c r="AX9" s="196">
        <v>0</v>
      </c>
    </row>
    <row r="10" spans="1:50" ht="50" x14ac:dyDescent="0.3">
      <c r="A10" s="197">
        <v>5</v>
      </c>
      <c r="B10" s="198" t="s">
        <v>361</v>
      </c>
      <c r="C10" s="199" t="s">
        <v>346</v>
      </c>
      <c r="D10" s="199" t="s">
        <v>347</v>
      </c>
      <c r="E10" s="199" t="s">
        <v>196</v>
      </c>
      <c r="F10" s="199" t="s">
        <v>197</v>
      </c>
      <c r="G10" s="200" t="b">
        <v>0</v>
      </c>
      <c r="H10" s="201">
        <v>350</v>
      </c>
      <c r="I10" s="201">
        <v>955.08</v>
      </c>
      <c r="J10" s="201">
        <v>1065</v>
      </c>
      <c r="K10" s="202">
        <v>1063.3660668</v>
      </c>
      <c r="L10" s="203">
        <v>-1.5342095774647513E-3</v>
      </c>
      <c r="M10" s="204" t="s">
        <v>335</v>
      </c>
      <c r="N10" s="204"/>
      <c r="O10" s="205"/>
      <c r="P10" s="198" t="s">
        <v>349</v>
      </c>
      <c r="Q10" s="216" t="s">
        <v>361</v>
      </c>
      <c r="R10" s="198" t="s">
        <v>362</v>
      </c>
      <c r="S10" s="198" t="s">
        <v>351</v>
      </c>
      <c r="T10" s="198" t="s">
        <v>352</v>
      </c>
      <c r="U10" s="207">
        <v>1063.3660668</v>
      </c>
      <c r="V10" s="198" t="b">
        <v>1</v>
      </c>
      <c r="W10" s="198" t="s">
        <v>363</v>
      </c>
      <c r="X10" s="208"/>
      <c r="AA10" s="211"/>
      <c r="AB10" s="212"/>
      <c r="AC10" s="212"/>
      <c r="AD10" s="212"/>
      <c r="AE10" s="212"/>
      <c r="AF10" s="212"/>
      <c r="AG10" s="212"/>
      <c r="AH10" s="212"/>
      <c r="AI10" s="212"/>
      <c r="AJ10" s="212"/>
      <c r="AK10" s="212"/>
      <c r="AL10" s="196">
        <v>0</v>
      </c>
      <c r="AM10" s="196"/>
      <c r="AN10" s="212"/>
      <c r="AO10" s="212"/>
      <c r="AP10" s="212"/>
      <c r="AQ10" s="212"/>
      <c r="AR10" s="212"/>
      <c r="AS10" s="212"/>
      <c r="AT10" s="212"/>
      <c r="AU10" s="212"/>
      <c r="AV10" s="212"/>
      <c r="AW10" s="212"/>
      <c r="AX10" s="196">
        <v>0</v>
      </c>
    </row>
    <row r="11" spans="1:50" ht="62.5" x14ac:dyDescent="0.3">
      <c r="A11" s="197">
        <v>1</v>
      </c>
      <c r="B11" s="198" t="s">
        <v>364</v>
      </c>
      <c r="C11" s="199" t="s">
        <v>365</v>
      </c>
      <c r="D11" s="199" t="s">
        <v>366</v>
      </c>
      <c r="E11" s="199" t="s">
        <v>4</v>
      </c>
      <c r="F11" s="199" t="s">
        <v>5</v>
      </c>
      <c r="G11" s="200" t="b">
        <v>0</v>
      </c>
      <c r="H11" s="201">
        <v>47</v>
      </c>
      <c r="I11" s="201">
        <v>59.6175</v>
      </c>
      <c r="J11" s="201">
        <v>73</v>
      </c>
      <c r="K11" s="202">
        <v>72.313774509803906</v>
      </c>
      <c r="L11" s="203">
        <v>-9.4003491807683748E-3</v>
      </c>
      <c r="M11" s="204" t="s">
        <v>335</v>
      </c>
      <c r="N11" s="204"/>
      <c r="O11" s="217"/>
      <c r="P11" s="198" t="s">
        <v>337</v>
      </c>
      <c r="Q11" s="216" t="s">
        <v>364</v>
      </c>
      <c r="R11" s="198" t="s">
        <v>367</v>
      </c>
      <c r="S11" s="198" t="s">
        <v>351</v>
      </c>
      <c r="T11" s="198" t="s">
        <v>368</v>
      </c>
      <c r="U11" s="207">
        <v>72.313774509803906</v>
      </c>
      <c r="V11" s="198" t="b">
        <v>1</v>
      </c>
      <c r="W11" s="198" t="s">
        <v>369</v>
      </c>
      <c r="X11" s="208">
        <v>46.5</v>
      </c>
      <c r="Y11" s="209">
        <v>59.6175</v>
      </c>
      <c r="AA11" s="211"/>
      <c r="AB11">
        <v>1</v>
      </c>
      <c r="AC11">
        <v>1</v>
      </c>
      <c r="AD11">
        <v>1</v>
      </c>
      <c r="AE11">
        <v>1</v>
      </c>
      <c r="AF11">
        <v>1</v>
      </c>
      <c r="AG11">
        <v>1</v>
      </c>
      <c r="AH11">
        <v>1</v>
      </c>
      <c r="AI11"/>
      <c r="AJ11"/>
      <c r="AK11"/>
      <c r="AL11" s="196">
        <v>7</v>
      </c>
      <c r="AM11" s="196"/>
      <c r="AN11">
        <v>1</v>
      </c>
      <c r="AO11">
        <v>1</v>
      </c>
      <c r="AP11">
        <v>1</v>
      </c>
      <c r="AQ11">
        <v>1</v>
      </c>
      <c r="AR11">
        <v>1</v>
      </c>
      <c r="AS11">
        <v>1</v>
      </c>
      <c r="AT11">
        <v>1</v>
      </c>
      <c r="AU11"/>
      <c r="AV11"/>
      <c r="AW11"/>
      <c r="AX11" s="196">
        <v>7</v>
      </c>
    </row>
    <row r="12" spans="1:50" ht="62.5" x14ac:dyDescent="0.3">
      <c r="A12" s="197">
        <v>2</v>
      </c>
      <c r="B12" s="198" t="s">
        <v>370</v>
      </c>
      <c r="C12" s="199" t="s">
        <v>365</v>
      </c>
      <c r="D12" s="199" t="s">
        <v>366</v>
      </c>
      <c r="E12" s="199" t="s">
        <v>6</v>
      </c>
      <c r="F12" s="199" t="s">
        <v>5</v>
      </c>
      <c r="G12" s="200" t="b">
        <v>0</v>
      </c>
      <c r="H12" s="201">
        <v>31</v>
      </c>
      <c r="I12" s="201">
        <v>33.827500000000001</v>
      </c>
      <c r="J12" s="201">
        <v>28</v>
      </c>
      <c r="K12" s="202">
        <v>28.614044117647055</v>
      </c>
      <c r="L12" s="203">
        <v>2.1930147058823346E-2</v>
      </c>
      <c r="M12" s="204" t="s">
        <v>335</v>
      </c>
      <c r="N12" s="204"/>
      <c r="O12" s="205"/>
      <c r="P12" s="198" t="s">
        <v>337</v>
      </c>
      <c r="Q12" s="206" t="s">
        <v>370</v>
      </c>
      <c r="R12" s="198" t="s">
        <v>371</v>
      </c>
      <c r="S12" s="198" t="s">
        <v>351</v>
      </c>
      <c r="T12" s="198" t="s">
        <v>372</v>
      </c>
      <c r="U12" s="207">
        <v>28.614044117647055</v>
      </c>
      <c r="V12" s="198" t="b">
        <v>1</v>
      </c>
      <c r="W12" s="198" t="s">
        <v>373</v>
      </c>
      <c r="X12" s="208">
        <v>30.75</v>
      </c>
      <c r="Y12" s="209">
        <v>33.827500000000001</v>
      </c>
      <c r="AA12" s="211"/>
      <c r="AB12"/>
      <c r="AC12"/>
      <c r="AD12">
        <v>9</v>
      </c>
      <c r="AE12">
        <v>9</v>
      </c>
      <c r="AF12">
        <v>9</v>
      </c>
      <c r="AG12">
        <v>49</v>
      </c>
      <c r="AH12">
        <v>199</v>
      </c>
      <c r="AI12"/>
      <c r="AJ12"/>
      <c r="AK12"/>
      <c r="AL12" s="196">
        <v>275</v>
      </c>
      <c r="AM12" s="196"/>
      <c r="AN12"/>
      <c r="AO12"/>
      <c r="AP12">
        <v>9</v>
      </c>
      <c r="AQ12">
        <v>9</v>
      </c>
      <c r="AR12">
        <v>9</v>
      </c>
      <c r="AS12">
        <v>49</v>
      </c>
      <c r="AT12">
        <v>199</v>
      </c>
      <c r="AU12"/>
      <c r="AV12"/>
      <c r="AW12"/>
      <c r="AX12" s="196">
        <v>275</v>
      </c>
    </row>
    <row r="13" spans="1:50" ht="75" x14ac:dyDescent="0.3">
      <c r="A13" s="197">
        <v>3</v>
      </c>
      <c r="B13" s="198" t="s">
        <v>374</v>
      </c>
      <c r="C13" s="199" t="s">
        <v>365</v>
      </c>
      <c r="D13" s="199" t="s">
        <v>366</v>
      </c>
      <c r="E13" s="199" t="s">
        <v>7</v>
      </c>
      <c r="F13" s="199" t="s">
        <v>5</v>
      </c>
      <c r="G13" s="200" t="b">
        <v>0</v>
      </c>
      <c r="H13" s="201">
        <v>36</v>
      </c>
      <c r="I13" s="201">
        <v>40.274999999999999</v>
      </c>
      <c r="J13" s="201">
        <v>33</v>
      </c>
      <c r="K13" s="202">
        <v>33.888063725490191</v>
      </c>
      <c r="L13" s="203">
        <v>2.6911021984551198E-2</v>
      </c>
      <c r="M13" s="204" t="s">
        <v>335</v>
      </c>
      <c r="N13" s="204"/>
      <c r="O13" s="205"/>
      <c r="P13" s="198" t="s">
        <v>337</v>
      </c>
      <c r="Q13" s="206" t="s">
        <v>374</v>
      </c>
      <c r="R13" s="198" t="s">
        <v>375</v>
      </c>
      <c r="S13" s="198" t="s">
        <v>351</v>
      </c>
      <c r="T13" s="198" t="s">
        <v>337</v>
      </c>
      <c r="U13" s="207">
        <v>33.888063725490191</v>
      </c>
      <c r="V13" s="198" t="b">
        <v>1</v>
      </c>
      <c r="W13" s="198" t="s">
        <v>376</v>
      </c>
      <c r="X13" s="208">
        <v>36</v>
      </c>
      <c r="Y13" s="209">
        <v>40.274999999999999</v>
      </c>
      <c r="AA13" s="211"/>
      <c r="AB13"/>
      <c r="AC13"/>
      <c r="AD13"/>
      <c r="AE13"/>
      <c r="AF13"/>
      <c r="AG13"/>
      <c r="AH13"/>
      <c r="AI13">
        <v>1</v>
      </c>
      <c r="AJ13">
        <v>1</v>
      </c>
      <c r="AK13">
        <v>1</v>
      </c>
      <c r="AL13" s="196">
        <v>3</v>
      </c>
      <c r="AM13" s="196"/>
      <c r="AN13"/>
      <c r="AO13"/>
      <c r="AP13"/>
      <c r="AQ13"/>
      <c r="AR13"/>
      <c r="AS13"/>
      <c r="AT13"/>
      <c r="AU13">
        <v>1</v>
      </c>
      <c r="AV13">
        <v>1</v>
      </c>
      <c r="AW13">
        <v>1</v>
      </c>
      <c r="AX13" s="196">
        <v>3</v>
      </c>
    </row>
    <row r="14" spans="1:50" ht="56" x14ac:dyDescent="0.3">
      <c r="A14" s="197">
        <v>4</v>
      </c>
      <c r="B14" s="198" t="s">
        <v>377</v>
      </c>
      <c r="C14" s="199" t="s">
        <v>365</v>
      </c>
      <c r="D14" s="199" t="s">
        <v>366</v>
      </c>
      <c r="E14" s="199" t="s">
        <v>8</v>
      </c>
      <c r="F14" s="199" t="s">
        <v>5</v>
      </c>
      <c r="G14" s="200" t="b">
        <v>0</v>
      </c>
      <c r="H14" s="201">
        <v>26</v>
      </c>
      <c r="I14" s="201">
        <v>27.38</v>
      </c>
      <c r="J14" s="201">
        <v>23</v>
      </c>
      <c r="K14" s="202">
        <v>23</v>
      </c>
      <c r="L14" s="203">
        <v>1.4783674339300834E-2</v>
      </c>
      <c r="M14" s="204" t="s">
        <v>335</v>
      </c>
      <c r="N14" s="204"/>
      <c r="O14" s="205"/>
      <c r="P14" s="198" t="s">
        <v>337</v>
      </c>
      <c r="Q14" s="216" t="s">
        <v>377</v>
      </c>
      <c r="R14" s="198" t="s">
        <v>378</v>
      </c>
      <c r="S14" s="198" t="s">
        <v>351</v>
      </c>
      <c r="T14" s="198" t="s">
        <v>337</v>
      </c>
      <c r="U14" s="207">
        <v>23.340024509803918</v>
      </c>
      <c r="V14" s="198" t="b">
        <v>1</v>
      </c>
      <c r="W14" s="198" t="s">
        <v>379</v>
      </c>
      <c r="X14" s="208">
        <v>25.5</v>
      </c>
      <c r="Y14" s="209">
        <v>27.38</v>
      </c>
      <c r="AA14" s="211"/>
      <c r="AB14"/>
      <c r="AC14"/>
      <c r="AD14"/>
      <c r="AE14"/>
      <c r="AF14"/>
      <c r="AG14"/>
      <c r="AH14"/>
      <c r="AI14">
        <v>9</v>
      </c>
      <c r="AJ14">
        <v>49</v>
      </c>
      <c r="AK14">
        <v>199</v>
      </c>
      <c r="AL14" s="196">
        <v>257</v>
      </c>
      <c r="AM14" s="196"/>
      <c r="AN14"/>
      <c r="AO14"/>
      <c r="AP14"/>
      <c r="AQ14"/>
      <c r="AR14"/>
      <c r="AS14"/>
      <c r="AT14"/>
      <c r="AU14">
        <v>9</v>
      </c>
      <c r="AV14">
        <v>49</v>
      </c>
      <c r="AW14">
        <v>199</v>
      </c>
      <c r="AX14" s="196">
        <v>257</v>
      </c>
    </row>
    <row r="15" spans="1:50" ht="42.5" thickBot="1" x14ac:dyDescent="0.35">
      <c r="A15" s="197">
        <v>5</v>
      </c>
      <c r="B15" s="198" t="s">
        <v>380</v>
      </c>
      <c r="C15" s="199" t="s">
        <v>365</v>
      </c>
      <c r="D15" s="199" t="s">
        <v>366</v>
      </c>
      <c r="E15" s="199" t="s">
        <v>9</v>
      </c>
      <c r="F15" s="199" t="s">
        <v>10</v>
      </c>
      <c r="G15" s="200" t="b">
        <v>0</v>
      </c>
      <c r="H15" s="201">
        <v>18</v>
      </c>
      <c r="I15" s="201">
        <v>17.63</v>
      </c>
      <c r="J15" s="201">
        <v>17</v>
      </c>
      <c r="K15" s="202">
        <v>18.867058823529412</v>
      </c>
      <c r="L15" s="203">
        <v>0.10982698961937709</v>
      </c>
      <c r="M15" s="204" t="s">
        <v>335</v>
      </c>
      <c r="N15" s="204"/>
      <c r="O15" s="205" t="s">
        <v>381</v>
      </c>
      <c r="P15" s="198" t="s">
        <v>337</v>
      </c>
      <c r="Q15" s="206" t="s">
        <v>380</v>
      </c>
      <c r="R15" s="198" t="s">
        <v>382</v>
      </c>
      <c r="S15" s="198" t="s">
        <v>351</v>
      </c>
      <c r="T15" s="198" t="s">
        <v>383</v>
      </c>
      <c r="U15" s="207">
        <v>18.867058823529412</v>
      </c>
      <c r="V15" s="198" t="b">
        <v>1</v>
      </c>
      <c r="W15" s="198" t="s">
        <v>384</v>
      </c>
      <c r="X15" s="208">
        <v>18.405000000000001</v>
      </c>
      <c r="Y15" s="209">
        <v>17.63</v>
      </c>
      <c r="AA15" s="211"/>
      <c r="AB15" s="218">
        <v>1</v>
      </c>
      <c r="AC15" s="218">
        <v>1</v>
      </c>
      <c r="AD15" s="218">
        <v>1</v>
      </c>
      <c r="AE15" s="218">
        <v>1</v>
      </c>
      <c r="AF15" s="218"/>
      <c r="AG15" s="218"/>
      <c r="AH15" s="218"/>
      <c r="AI15" s="218"/>
      <c r="AJ15" s="218"/>
      <c r="AK15" s="218"/>
      <c r="AL15" s="196">
        <v>4</v>
      </c>
      <c r="AM15" s="196"/>
      <c r="AN15" s="218">
        <v>1</v>
      </c>
      <c r="AO15" s="218">
        <v>1</v>
      </c>
      <c r="AP15" s="218">
        <v>1</v>
      </c>
      <c r="AQ15" s="218">
        <v>1</v>
      </c>
      <c r="AR15" s="218"/>
      <c r="AS15" s="218"/>
      <c r="AT15" s="218"/>
      <c r="AU15" s="218"/>
      <c r="AV15" s="218"/>
      <c r="AW15" s="218"/>
      <c r="AX15" s="196">
        <v>4</v>
      </c>
    </row>
    <row r="16" spans="1:50" ht="42" x14ac:dyDescent="0.3">
      <c r="A16" s="197">
        <v>1</v>
      </c>
      <c r="B16" s="198" t="s">
        <v>385</v>
      </c>
      <c r="C16" s="199" t="s">
        <v>386</v>
      </c>
      <c r="D16" s="199" t="s">
        <v>387</v>
      </c>
      <c r="E16" s="199" t="s">
        <v>12</v>
      </c>
      <c r="F16" s="199" t="s">
        <v>13</v>
      </c>
      <c r="G16" s="200" t="b">
        <v>0</v>
      </c>
      <c r="H16" s="200" t="s">
        <v>14</v>
      </c>
      <c r="I16" s="200" t="s">
        <v>14</v>
      </c>
      <c r="J16" s="200" t="s">
        <v>14</v>
      </c>
      <c r="K16" s="213" t="s">
        <v>14</v>
      </c>
      <c r="L16" s="203" t="s">
        <v>335</v>
      </c>
      <c r="M16" s="204" t="s">
        <v>335</v>
      </c>
      <c r="N16" s="204"/>
      <c r="O16" s="205"/>
      <c r="P16" s="198" t="s">
        <v>69</v>
      </c>
      <c r="Q16" s="206"/>
      <c r="R16" s="198" t="s">
        <v>335</v>
      </c>
      <c r="S16" s="198" t="s">
        <v>69</v>
      </c>
      <c r="T16" s="198" t="s">
        <v>335</v>
      </c>
      <c r="U16" s="207" t="s">
        <v>335</v>
      </c>
      <c r="V16" s="198" t="s">
        <v>335</v>
      </c>
      <c r="W16" s="198"/>
      <c r="X16" s="208"/>
      <c r="AA16" s="211"/>
      <c r="AB16"/>
      <c r="AC16"/>
      <c r="AD16"/>
      <c r="AE16"/>
      <c r="AF16"/>
      <c r="AG16"/>
      <c r="AH16"/>
      <c r="AI16"/>
      <c r="AJ16"/>
      <c r="AK16"/>
      <c r="AL16" s="196">
        <v>0</v>
      </c>
      <c r="AM16" s="196"/>
      <c r="AN16"/>
      <c r="AO16"/>
      <c r="AP16"/>
      <c r="AQ16"/>
      <c r="AR16"/>
      <c r="AS16"/>
      <c r="AT16"/>
      <c r="AU16"/>
      <c r="AV16"/>
      <c r="AW16"/>
      <c r="AX16" s="196">
        <v>0</v>
      </c>
    </row>
    <row r="17" spans="1:50" ht="28" x14ac:dyDescent="0.3">
      <c r="A17" s="197">
        <v>2</v>
      </c>
      <c r="B17" s="198" t="s">
        <v>388</v>
      </c>
      <c r="C17" s="199" t="s">
        <v>386</v>
      </c>
      <c r="D17" s="199" t="s">
        <v>387</v>
      </c>
      <c r="E17" s="199" t="s">
        <v>15</v>
      </c>
      <c r="F17" s="199" t="s">
        <v>16</v>
      </c>
      <c r="G17" s="200" t="b">
        <v>0</v>
      </c>
      <c r="H17" s="200" t="s">
        <v>14</v>
      </c>
      <c r="I17" s="200" t="s">
        <v>14</v>
      </c>
      <c r="J17" s="200" t="s">
        <v>14</v>
      </c>
      <c r="K17" s="213" t="s">
        <v>14</v>
      </c>
      <c r="L17" s="203" t="s">
        <v>335</v>
      </c>
      <c r="M17" s="204" t="s">
        <v>335</v>
      </c>
      <c r="N17" s="204"/>
      <c r="O17" s="205"/>
      <c r="P17" s="198" t="s">
        <v>69</v>
      </c>
      <c r="Q17" s="206"/>
      <c r="R17" s="198" t="s">
        <v>335</v>
      </c>
      <c r="S17" s="198" t="s">
        <v>69</v>
      </c>
      <c r="T17" s="198" t="s">
        <v>335</v>
      </c>
      <c r="U17" s="207" t="s">
        <v>335</v>
      </c>
      <c r="V17" s="198" t="s">
        <v>335</v>
      </c>
      <c r="W17" s="198"/>
      <c r="X17" s="208"/>
      <c r="AA17" s="211"/>
      <c r="AB17"/>
      <c r="AC17"/>
      <c r="AD17"/>
      <c r="AE17"/>
      <c r="AF17"/>
      <c r="AG17"/>
      <c r="AH17"/>
      <c r="AI17"/>
      <c r="AJ17"/>
      <c r="AK17"/>
      <c r="AL17" s="196">
        <v>0</v>
      </c>
      <c r="AM17" s="196"/>
      <c r="AN17"/>
      <c r="AO17"/>
      <c r="AP17"/>
      <c r="AQ17"/>
      <c r="AR17"/>
      <c r="AS17"/>
      <c r="AT17"/>
      <c r="AU17"/>
      <c r="AV17"/>
      <c r="AW17"/>
      <c r="AX17" s="196">
        <v>0</v>
      </c>
    </row>
    <row r="18" spans="1:50" ht="70" x14ac:dyDescent="0.3">
      <c r="A18" s="197">
        <v>3</v>
      </c>
      <c r="B18" s="198" t="s">
        <v>389</v>
      </c>
      <c r="C18" s="199" t="s">
        <v>386</v>
      </c>
      <c r="D18" s="199" t="s">
        <v>387</v>
      </c>
      <c r="E18" s="219" t="s">
        <v>250</v>
      </c>
      <c r="F18" s="199" t="s">
        <v>5</v>
      </c>
      <c r="G18" s="200" t="b">
        <v>0</v>
      </c>
      <c r="H18" s="201">
        <v>651</v>
      </c>
      <c r="I18" s="201">
        <v>708.14</v>
      </c>
      <c r="J18" s="201">
        <v>719</v>
      </c>
      <c r="K18" s="202">
        <v>722.71847661237007</v>
      </c>
      <c r="L18" s="203">
        <v>5.1717338141448188E-3</v>
      </c>
      <c r="M18" s="204" t="s">
        <v>335</v>
      </c>
      <c r="N18" s="204"/>
      <c r="O18" s="220" t="s">
        <v>390</v>
      </c>
      <c r="P18" s="198" t="s">
        <v>391</v>
      </c>
      <c r="Q18" s="206" t="s">
        <v>389</v>
      </c>
      <c r="R18" s="198" t="s">
        <v>392</v>
      </c>
      <c r="S18" s="198" t="s">
        <v>393</v>
      </c>
      <c r="T18" s="198" t="s">
        <v>394</v>
      </c>
      <c r="U18" s="207">
        <v>722.71847661237007</v>
      </c>
      <c r="V18" s="198" t="b">
        <v>1</v>
      </c>
      <c r="W18" s="198"/>
      <c r="X18" s="208"/>
      <c r="AA18" s="211"/>
      <c r="AB18">
        <v>1</v>
      </c>
      <c r="AC18">
        <v>1</v>
      </c>
      <c r="AD18"/>
      <c r="AE18"/>
      <c r="AF18"/>
      <c r="AG18"/>
      <c r="AH18"/>
      <c r="AI18"/>
      <c r="AJ18"/>
      <c r="AK18"/>
      <c r="AL18" s="196">
        <v>2</v>
      </c>
      <c r="AM18" s="196"/>
      <c r="AN18">
        <v>1</v>
      </c>
      <c r="AO18">
        <v>1</v>
      </c>
      <c r="AP18"/>
      <c r="AQ18"/>
      <c r="AR18"/>
      <c r="AS18"/>
      <c r="AT18"/>
      <c r="AU18"/>
      <c r="AV18"/>
      <c r="AW18"/>
      <c r="AX18" s="196">
        <v>2</v>
      </c>
    </row>
    <row r="19" spans="1:50" ht="50" x14ac:dyDescent="0.3">
      <c r="A19" s="197">
        <v>4</v>
      </c>
      <c r="B19" s="198" t="s">
        <v>395</v>
      </c>
      <c r="C19" s="199" t="s">
        <v>386</v>
      </c>
      <c r="D19" s="199" t="s">
        <v>387</v>
      </c>
      <c r="E19" s="219" t="s">
        <v>251</v>
      </c>
      <c r="F19" s="199" t="s">
        <v>5</v>
      </c>
      <c r="G19" s="200" t="b">
        <v>0</v>
      </c>
      <c r="H19" s="201"/>
      <c r="I19" s="201"/>
      <c r="J19" s="201">
        <v>164</v>
      </c>
      <c r="K19" s="202">
        <v>168.90336999999997</v>
      </c>
      <c r="L19" s="203">
        <v>2.9898597560975348E-2</v>
      </c>
      <c r="M19" s="204" t="s">
        <v>335</v>
      </c>
      <c r="N19" s="204"/>
      <c r="O19" s="221" t="s">
        <v>396</v>
      </c>
      <c r="P19" s="198" t="s">
        <v>391</v>
      </c>
      <c r="Q19" s="206" t="s">
        <v>395</v>
      </c>
      <c r="R19" s="198" t="s">
        <v>397</v>
      </c>
      <c r="S19" s="198" t="s">
        <v>398</v>
      </c>
      <c r="T19" s="198" t="s">
        <v>394</v>
      </c>
      <c r="U19" s="207">
        <v>168.90336999999997</v>
      </c>
      <c r="V19" s="198" t="b">
        <v>1</v>
      </c>
      <c r="W19" s="198"/>
      <c r="X19" s="208"/>
      <c r="AA19" s="211"/>
      <c r="AB19"/>
      <c r="AC19"/>
      <c r="AD19"/>
      <c r="AE19"/>
      <c r="AF19">
        <v>9</v>
      </c>
      <c r="AG19">
        <v>49</v>
      </c>
      <c r="AH19">
        <v>199</v>
      </c>
      <c r="AI19"/>
      <c r="AJ19"/>
      <c r="AK19"/>
      <c r="AL19" s="196">
        <v>257</v>
      </c>
      <c r="AM19" s="196"/>
      <c r="AN19"/>
      <c r="AO19"/>
      <c r="AP19"/>
      <c r="AQ19"/>
      <c r="AR19"/>
      <c r="AS19"/>
      <c r="AT19"/>
      <c r="AU19"/>
      <c r="AV19"/>
      <c r="AW19"/>
      <c r="AX19" s="196">
        <v>0</v>
      </c>
    </row>
    <row r="20" spans="1:50" ht="70" x14ac:dyDescent="0.3">
      <c r="A20" s="197">
        <v>5</v>
      </c>
      <c r="B20" s="198" t="s">
        <v>399</v>
      </c>
      <c r="C20" s="199" t="s">
        <v>386</v>
      </c>
      <c r="D20" s="199" t="s">
        <v>387</v>
      </c>
      <c r="E20" s="199" t="s">
        <v>252</v>
      </c>
      <c r="F20" s="199" t="s">
        <v>5</v>
      </c>
      <c r="G20" s="200" t="b">
        <v>0</v>
      </c>
      <c r="H20" s="201">
        <v>740</v>
      </c>
      <c r="I20" s="201">
        <v>877.17000000000007</v>
      </c>
      <c r="J20" s="201">
        <v>890</v>
      </c>
      <c r="K20" s="202">
        <v>1172.7205427690581</v>
      </c>
      <c r="L20" s="203">
        <v>0.31766353120118884</v>
      </c>
      <c r="M20" s="204" t="s">
        <v>335</v>
      </c>
      <c r="N20" s="204"/>
      <c r="O20" s="220" t="s">
        <v>390</v>
      </c>
      <c r="P20" s="198" t="s">
        <v>391</v>
      </c>
      <c r="Q20" s="206" t="s">
        <v>399</v>
      </c>
      <c r="R20" s="198" t="s">
        <v>400</v>
      </c>
      <c r="S20" s="198" t="s">
        <v>393</v>
      </c>
      <c r="T20" s="198" t="s">
        <v>394</v>
      </c>
      <c r="U20" s="207">
        <v>1172.7205427690581</v>
      </c>
      <c r="V20" s="198" t="b">
        <v>1</v>
      </c>
      <c r="W20" s="198"/>
      <c r="X20" s="208"/>
      <c r="AA20" s="211"/>
      <c r="AB20"/>
      <c r="AC20"/>
      <c r="AD20">
        <v>1</v>
      </c>
      <c r="AE20">
        <v>1</v>
      </c>
      <c r="AF20"/>
      <c r="AG20"/>
      <c r="AH20"/>
      <c r="AI20"/>
      <c r="AJ20"/>
      <c r="AK20"/>
      <c r="AL20" s="196">
        <v>2</v>
      </c>
      <c r="AM20" s="196"/>
      <c r="AN20"/>
      <c r="AO20"/>
      <c r="AP20">
        <v>1</v>
      </c>
      <c r="AQ20">
        <v>1</v>
      </c>
      <c r="AR20"/>
      <c r="AS20"/>
      <c r="AT20"/>
      <c r="AU20"/>
      <c r="AV20"/>
      <c r="AW20"/>
      <c r="AX20" s="196">
        <v>2</v>
      </c>
    </row>
    <row r="21" spans="1:50" ht="50" x14ac:dyDescent="0.3">
      <c r="A21" s="197">
        <v>6</v>
      </c>
      <c r="B21" s="198" t="s">
        <v>401</v>
      </c>
      <c r="C21" s="199" t="s">
        <v>386</v>
      </c>
      <c r="D21" s="199" t="s">
        <v>387</v>
      </c>
      <c r="E21" s="219" t="s">
        <v>253</v>
      </c>
      <c r="F21" s="199" t="s">
        <v>5</v>
      </c>
      <c r="G21" s="200" t="b">
        <v>0</v>
      </c>
      <c r="H21" s="201"/>
      <c r="I21" s="201"/>
      <c r="J21" s="201">
        <v>336</v>
      </c>
      <c r="K21" s="202">
        <v>645.70008499999994</v>
      </c>
      <c r="L21" s="203">
        <v>0.92172644345238086</v>
      </c>
      <c r="M21" s="204" t="s">
        <v>335</v>
      </c>
      <c r="N21" s="204"/>
      <c r="O21" s="221" t="s">
        <v>402</v>
      </c>
      <c r="P21" s="198" t="s">
        <v>391</v>
      </c>
      <c r="Q21" s="206" t="s">
        <v>401</v>
      </c>
      <c r="R21" s="198" t="s">
        <v>403</v>
      </c>
      <c r="S21" s="198" t="s">
        <v>404</v>
      </c>
      <c r="T21" s="198" t="s">
        <v>394</v>
      </c>
      <c r="U21" s="207">
        <v>645.70008499999994</v>
      </c>
      <c r="V21" s="198" t="b">
        <v>1</v>
      </c>
      <c r="W21" s="198"/>
      <c r="X21" s="208"/>
      <c r="AA21" s="211"/>
      <c r="AB21"/>
      <c r="AC21"/>
      <c r="AD21"/>
      <c r="AE21"/>
      <c r="AF21"/>
      <c r="AG21"/>
      <c r="AH21"/>
      <c r="AI21"/>
      <c r="AJ21"/>
      <c r="AK21"/>
      <c r="AL21" s="196">
        <v>0</v>
      </c>
      <c r="AM21" s="196"/>
      <c r="AN21"/>
      <c r="AO21"/>
      <c r="AP21"/>
      <c r="AQ21"/>
      <c r="AR21"/>
      <c r="AS21"/>
      <c r="AT21"/>
      <c r="AU21"/>
      <c r="AV21"/>
      <c r="AW21"/>
      <c r="AX21" s="196">
        <v>0</v>
      </c>
    </row>
    <row r="22" spans="1:50" ht="70" x14ac:dyDescent="0.3">
      <c r="A22" s="197">
        <v>7</v>
      </c>
      <c r="B22" s="198" t="s">
        <v>405</v>
      </c>
      <c r="C22" s="199" t="s">
        <v>386</v>
      </c>
      <c r="D22" s="199" t="s">
        <v>387</v>
      </c>
      <c r="E22" s="199" t="s">
        <v>254</v>
      </c>
      <c r="F22" s="199" t="s">
        <v>5</v>
      </c>
      <c r="G22" s="200" t="b">
        <v>0</v>
      </c>
      <c r="H22" s="201">
        <v>180</v>
      </c>
      <c r="I22" s="201">
        <v>161.52000000000001</v>
      </c>
      <c r="J22" s="201">
        <v>164</v>
      </c>
      <c r="K22" s="202">
        <v>215.19244499999996</v>
      </c>
      <c r="L22" s="203">
        <v>0.31214905487804856</v>
      </c>
      <c r="M22" s="204" t="s">
        <v>335</v>
      </c>
      <c r="N22" s="204"/>
      <c r="O22" s="220" t="s">
        <v>406</v>
      </c>
      <c r="P22" s="198" t="s">
        <v>391</v>
      </c>
      <c r="Q22" s="216" t="s">
        <v>405</v>
      </c>
      <c r="R22" s="198" t="s">
        <v>407</v>
      </c>
      <c r="S22" s="198" t="s">
        <v>393</v>
      </c>
      <c r="T22" s="198" t="s">
        <v>394</v>
      </c>
      <c r="U22" s="207">
        <v>215.19244499999996</v>
      </c>
      <c r="V22" s="198" t="b">
        <v>1</v>
      </c>
      <c r="W22" s="198" t="s">
        <v>408</v>
      </c>
      <c r="X22" s="208"/>
      <c r="AA22" s="211"/>
      <c r="AB22"/>
      <c r="AC22"/>
      <c r="AD22"/>
      <c r="AE22"/>
      <c r="AF22">
        <v>1</v>
      </c>
      <c r="AG22">
        <v>1</v>
      </c>
      <c r="AH22">
        <v>1</v>
      </c>
      <c r="AI22"/>
      <c r="AJ22"/>
      <c r="AK22"/>
      <c r="AL22" s="196">
        <v>3</v>
      </c>
      <c r="AM22" s="196"/>
      <c r="AN22"/>
      <c r="AO22"/>
      <c r="AP22"/>
      <c r="AQ22"/>
      <c r="AR22">
        <v>10</v>
      </c>
      <c r="AS22">
        <v>50</v>
      </c>
      <c r="AT22">
        <v>200</v>
      </c>
      <c r="AU22"/>
      <c r="AV22"/>
      <c r="AW22"/>
      <c r="AX22" s="196">
        <v>260</v>
      </c>
    </row>
    <row r="23" spans="1:50" ht="70" x14ac:dyDescent="0.3">
      <c r="A23" s="197">
        <v>8</v>
      </c>
      <c r="B23" s="198" t="s">
        <v>409</v>
      </c>
      <c r="C23" s="199" t="s">
        <v>386</v>
      </c>
      <c r="D23" s="199" t="s">
        <v>387</v>
      </c>
      <c r="E23" s="199" t="s">
        <v>255</v>
      </c>
      <c r="F23" s="199" t="s">
        <v>5</v>
      </c>
      <c r="G23" s="200" t="b">
        <v>0</v>
      </c>
      <c r="H23" s="201">
        <v>269</v>
      </c>
      <c r="I23" s="201">
        <v>330.55</v>
      </c>
      <c r="J23" s="201">
        <v>336</v>
      </c>
      <c r="K23" s="202">
        <v>691.98915999999997</v>
      </c>
      <c r="L23" s="203">
        <v>1.0594915476190474</v>
      </c>
      <c r="M23" s="204" t="s">
        <v>335</v>
      </c>
      <c r="N23" s="204"/>
      <c r="O23" s="220" t="s">
        <v>406</v>
      </c>
      <c r="P23" s="198" t="s">
        <v>391</v>
      </c>
      <c r="Q23" s="206" t="s">
        <v>409</v>
      </c>
      <c r="R23" s="198" t="s">
        <v>410</v>
      </c>
      <c r="S23" s="198" t="s">
        <v>393</v>
      </c>
      <c r="T23" s="198" t="s">
        <v>394</v>
      </c>
      <c r="U23" s="207">
        <v>691.98915999999997</v>
      </c>
      <c r="V23" s="198" t="b">
        <v>1</v>
      </c>
      <c r="W23" s="198" t="s">
        <v>411</v>
      </c>
      <c r="X23" s="208"/>
      <c r="AA23" s="211"/>
      <c r="AB23"/>
      <c r="AC23"/>
      <c r="AD23"/>
      <c r="AE23"/>
      <c r="AF23"/>
      <c r="AG23"/>
      <c r="AH23"/>
      <c r="AI23"/>
      <c r="AJ23"/>
      <c r="AK23"/>
      <c r="AL23" s="196">
        <v>0</v>
      </c>
      <c r="AM23" s="196"/>
      <c r="AN23"/>
      <c r="AO23"/>
      <c r="AP23"/>
      <c r="AQ23"/>
      <c r="AR23"/>
      <c r="AS23"/>
      <c r="AT23"/>
      <c r="AU23"/>
      <c r="AV23"/>
      <c r="AW23"/>
      <c r="AX23" s="196">
        <v>0</v>
      </c>
    </row>
    <row r="24" spans="1:50" s="209" customFormat="1" ht="56" x14ac:dyDescent="0.3">
      <c r="A24" s="197">
        <v>9</v>
      </c>
      <c r="B24" s="198" t="s">
        <v>412</v>
      </c>
      <c r="C24" s="199" t="s">
        <v>386</v>
      </c>
      <c r="D24" s="199" t="s">
        <v>387</v>
      </c>
      <c r="E24" s="199" t="s">
        <v>226</v>
      </c>
      <c r="F24" s="199" t="s">
        <v>17</v>
      </c>
      <c r="G24" s="200" t="b">
        <v>0</v>
      </c>
      <c r="H24" s="201">
        <v>185</v>
      </c>
      <c r="I24" s="201">
        <v>163</v>
      </c>
      <c r="J24" s="201">
        <v>164</v>
      </c>
      <c r="K24" s="202">
        <v>199.49179999999996</v>
      </c>
      <c r="L24" s="203">
        <v>0.2164134146341461</v>
      </c>
      <c r="M24" s="204" t="s">
        <v>335</v>
      </c>
      <c r="N24" s="204"/>
      <c r="O24" s="220" t="s">
        <v>406</v>
      </c>
      <c r="P24" s="198" t="s">
        <v>391</v>
      </c>
      <c r="Q24" s="206" t="s">
        <v>412</v>
      </c>
      <c r="R24" s="198" t="s">
        <v>226</v>
      </c>
      <c r="S24" s="198" t="s">
        <v>17</v>
      </c>
      <c r="T24" s="198" t="s">
        <v>394</v>
      </c>
      <c r="U24" s="207">
        <v>199.49179999999996</v>
      </c>
      <c r="V24" s="198" t="b">
        <v>1</v>
      </c>
      <c r="W24" s="198" t="s">
        <v>411</v>
      </c>
      <c r="X24" s="208"/>
      <c r="Z24" s="210"/>
      <c r="AA24" s="211"/>
      <c r="AB24"/>
      <c r="AC24">
        <v>3</v>
      </c>
      <c r="AD24"/>
      <c r="AE24">
        <v>3</v>
      </c>
      <c r="AF24"/>
      <c r="AG24"/>
      <c r="AH24"/>
      <c r="AI24"/>
      <c r="AJ24"/>
      <c r="AK24"/>
      <c r="AL24" s="196">
        <v>6</v>
      </c>
      <c r="AM24" s="196"/>
      <c r="AN24"/>
      <c r="AO24">
        <v>3</v>
      </c>
      <c r="AP24"/>
      <c r="AQ24">
        <v>3</v>
      </c>
      <c r="AR24"/>
      <c r="AS24"/>
      <c r="AT24"/>
      <c r="AU24"/>
      <c r="AV24"/>
      <c r="AW24"/>
      <c r="AX24" s="196">
        <v>6</v>
      </c>
    </row>
    <row r="25" spans="1:50" s="209" customFormat="1" ht="56" x14ac:dyDescent="0.3">
      <c r="A25" s="197">
        <v>10</v>
      </c>
      <c r="B25" s="198" t="s">
        <v>413</v>
      </c>
      <c r="C25" s="199" t="s">
        <v>386</v>
      </c>
      <c r="D25" s="199" t="s">
        <v>387</v>
      </c>
      <c r="E25" s="199" t="s">
        <v>227</v>
      </c>
      <c r="F25" s="199" t="s">
        <v>17</v>
      </c>
      <c r="G25" s="200" t="b">
        <v>0</v>
      </c>
      <c r="H25" s="201">
        <v>247</v>
      </c>
      <c r="I25" s="201">
        <v>303.62</v>
      </c>
      <c r="J25" s="201">
        <v>305</v>
      </c>
      <c r="K25" s="202">
        <v>325.11704999999995</v>
      </c>
      <c r="L25" s="203">
        <v>6.59575409836064E-2</v>
      </c>
      <c r="M25" s="204" t="s">
        <v>335</v>
      </c>
      <c r="N25" s="204"/>
      <c r="O25" s="220" t="s">
        <v>406</v>
      </c>
      <c r="P25" s="198" t="s">
        <v>391</v>
      </c>
      <c r="Q25" s="206" t="s">
        <v>413</v>
      </c>
      <c r="R25" s="198" t="s">
        <v>227</v>
      </c>
      <c r="S25" s="198" t="s">
        <v>17</v>
      </c>
      <c r="T25" s="198" t="s">
        <v>394</v>
      </c>
      <c r="U25" s="207">
        <v>325.11704999999995</v>
      </c>
      <c r="V25" s="198" t="b">
        <v>1</v>
      </c>
      <c r="W25" s="198"/>
      <c r="X25" s="208"/>
      <c r="Z25" s="210"/>
      <c r="AA25" s="211"/>
      <c r="AB25"/>
      <c r="AC25"/>
      <c r="AD25"/>
      <c r="AE25"/>
      <c r="AF25"/>
      <c r="AG25"/>
      <c r="AH25"/>
      <c r="AI25"/>
      <c r="AJ25"/>
      <c r="AK25"/>
      <c r="AL25" s="196">
        <v>0</v>
      </c>
      <c r="AM25" s="196"/>
      <c r="AN25"/>
      <c r="AO25"/>
      <c r="AP25"/>
      <c r="AQ25"/>
      <c r="AR25"/>
      <c r="AS25"/>
      <c r="AT25"/>
      <c r="AU25"/>
      <c r="AV25"/>
      <c r="AW25"/>
      <c r="AX25" s="196">
        <v>0</v>
      </c>
    </row>
    <row r="26" spans="1:50" s="209" customFormat="1" ht="42" x14ac:dyDescent="0.3">
      <c r="A26" s="197">
        <v>11</v>
      </c>
      <c r="B26" s="198" t="s">
        <v>414</v>
      </c>
      <c r="C26" s="199" t="s">
        <v>386</v>
      </c>
      <c r="D26" s="199" t="s">
        <v>387</v>
      </c>
      <c r="E26" s="199" t="s">
        <v>228</v>
      </c>
      <c r="F26" s="199" t="s">
        <v>17</v>
      </c>
      <c r="G26" s="200" t="b">
        <v>0</v>
      </c>
      <c r="H26" s="201">
        <v>247</v>
      </c>
      <c r="I26" s="201">
        <v>324.58</v>
      </c>
      <c r="J26" s="201">
        <v>329</v>
      </c>
      <c r="K26" s="202">
        <v>410.71122999999994</v>
      </c>
      <c r="L26" s="203">
        <v>0.24836240121580522</v>
      </c>
      <c r="M26" s="204" t="s">
        <v>335</v>
      </c>
      <c r="N26" s="204"/>
      <c r="O26" s="220" t="s">
        <v>406</v>
      </c>
      <c r="P26" s="198" t="s">
        <v>391</v>
      </c>
      <c r="Q26" s="206" t="s">
        <v>414</v>
      </c>
      <c r="R26" s="198" t="s">
        <v>228</v>
      </c>
      <c r="S26" s="198" t="s">
        <v>17</v>
      </c>
      <c r="T26" s="198" t="s">
        <v>394</v>
      </c>
      <c r="U26" s="207">
        <v>410.71122999999994</v>
      </c>
      <c r="V26" s="198" t="b">
        <v>1</v>
      </c>
      <c r="W26" s="198"/>
      <c r="X26" s="208"/>
      <c r="Z26" s="210"/>
      <c r="AA26" s="211"/>
      <c r="AB26">
        <v>2</v>
      </c>
      <c r="AC26">
        <v>3</v>
      </c>
      <c r="AD26">
        <v>2</v>
      </c>
      <c r="AE26">
        <v>3</v>
      </c>
      <c r="AF26"/>
      <c r="AG26"/>
      <c r="AH26"/>
      <c r="AI26"/>
      <c r="AJ26"/>
      <c r="AK26"/>
      <c r="AL26" s="196">
        <v>10</v>
      </c>
      <c r="AM26" s="196"/>
      <c r="AN26">
        <v>2</v>
      </c>
      <c r="AO26">
        <v>3</v>
      </c>
      <c r="AP26">
        <v>2</v>
      </c>
      <c r="AQ26">
        <v>3</v>
      </c>
      <c r="AR26"/>
      <c r="AS26"/>
      <c r="AT26"/>
      <c r="AU26"/>
      <c r="AV26"/>
      <c r="AW26"/>
      <c r="AX26" s="196">
        <v>10</v>
      </c>
    </row>
    <row r="27" spans="1:50" s="209" customFormat="1" ht="42" x14ac:dyDescent="0.3">
      <c r="A27" s="197">
        <v>12</v>
      </c>
      <c r="B27" s="198" t="s">
        <v>415</v>
      </c>
      <c r="C27" s="199" t="s">
        <v>386</v>
      </c>
      <c r="D27" s="199" t="s">
        <v>387</v>
      </c>
      <c r="E27" s="199" t="s">
        <v>256</v>
      </c>
      <c r="F27" s="199" t="s">
        <v>17</v>
      </c>
      <c r="G27" s="200" t="b">
        <v>0</v>
      </c>
      <c r="H27" s="201"/>
      <c r="I27" s="201"/>
      <c r="J27" s="201"/>
      <c r="K27" s="202">
        <v>27.420037499999996</v>
      </c>
      <c r="L27" s="203" t="s">
        <v>416</v>
      </c>
      <c r="M27" s="204"/>
      <c r="N27" s="204"/>
      <c r="O27" s="220" t="s">
        <v>417</v>
      </c>
      <c r="P27" s="198"/>
      <c r="Q27" s="222" t="s">
        <v>415</v>
      </c>
      <c r="R27" s="198" t="s">
        <v>418</v>
      </c>
      <c r="S27" s="198" t="s">
        <v>17</v>
      </c>
      <c r="T27" s="198" t="s">
        <v>419</v>
      </c>
      <c r="U27" s="207">
        <v>27.420037499999996</v>
      </c>
      <c r="V27" s="198" t="b">
        <v>1</v>
      </c>
      <c r="W27" s="198"/>
      <c r="X27" s="208"/>
      <c r="Z27" s="210"/>
      <c r="AA27" s="211"/>
      <c r="AB27"/>
      <c r="AC27"/>
      <c r="AD27"/>
      <c r="AE27"/>
      <c r="AF27"/>
      <c r="AG27"/>
      <c r="AH27"/>
      <c r="AI27"/>
      <c r="AJ27"/>
      <c r="AK27"/>
      <c r="AL27" s="196">
        <v>0</v>
      </c>
      <c r="AM27" s="196"/>
      <c r="AN27"/>
      <c r="AO27"/>
      <c r="AP27"/>
      <c r="AQ27"/>
      <c r="AR27"/>
      <c r="AS27"/>
      <c r="AT27"/>
      <c r="AU27"/>
      <c r="AV27"/>
      <c r="AW27"/>
      <c r="AX27" s="196">
        <v>0</v>
      </c>
    </row>
    <row r="28" spans="1:50" s="209" customFormat="1" ht="56" x14ac:dyDescent="0.3">
      <c r="A28" s="197">
        <v>13</v>
      </c>
      <c r="B28" s="198" t="s">
        <v>420</v>
      </c>
      <c r="C28" s="199" t="s">
        <v>386</v>
      </c>
      <c r="D28" s="199" t="s">
        <v>387</v>
      </c>
      <c r="E28" s="199" t="s">
        <v>257</v>
      </c>
      <c r="F28" s="199" t="s">
        <v>19</v>
      </c>
      <c r="G28" s="200" t="b">
        <v>0</v>
      </c>
      <c r="H28" s="201">
        <v>887</v>
      </c>
      <c r="I28" s="201">
        <v>1034.9068</v>
      </c>
      <c r="J28" s="201">
        <v>1108</v>
      </c>
      <c r="K28" s="202">
        <v>1395.5380341290581</v>
      </c>
      <c r="L28" s="203">
        <v>0.2595108611273087</v>
      </c>
      <c r="M28" s="204" t="s">
        <v>335</v>
      </c>
      <c r="N28" s="204"/>
      <c r="O28" s="220" t="s">
        <v>406</v>
      </c>
      <c r="P28" s="198" t="s">
        <v>421</v>
      </c>
      <c r="Q28" s="206" t="s">
        <v>420</v>
      </c>
      <c r="R28" s="198" t="s">
        <v>422</v>
      </c>
      <c r="S28" s="198" t="s">
        <v>423</v>
      </c>
      <c r="T28" s="198" t="s">
        <v>424</v>
      </c>
      <c r="U28" s="207">
        <v>1395.5380341290581</v>
      </c>
      <c r="V28" s="198" t="b">
        <v>1</v>
      </c>
      <c r="W28" s="198" t="s">
        <v>425</v>
      </c>
      <c r="X28" s="208"/>
      <c r="Z28" s="210"/>
      <c r="AA28" s="211"/>
      <c r="AB28"/>
      <c r="AC28"/>
      <c r="AD28"/>
      <c r="AE28"/>
      <c r="AF28"/>
      <c r="AG28"/>
      <c r="AH28"/>
      <c r="AI28"/>
      <c r="AJ28"/>
      <c r="AK28"/>
      <c r="AL28" s="196">
        <v>0</v>
      </c>
      <c r="AM28" s="196"/>
      <c r="AN28"/>
      <c r="AO28"/>
      <c r="AP28"/>
      <c r="AQ28"/>
      <c r="AR28"/>
      <c r="AS28"/>
      <c r="AT28"/>
      <c r="AU28"/>
      <c r="AV28"/>
      <c r="AW28"/>
      <c r="AX28" s="196">
        <v>0</v>
      </c>
    </row>
    <row r="29" spans="1:50" s="209" customFormat="1" ht="56" x14ac:dyDescent="0.3">
      <c r="A29" s="197">
        <v>14</v>
      </c>
      <c r="B29" s="198" t="s">
        <v>426</v>
      </c>
      <c r="C29" s="199" t="s">
        <v>386</v>
      </c>
      <c r="D29" s="199" t="s">
        <v>387</v>
      </c>
      <c r="E29" s="199" t="s">
        <v>258</v>
      </c>
      <c r="F29" s="199" t="s">
        <v>19</v>
      </c>
      <c r="G29" s="200" t="b">
        <v>0</v>
      </c>
      <c r="H29" s="201">
        <v>960</v>
      </c>
      <c r="I29" s="201">
        <v>1114.114</v>
      </c>
      <c r="J29" s="201">
        <v>1137</v>
      </c>
      <c r="K29" s="202">
        <v>1424.787524369058</v>
      </c>
      <c r="L29" s="203">
        <v>0.2531112791284591</v>
      </c>
      <c r="M29" s="204" t="s">
        <v>335</v>
      </c>
      <c r="N29" s="204"/>
      <c r="O29" s="220" t="s">
        <v>406</v>
      </c>
      <c r="P29" s="198" t="s">
        <v>421</v>
      </c>
      <c r="Q29" s="206" t="s">
        <v>426</v>
      </c>
      <c r="R29" s="198" t="s">
        <v>427</v>
      </c>
      <c r="S29" s="198" t="s">
        <v>423</v>
      </c>
      <c r="T29" s="198" t="s">
        <v>424</v>
      </c>
      <c r="U29" s="207">
        <v>1424.787524369058</v>
      </c>
      <c r="V29" s="198" t="b">
        <v>1</v>
      </c>
      <c r="W29" s="198" t="s">
        <v>428</v>
      </c>
      <c r="X29" s="208"/>
      <c r="Z29" s="210"/>
      <c r="AA29" s="211"/>
      <c r="AB29"/>
      <c r="AC29"/>
      <c r="AD29"/>
      <c r="AE29"/>
      <c r="AF29"/>
      <c r="AG29"/>
      <c r="AH29"/>
      <c r="AI29"/>
      <c r="AJ29"/>
      <c r="AK29"/>
      <c r="AL29" s="196">
        <v>0</v>
      </c>
      <c r="AM29" s="196"/>
      <c r="AN29"/>
      <c r="AO29"/>
      <c r="AP29"/>
      <c r="AQ29"/>
      <c r="AR29"/>
      <c r="AS29"/>
      <c r="AT29"/>
      <c r="AU29"/>
      <c r="AV29"/>
      <c r="AW29"/>
      <c r="AX29" s="196">
        <v>0</v>
      </c>
    </row>
    <row r="30" spans="1:50" s="209" customFormat="1" ht="28" x14ac:dyDescent="0.3">
      <c r="A30" s="197">
        <v>15</v>
      </c>
      <c r="B30" s="198" t="s">
        <v>429</v>
      </c>
      <c r="C30" s="199" t="s">
        <v>386</v>
      </c>
      <c r="D30" s="199" t="s">
        <v>387</v>
      </c>
      <c r="E30" s="199" t="s">
        <v>430</v>
      </c>
      <c r="F30" s="199" t="s">
        <v>21</v>
      </c>
      <c r="G30" s="200" t="b">
        <v>0</v>
      </c>
      <c r="H30" s="201">
        <v>14</v>
      </c>
      <c r="I30" s="201">
        <v>36.428400000000003</v>
      </c>
      <c r="J30" s="201">
        <v>31</v>
      </c>
      <c r="K30" s="202">
        <v>31.458666239999999</v>
      </c>
      <c r="L30" s="203">
        <v>1.4795685161290262E-2</v>
      </c>
      <c r="M30" s="204" t="s">
        <v>335</v>
      </c>
      <c r="N30" s="204"/>
      <c r="O30" s="205"/>
      <c r="P30" s="198" t="s">
        <v>421</v>
      </c>
      <c r="Q30" s="206" t="s">
        <v>429</v>
      </c>
      <c r="R30" s="198" t="s">
        <v>431</v>
      </c>
      <c r="S30" s="198" t="s">
        <v>432</v>
      </c>
      <c r="T30" s="198" t="s">
        <v>424</v>
      </c>
      <c r="U30" s="207">
        <v>31.458666239999999</v>
      </c>
      <c r="V30" s="198" t="b">
        <v>1</v>
      </c>
      <c r="W30" s="198"/>
      <c r="X30" s="208"/>
      <c r="Z30" s="210"/>
      <c r="AA30" s="211"/>
      <c r="AB30" s="223"/>
      <c r="AC30" s="223"/>
      <c r="AD30"/>
      <c r="AE30"/>
      <c r="AF30"/>
      <c r="AG30"/>
      <c r="AH30"/>
      <c r="AI30"/>
      <c r="AJ30"/>
      <c r="AK30"/>
      <c r="AL30" s="196">
        <v>0</v>
      </c>
      <c r="AM30" s="196"/>
      <c r="AN30" s="223"/>
      <c r="AO30" s="223"/>
      <c r="AP30"/>
      <c r="AQ30"/>
      <c r="AR30"/>
      <c r="AS30"/>
      <c r="AT30"/>
      <c r="AU30"/>
      <c r="AV30"/>
      <c r="AW30"/>
      <c r="AX30" s="196">
        <v>0</v>
      </c>
    </row>
    <row r="31" spans="1:50" s="209" customFormat="1" ht="28" x14ac:dyDescent="0.3">
      <c r="A31" s="197">
        <v>16</v>
      </c>
      <c r="B31" s="198" t="s">
        <v>433</v>
      </c>
      <c r="C31" s="199" t="s">
        <v>386</v>
      </c>
      <c r="D31" s="199" t="s">
        <v>387</v>
      </c>
      <c r="E31" s="199" t="s">
        <v>22</v>
      </c>
      <c r="F31" s="199" t="s">
        <v>23</v>
      </c>
      <c r="G31" s="200" t="b">
        <v>0</v>
      </c>
      <c r="H31" s="201">
        <v>45</v>
      </c>
      <c r="I31" s="201">
        <v>64.886400000000009</v>
      </c>
      <c r="J31" s="201">
        <v>68</v>
      </c>
      <c r="K31" s="202">
        <v>65.866582440000002</v>
      </c>
      <c r="L31" s="203">
        <v>-3.1373787647058782E-2</v>
      </c>
      <c r="M31" s="204" t="s">
        <v>335</v>
      </c>
      <c r="N31" s="204"/>
      <c r="O31" s="205"/>
      <c r="P31" s="198" t="s">
        <v>421</v>
      </c>
      <c r="Q31" s="216" t="s">
        <v>433</v>
      </c>
      <c r="R31" s="198" t="s">
        <v>431</v>
      </c>
      <c r="S31" s="198" t="s">
        <v>432</v>
      </c>
      <c r="T31" s="198" t="s">
        <v>424</v>
      </c>
      <c r="U31" s="207">
        <v>65.866582440000002</v>
      </c>
      <c r="V31" s="198" t="b">
        <v>1</v>
      </c>
      <c r="W31" s="198"/>
      <c r="X31" s="208"/>
      <c r="Z31" s="210"/>
      <c r="AA31" s="211"/>
      <c r="AB31"/>
      <c r="AC31"/>
      <c r="AD31">
        <v>9</v>
      </c>
      <c r="AE31">
        <v>9</v>
      </c>
      <c r="AF31"/>
      <c r="AG31"/>
      <c r="AH31"/>
      <c r="AI31"/>
      <c r="AJ31"/>
      <c r="AK31"/>
      <c r="AL31" s="196">
        <v>18</v>
      </c>
      <c r="AM31" s="196"/>
      <c r="AN31"/>
      <c r="AO31"/>
      <c r="AP31">
        <v>9</v>
      </c>
      <c r="AQ31">
        <v>9</v>
      </c>
      <c r="AR31"/>
      <c r="AS31"/>
      <c r="AT31"/>
      <c r="AU31"/>
      <c r="AV31"/>
      <c r="AW31"/>
      <c r="AX31" s="196">
        <v>18</v>
      </c>
    </row>
    <row r="32" spans="1:50" s="209" customFormat="1" ht="70" x14ac:dyDescent="0.3">
      <c r="A32" s="197">
        <v>17</v>
      </c>
      <c r="B32" s="198" t="s">
        <v>434</v>
      </c>
      <c r="C32" s="199" t="s">
        <v>386</v>
      </c>
      <c r="D32" s="199" t="s">
        <v>387</v>
      </c>
      <c r="E32" s="199" t="s">
        <v>259</v>
      </c>
      <c r="F32" s="199" t="s">
        <v>23</v>
      </c>
      <c r="G32" s="200" t="b">
        <v>0</v>
      </c>
      <c r="H32" s="201">
        <v>35</v>
      </c>
      <c r="I32" s="201">
        <v>35.26</v>
      </c>
      <c r="J32" s="201">
        <v>34</v>
      </c>
      <c r="K32" s="202">
        <v>23.144537499999995</v>
      </c>
      <c r="L32" s="203">
        <v>-0.31927830882352959</v>
      </c>
      <c r="M32" s="204" t="s">
        <v>335</v>
      </c>
      <c r="N32" s="204"/>
      <c r="O32" s="205" t="s">
        <v>435</v>
      </c>
      <c r="P32" s="198" t="s">
        <v>391</v>
      </c>
      <c r="Q32" s="206" t="s">
        <v>434</v>
      </c>
      <c r="R32" s="198" t="s">
        <v>436</v>
      </c>
      <c r="S32" s="198" t="s">
        <v>351</v>
      </c>
      <c r="T32" s="198" t="s">
        <v>394</v>
      </c>
      <c r="U32" s="207">
        <v>23.144537499999995</v>
      </c>
      <c r="V32" s="198" t="b">
        <v>1</v>
      </c>
      <c r="W32" s="198" t="s">
        <v>437</v>
      </c>
      <c r="X32" s="208"/>
      <c r="Y32" s="209">
        <v>0</v>
      </c>
      <c r="Z32" s="210"/>
      <c r="AA32" s="211"/>
      <c r="AB32"/>
      <c r="AC32"/>
      <c r="AD32"/>
      <c r="AE32"/>
      <c r="AF32"/>
      <c r="AG32"/>
      <c r="AH32"/>
      <c r="AI32"/>
      <c r="AJ32"/>
      <c r="AK32"/>
      <c r="AL32" s="196">
        <v>0</v>
      </c>
      <c r="AM32" s="196"/>
      <c r="AN32"/>
      <c r="AO32"/>
      <c r="AP32"/>
      <c r="AQ32"/>
      <c r="AR32"/>
      <c r="AS32"/>
      <c r="AT32"/>
      <c r="AU32"/>
      <c r="AV32"/>
      <c r="AW32"/>
      <c r="AX32" s="196">
        <v>0</v>
      </c>
    </row>
    <row r="33" spans="1:50" s="209" customFormat="1" ht="37.5" x14ac:dyDescent="0.3">
      <c r="A33" s="197">
        <v>18</v>
      </c>
      <c r="B33" s="198" t="s">
        <v>438</v>
      </c>
      <c r="C33" s="199" t="s">
        <v>386</v>
      </c>
      <c r="D33" s="199" t="s">
        <v>387</v>
      </c>
      <c r="E33" s="199" t="s">
        <v>229</v>
      </c>
      <c r="F33" s="199" t="s">
        <v>24</v>
      </c>
      <c r="G33" s="200" t="b">
        <v>0</v>
      </c>
      <c r="H33" s="201">
        <v>80</v>
      </c>
      <c r="I33" s="201">
        <v>82.4</v>
      </c>
      <c r="J33" s="224">
        <v>82</v>
      </c>
      <c r="K33" s="202">
        <v>73.019500000000008</v>
      </c>
      <c r="L33" s="203">
        <v>-0.10951829268292679</v>
      </c>
      <c r="M33" s="204" t="s">
        <v>335</v>
      </c>
      <c r="N33" s="204"/>
      <c r="O33" s="205" t="s">
        <v>439</v>
      </c>
      <c r="P33" s="198" t="s">
        <v>440</v>
      </c>
      <c r="Q33" s="206"/>
      <c r="R33" s="198" t="s">
        <v>335</v>
      </c>
      <c r="S33" s="198" t="s">
        <v>335</v>
      </c>
      <c r="T33" s="198" t="s">
        <v>335</v>
      </c>
      <c r="U33" s="207" t="s">
        <v>335</v>
      </c>
      <c r="V33" s="198" t="s">
        <v>335</v>
      </c>
      <c r="W33" s="198" t="s">
        <v>441</v>
      </c>
      <c r="X33" s="208"/>
      <c r="Y33" s="209">
        <v>82.121499999999997</v>
      </c>
      <c r="Z33" s="210">
        <v>74.21459999999999</v>
      </c>
      <c r="AA33" s="211"/>
      <c r="AB33"/>
      <c r="AC33"/>
      <c r="AD33"/>
      <c r="AE33"/>
      <c r="AF33"/>
      <c r="AG33"/>
      <c r="AH33"/>
      <c r="AI33"/>
      <c r="AJ33"/>
      <c r="AK33"/>
      <c r="AL33" s="196">
        <v>0</v>
      </c>
      <c r="AM33" s="196"/>
      <c r="AN33"/>
      <c r="AO33"/>
      <c r="AP33"/>
      <c r="AQ33"/>
      <c r="AR33"/>
      <c r="AS33"/>
      <c r="AT33"/>
      <c r="AU33"/>
      <c r="AV33"/>
      <c r="AW33"/>
      <c r="AX33" s="196">
        <v>0</v>
      </c>
    </row>
    <row r="34" spans="1:50" s="209" customFormat="1" ht="237.5" x14ac:dyDescent="0.3">
      <c r="A34" s="197">
        <v>19</v>
      </c>
      <c r="B34" s="198" t="s">
        <v>442</v>
      </c>
      <c r="C34" s="199" t="s">
        <v>386</v>
      </c>
      <c r="D34" s="199" t="s">
        <v>387</v>
      </c>
      <c r="E34" s="199" t="s">
        <v>230</v>
      </c>
      <c r="F34" s="199" t="s">
        <v>25</v>
      </c>
      <c r="G34" s="200" t="b">
        <v>0</v>
      </c>
      <c r="H34" s="201">
        <v>350</v>
      </c>
      <c r="I34" s="201">
        <v>350</v>
      </c>
      <c r="J34" s="201">
        <v>145</v>
      </c>
      <c r="K34" s="202">
        <v>145</v>
      </c>
      <c r="L34" s="203">
        <v>0</v>
      </c>
      <c r="M34" s="204" t="s">
        <v>335</v>
      </c>
      <c r="N34" s="204"/>
      <c r="O34" s="205" t="s">
        <v>443</v>
      </c>
      <c r="P34" s="198" t="s">
        <v>391</v>
      </c>
      <c r="Q34" s="216" t="s">
        <v>442</v>
      </c>
      <c r="R34" s="198" t="s">
        <v>444</v>
      </c>
      <c r="S34" s="198" t="s">
        <v>445</v>
      </c>
      <c r="T34" s="198" t="s">
        <v>446</v>
      </c>
      <c r="U34" s="207">
        <v>145</v>
      </c>
      <c r="V34" s="198" t="b">
        <v>1</v>
      </c>
      <c r="W34" s="198"/>
      <c r="X34" s="208"/>
      <c r="Z34" s="210"/>
      <c r="AA34" s="211"/>
      <c r="AB34">
        <v>1</v>
      </c>
      <c r="AC34"/>
      <c r="AD34">
        <v>1</v>
      </c>
      <c r="AE34"/>
      <c r="AF34"/>
      <c r="AG34"/>
      <c r="AH34"/>
      <c r="AI34"/>
      <c r="AJ34"/>
      <c r="AK34"/>
      <c r="AL34" s="196">
        <v>2</v>
      </c>
      <c r="AM34" s="196"/>
      <c r="AN34">
        <v>1</v>
      </c>
      <c r="AO34"/>
      <c r="AP34">
        <v>1</v>
      </c>
      <c r="AQ34"/>
      <c r="AR34"/>
      <c r="AS34"/>
      <c r="AT34"/>
      <c r="AU34"/>
      <c r="AV34"/>
      <c r="AW34"/>
      <c r="AX34" s="196">
        <v>2</v>
      </c>
    </row>
    <row r="35" spans="1:50" s="209" customFormat="1" ht="50.5" thickBot="1" x14ac:dyDescent="0.35">
      <c r="A35" s="197">
        <v>20</v>
      </c>
      <c r="B35" s="198" t="s">
        <v>447</v>
      </c>
      <c r="C35" s="199" t="s">
        <v>386</v>
      </c>
      <c r="D35" s="199" t="s">
        <v>387</v>
      </c>
      <c r="E35" s="199" t="s">
        <v>231</v>
      </c>
      <c r="F35" s="199" t="s">
        <v>26</v>
      </c>
      <c r="G35" s="200" t="b">
        <v>0</v>
      </c>
      <c r="H35" s="201">
        <v>1350</v>
      </c>
      <c r="I35" s="201">
        <v>2340</v>
      </c>
      <c r="J35" s="201">
        <v>2387</v>
      </c>
      <c r="K35" s="202">
        <v>2387</v>
      </c>
      <c r="L35" s="203">
        <v>0</v>
      </c>
      <c r="M35" s="204" t="s">
        <v>335</v>
      </c>
      <c r="N35" s="204"/>
      <c r="O35" s="205" t="s">
        <v>448</v>
      </c>
      <c r="P35" s="198" t="s">
        <v>391</v>
      </c>
      <c r="Q35" s="206" t="s">
        <v>447</v>
      </c>
      <c r="R35" s="198" t="s">
        <v>449</v>
      </c>
      <c r="S35" s="198" t="s">
        <v>450</v>
      </c>
      <c r="T35" s="198" t="s">
        <v>446</v>
      </c>
      <c r="U35" s="207">
        <v>2387</v>
      </c>
      <c r="V35" s="198" t="b">
        <v>1</v>
      </c>
      <c r="W35" s="198" t="s">
        <v>451</v>
      </c>
      <c r="X35" s="208"/>
      <c r="Z35" s="210"/>
      <c r="AA35" s="211"/>
      <c r="AB35" s="218"/>
      <c r="AC35" s="218">
        <v>1</v>
      </c>
      <c r="AD35" s="218"/>
      <c r="AE35" s="218">
        <v>1</v>
      </c>
      <c r="AF35" s="218"/>
      <c r="AG35" s="218"/>
      <c r="AH35" s="218"/>
      <c r="AI35" s="218"/>
      <c r="AJ35" s="218"/>
      <c r="AK35" s="218"/>
      <c r="AL35" s="196">
        <v>2</v>
      </c>
      <c r="AM35" s="196"/>
      <c r="AN35" s="218"/>
      <c r="AO35" s="218">
        <v>1</v>
      </c>
      <c r="AP35" s="218"/>
      <c r="AQ35" s="218">
        <v>1</v>
      </c>
      <c r="AR35" s="218"/>
      <c r="AS35" s="218"/>
      <c r="AT35" s="218"/>
      <c r="AU35" s="218"/>
      <c r="AV35" s="218"/>
      <c r="AW35" s="218"/>
      <c r="AX35" s="196">
        <v>2</v>
      </c>
    </row>
    <row r="36" spans="1:50" s="209" customFormat="1" ht="28.5" thickBot="1" x14ac:dyDescent="0.35">
      <c r="A36" s="197">
        <v>1</v>
      </c>
      <c r="B36" s="198" t="s">
        <v>452</v>
      </c>
      <c r="C36" s="199" t="s">
        <v>453</v>
      </c>
      <c r="D36" s="199" t="s">
        <v>454</v>
      </c>
      <c r="E36" s="199" t="s">
        <v>455</v>
      </c>
      <c r="F36" s="199" t="s">
        <v>128</v>
      </c>
      <c r="G36" s="200" t="b">
        <v>0</v>
      </c>
      <c r="H36" s="200" t="s">
        <v>14</v>
      </c>
      <c r="I36" s="200" t="s">
        <v>14</v>
      </c>
      <c r="J36" s="200" t="s">
        <v>14</v>
      </c>
      <c r="K36" s="213" t="s">
        <v>14</v>
      </c>
      <c r="L36" s="203" t="s">
        <v>335</v>
      </c>
      <c r="M36" s="204" t="s">
        <v>335</v>
      </c>
      <c r="N36" s="204"/>
      <c r="O36" s="205"/>
      <c r="P36" s="198" t="s">
        <v>69</v>
      </c>
      <c r="Q36" s="206"/>
      <c r="R36" s="198" t="s">
        <v>335</v>
      </c>
      <c r="S36" s="198" t="s">
        <v>69</v>
      </c>
      <c r="T36" s="198" t="s">
        <v>335</v>
      </c>
      <c r="U36" s="207" t="s">
        <v>335</v>
      </c>
      <c r="V36" s="198" t="s">
        <v>335</v>
      </c>
      <c r="W36" s="198"/>
      <c r="X36" s="208"/>
      <c r="Z36" s="210"/>
      <c r="AA36" s="211"/>
      <c r="AB36" s="218"/>
      <c r="AC36" s="218"/>
      <c r="AD36" s="218"/>
      <c r="AE36" s="218"/>
      <c r="AF36" s="218"/>
      <c r="AG36" s="218"/>
      <c r="AH36" s="218"/>
      <c r="AI36" s="218"/>
      <c r="AJ36" s="218"/>
      <c r="AK36" s="218"/>
      <c r="AL36" s="196">
        <v>0</v>
      </c>
      <c r="AM36" s="196"/>
      <c r="AN36" s="218"/>
      <c r="AO36" s="218"/>
      <c r="AP36" s="218"/>
      <c r="AQ36" s="218"/>
      <c r="AR36" s="218"/>
      <c r="AS36" s="218"/>
      <c r="AT36" s="218"/>
      <c r="AU36" s="218"/>
      <c r="AV36" s="218"/>
      <c r="AW36" s="218"/>
      <c r="AX36" s="196">
        <v>0</v>
      </c>
    </row>
    <row r="37" spans="1:50" ht="56" x14ac:dyDescent="0.3">
      <c r="A37" s="197">
        <v>1</v>
      </c>
      <c r="B37" s="198" t="s">
        <v>456</v>
      </c>
      <c r="C37" s="199" t="s">
        <v>457</v>
      </c>
      <c r="D37" s="199" t="s">
        <v>458</v>
      </c>
      <c r="E37" s="199" t="s">
        <v>90</v>
      </c>
      <c r="F37" s="199" t="s">
        <v>91</v>
      </c>
      <c r="G37" s="200" t="b">
        <v>1</v>
      </c>
      <c r="H37" s="201">
        <v>68</v>
      </c>
      <c r="I37" s="201">
        <v>78.959999999999994</v>
      </c>
      <c r="J37" s="201">
        <v>67</v>
      </c>
      <c r="K37" s="202">
        <v>69.18232387499998</v>
      </c>
      <c r="L37" s="203">
        <v>3.2571998134327984E-2</v>
      </c>
      <c r="M37" s="204" t="s">
        <v>335</v>
      </c>
      <c r="N37" s="204"/>
      <c r="O37" s="205"/>
      <c r="P37" s="198" t="s">
        <v>337</v>
      </c>
      <c r="Q37" s="206" t="s">
        <v>456</v>
      </c>
      <c r="R37" s="198" t="s">
        <v>459</v>
      </c>
      <c r="S37" s="198" t="s">
        <v>351</v>
      </c>
      <c r="T37" s="198" t="s">
        <v>337</v>
      </c>
      <c r="U37" s="207">
        <v>69.18232387499998</v>
      </c>
      <c r="V37" s="198" t="b">
        <v>1</v>
      </c>
      <c r="W37" s="198" t="s">
        <v>460</v>
      </c>
      <c r="X37" s="208">
        <v>67.5</v>
      </c>
      <c r="Y37" s="209">
        <v>78.959999999999994</v>
      </c>
      <c r="AA37" s="211"/>
      <c r="AB37"/>
      <c r="AC37"/>
      <c r="AD37"/>
      <c r="AE37"/>
      <c r="AF37">
        <v>1</v>
      </c>
      <c r="AG37">
        <v>1</v>
      </c>
      <c r="AH37">
        <v>1</v>
      </c>
      <c r="AI37">
        <v>1</v>
      </c>
      <c r="AJ37">
        <v>1</v>
      </c>
      <c r="AK37">
        <v>1</v>
      </c>
      <c r="AL37" s="196">
        <v>6</v>
      </c>
      <c r="AM37" s="196"/>
      <c r="AN37"/>
      <c r="AO37"/>
      <c r="AP37"/>
      <c r="AQ37"/>
      <c r="AR37">
        <v>1</v>
      </c>
      <c r="AS37">
        <v>1</v>
      </c>
      <c r="AT37">
        <v>1</v>
      </c>
      <c r="AU37">
        <v>1</v>
      </c>
      <c r="AV37">
        <v>1</v>
      </c>
      <c r="AW37">
        <v>1</v>
      </c>
      <c r="AX37" s="196">
        <v>6</v>
      </c>
    </row>
    <row r="38" spans="1:50" ht="56" x14ac:dyDescent="0.3">
      <c r="A38" s="197">
        <v>2</v>
      </c>
      <c r="B38" s="198" t="s">
        <v>461</v>
      </c>
      <c r="C38" s="199" t="s">
        <v>457</v>
      </c>
      <c r="D38" s="199" t="s">
        <v>458</v>
      </c>
      <c r="E38" s="199" t="s">
        <v>232</v>
      </c>
      <c r="F38" s="199" t="s">
        <v>92</v>
      </c>
      <c r="G38" s="200" t="b">
        <v>1</v>
      </c>
      <c r="H38" s="201">
        <v>160</v>
      </c>
      <c r="I38" s="201">
        <v>174.125</v>
      </c>
      <c r="J38" s="201">
        <v>215</v>
      </c>
      <c r="K38" s="202">
        <v>225.57219053039995</v>
      </c>
      <c r="L38" s="203">
        <v>4.9172979211162593E-2</v>
      </c>
      <c r="M38" s="204" t="s">
        <v>335</v>
      </c>
      <c r="N38" s="204"/>
      <c r="O38" s="205"/>
      <c r="P38" s="198" t="s">
        <v>349</v>
      </c>
      <c r="Q38" s="216" t="s">
        <v>461</v>
      </c>
      <c r="R38" s="198" t="s">
        <v>462</v>
      </c>
      <c r="S38" s="198" t="s">
        <v>351</v>
      </c>
      <c r="T38" s="198" t="s">
        <v>352</v>
      </c>
      <c r="U38" s="207">
        <v>225.57219053039995</v>
      </c>
      <c r="V38" s="198" t="b">
        <v>1</v>
      </c>
      <c r="W38" s="198" t="s">
        <v>463</v>
      </c>
      <c r="X38" s="225">
        <v>159.17999999999998</v>
      </c>
      <c r="Y38" s="226">
        <v>174.125</v>
      </c>
      <c r="AA38" s="211"/>
      <c r="AB38"/>
      <c r="AC38"/>
      <c r="AD38"/>
      <c r="AE38"/>
      <c r="AF38">
        <v>1</v>
      </c>
      <c r="AG38">
        <v>1</v>
      </c>
      <c r="AH38">
        <v>1</v>
      </c>
      <c r="AI38">
        <v>1</v>
      </c>
      <c r="AJ38">
        <v>1</v>
      </c>
      <c r="AK38">
        <v>1</v>
      </c>
      <c r="AL38" s="196">
        <v>6</v>
      </c>
      <c r="AM38" s="196"/>
      <c r="AN38"/>
      <c r="AO38"/>
      <c r="AP38"/>
      <c r="AQ38"/>
      <c r="AR38">
        <v>1</v>
      </c>
      <c r="AS38">
        <v>1</v>
      </c>
      <c r="AT38">
        <v>1</v>
      </c>
      <c r="AU38">
        <v>1</v>
      </c>
      <c r="AV38">
        <v>1</v>
      </c>
      <c r="AW38">
        <v>1</v>
      </c>
      <c r="AX38" s="196">
        <v>6</v>
      </c>
    </row>
    <row r="39" spans="1:50" ht="70" x14ac:dyDescent="0.3">
      <c r="A39" s="197">
        <v>3</v>
      </c>
      <c r="B39" s="198" t="s">
        <v>464</v>
      </c>
      <c r="C39" s="199" t="s">
        <v>457</v>
      </c>
      <c r="D39" s="199" t="s">
        <v>458</v>
      </c>
      <c r="E39" s="199" t="s">
        <v>93</v>
      </c>
      <c r="F39" s="199" t="s">
        <v>5</v>
      </c>
      <c r="G39" s="200" t="b">
        <v>1</v>
      </c>
      <c r="H39" s="201">
        <v>2660</v>
      </c>
      <c r="I39" s="201">
        <v>2994.5024444444448</v>
      </c>
      <c r="J39" s="201">
        <v>3201</v>
      </c>
      <c r="K39" s="202">
        <v>3206.2136089596347</v>
      </c>
      <c r="L39" s="203">
        <v>1.6287438174429347E-3</v>
      </c>
      <c r="M39" s="204" t="s">
        <v>335</v>
      </c>
      <c r="N39" s="204"/>
      <c r="O39" s="205"/>
      <c r="P39" s="198" t="s">
        <v>349</v>
      </c>
      <c r="Q39" s="216" t="s">
        <v>464</v>
      </c>
      <c r="R39" s="198" t="s">
        <v>465</v>
      </c>
      <c r="S39" s="198" t="s">
        <v>466</v>
      </c>
      <c r="T39" s="198" t="s">
        <v>352</v>
      </c>
      <c r="U39" s="207">
        <v>3206.2136089596347</v>
      </c>
      <c r="V39" s="198" t="b">
        <v>1</v>
      </c>
      <c r="W39" s="198"/>
      <c r="X39" s="208"/>
      <c r="AA39" s="211"/>
      <c r="AB39"/>
      <c r="AC39"/>
      <c r="AD39"/>
      <c r="AE39"/>
      <c r="AF39">
        <v>1</v>
      </c>
      <c r="AG39"/>
      <c r="AH39"/>
      <c r="AI39">
        <v>1</v>
      </c>
      <c r="AJ39"/>
      <c r="AK39"/>
      <c r="AL39" s="196">
        <v>2</v>
      </c>
      <c r="AM39" s="196"/>
      <c r="AN39"/>
      <c r="AO39"/>
      <c r="AP39"/>
      <c r="AQ39"/>
      <c r="AR39">
        <v>1</v>
      </c>
      <c r="AS39"/>
      <c r="AT39"/>
      <c r="AU39">
        <v>1</v>
      </c>
      <c r="AV39"/>
      <c r="AW39"/>
      <c r="AX39" s="196">
        <v>2</v>
      </c>
    </row>
    <row r="40" spans="1:50" ht="126" x14ac:dyDescent="0.3">
      <c r="A40" s="197">
        <v>4</v>
      </c>
      <c r="B40" s="198" t="s">
        <v>467</v>
      </c>
      <c r="C40" s="199" t="s">
        <v>457</v>
      </c>
      <c r="D40" s="199" t="s">
        <v>458</v>
      </c>
      <c r="E40" s="199" t="s">
        <v>215</v>
      </c>
      <c r="F40" s="199" t="s">
        <v>5</v>
      </c>
      <c r="G40" s="200" t="b">
        <v>1</v>
      </c>
      <c r="H40" s="201">
        <v>4570</v>
      </c>
      <c r="I40" s="201">
        <v>6369.6024444444447</v>
      </c>
      <c r="J40" s="201">
        <v>6907</v>
      </c>
      <c r="K40" s="202">
        <v>5720.3326025473179</v>
      </c>
      <c r="L40" s="203">
        <v>-0.17180648580464486</v>
      </c>
      <c r="M40" s="204" t="s">
        <v>335</v>
      </c>
      <c r="N40" s="204"/>
      <c r="O40" s="205" t="s">
        <v>468</v>
      </c>
      <c r="P40" s="198" t="s">
        <v>349</v>
      </c>
      <c r="Q40" s="216" t="s">
        <v>467</v>
      </c>
      <c r="R40" s="198" t="s">
        <v>469</v>
      </c>
      <c r="S40" s="198" t="s">
        <v>470</v>
      </c>
      <c r="T40" s="198" t="s">
        <v>352</v>
      </c>
      <c r="U40" s="207">
        <v>5720.3326025473179</v>
      </c>
      <c r="V40" s="198" t="b">
        <v>1</v>
      </c>
      <c r="W40" s="198"/>
      <c r="X40" s="208"/>
      <c r="AA40" s="211"/>
      <c r="AB40"/>
      <c r="AC40"/>
      <c r="AD40"/>
      <c r="AE40"/>
      <c r="AF40"/>
      <c r="AG40">
        <v>1</v>
      </c>
      <c r="AH40">
        <v>1</v>
      </c>
      <c r="AI40"/>
      <c r="AJ40">
        <v>1</v>
      </c>
      <c r="AK40">
        <v>1</v>
      </c>
      <c r="AL40" s="196">
        <v>4</v>
      </c>
      <c r="AM40" s="196"/>
      <c r="AN40"/>
      <c r="AO40"/>
      <c r="AP40"/>
      <c r="AQ40"/>
      <c r="AR40"/>
      <c r="AS40">
        <v>1</v>
      </c>
      <c r="AT40">
        <v>1</v>
      </c>
      <c r="AU40"/>
      <c r="AV40">
        <v>1</v>
      </c>
      <c r="AW40">
        <v>1</v>
      </c>
      <c r="AX40" s="196">
        <v>4</v>
      </c>
    </row>
    <row r="41" spans="1:50" ht="56" x14ac:dyDescent="0.3">
      <c r="A41" s="197">
        <v>5</v>
      </c>
      <c r="B41" s="198" t="s">
        <v>471</v>
      </c>
      <c r="C41" s="199" t="s">
        <v>457</v>
      </c>
      <c r="D41" s="199" t="s">
        <v>472</v>
      </c>
      <c r="E41" s="199" t="s">
        <v>473</v>
      </c>
      <c r="F41" s="199"/>
      <c r="G41" s="200" t="b">
        <v>1</v>
      </c>
      <c r="H41" s="227"/>
      <c r="I41" s="227" t="s">
        <v>474</v>
      </c>
      <c r="J41" s="227" t="s">
        <v>474</v>
      </c>
      <c r="K41" s="228" t="s">
        <v>474</v>
      </c>
      <c r="L41" s="203" t="s">
        <v>335</v>
      </c>
      <c r="M41" s="204" t="s">
        <v>335</v>
      </c>
      <c r="N41" s="204"/>
      <c r="O41" s="205"/>
      <c r="P41" s="198" t="s">
        <v>69</v>
      </c>
      <c r="Q41" s="206"/>
      <c r="R41" s="198" t="s">
        <v>335</v>
      </c>
      <c r="S41" s="198" t="s">
        <v>69</v>
      </c>
      <c r="T41" s="198"/>
      <c r="U41" s="207"/>
      <c r="V41" s="198"/>
      <c r="W41" s="198"/>
      <c r="X41" s="208"/>
      <c r="AA41" s="211"/>
      <c r="AB41"/>
      <c r="AC41"/>
      <c r="AD41"/>
      <c r="AE41"/>
      <c r="AF41"/>
      <c r="AG41"/>
      <c r="AH41"/>
      <c r="AI41"/>
      <c r="AJ41"/>
      <c r="AK41"/>
      <c r="AL41" s="196">
        <v>0</v>
      </c>
      <c r="AM41" s="196"/>
      <c r="AN41"/>
      <c r="AO41"/>
      <c r="AP41"/>
      <c r="AQ41"/>
      <c r="AR41"/>
      <c r="AS41"/>
      <c r="AT41"/>
      <c r="AU41"/>
      <c r="AV41"/>
      <c r="AW41"/>
      <c r="AX41" s="196">
        <v>0</v>
      </c>
    </row>
    <row r="42" spans="1:50" ht="42" x14ac:dyDescent="0.3">
      <c r="A42" s="197">
        <v>1</v>
      </c>
      <c r="B42" s="198" t="s">
        <v>475</v>
      </c>
      <c r="C42" s="199" t="s">
        <v>474</v>
      </c>
      <c r="D42" s="199" t="s">
        <v>476</v>
      </c>
      <c r="E42" s="199" t="s">
        <v>12</v>
      </c>
      <c r="F42" s="199" t="s">
        <v>13</v>
      </c>
      <c r="G42" s="200" t="b">
        <v>1</v>
      </c>
      <c r="H42" s="200" t="s">
        <v>14</v>
      </c>
      <c r="I42" s="200" t="s">
        <v>14</v>
      </c>
      <c r="J42" s="200" t="s">
        <v>14</v>
      </c>
      <c r="K42" s="213" t="s">
        <v>14</v>
      </c>
      <c r="L42" s="203" t="s">
        <v>335</v>
      </c>
      <c r="M42" s="204" t="s">
        <v>335</v>
      </c>
      <c r="N42" s="204"/>
      <c r="O42" s="205"/>
      <c r="P42" s="198" t="s">
        <v>69</v>
      </c>
      <c r="Q42" s="206"/>
      <c r="R42" s="198" t="s">
        <v>335</v>
      </c>
      <c r="S42" s="198" t="s">
        <v>69</v>
      </c>
      <c r="T42" s="198" t="s">
        <v>335</v>
      </c>
      <c r="U42" s="207" t="s">
        <v>335</v>
      </c>
      <c r="V42" s="198" t="s">
        <v>335</v>
      </c>
      <c r="W42" s="198"/>
      <c r="X42" s="208"/>
      <c r="AA42" s="211"/>
      <c r="AB42"/>
      <c r="AC42"/>
      <c r="AD42"/>
      <c r="AE42"/>
      <c r="AF42"/>
      <c r="AG42"/>
      <c r="AH42"/>
      <c r="AI42"/>
      <c r="AJ42"/>
      <c r="AK42"/>
      <c r="AL42" s="196">
        <v>0</v>
      </c>
      <c r="AM42" s="196"/>
      <c r="AN42"/>
      <c r="AO42"/>
      <c r="AP42"/>
      <c r="AQ42"/>
      <c r="AR42"/>
      <c r="AS42"/>
      <c r="AT42"/>
      <c r="AU42"/>
      <c r="AV42"/>
      <c r="AW42"/>
      <c r="AX42" s="196">
        <v>0</v>
      </c>
    </row>
    <row r="43" spans="1:50" ht="50" x14ac:dyDescent="0.3">
      <c r="A43" s="197">
        <v>2</v>
      </c>
      <c r="B43" s="198" t="s">
        <v>477</v>
      </c>
      <c r="C43" s="199" t="s">
        <v>474</v>
      </c>
      <c r="D43" s="199" t="s">
        <v>476</v>
      </c>
      <c r="E43" s="199" t="s">
        <v>233</v>
      </c>
      <c r="F43" s="199" t="s">
        <v>92</v>
      </c>
      <c r="G43" s="200" t="b">
        <v>1</v>
      </c>
      <c r="H43" s="201">
        <v>341</v>
      </c>
      <c r="I43" s="201">
        <v>373.125</v>
      </c>
      <c r="J43" s="201">
        <v>395</v>
      </c>
      <c r="K43" s="202">
        <v>407.35053356003999</v>
      </c>
      <c r="L43" s="203">
        <v>3.1267173569721418E-2</v>
      </c>
      <c r="M43" s="204" t="s">
        <v>335</v>
      </c>
      <c r="N43" s="204"/>
      <c r="O43" s="205"/>
      <c r="P43" s="198" t="s">
        <v>349</v>
      </c>
      <c r="Q43" s="216" t="s">
        <v>477</v>
      </c>
      <c r="R43" s="198" t="s">
        <v>478</v>
      </c>
      <c r="S43" s="198" t="s">
        <v>351</v>
      </c>
      <c r="T43" s="198" t="s">
        <v>352</v>
      </c>
      <c r="U43" s="207">
        <v>407.35053356003999</v>
      </c>
      <c r="V43" s="198" t="b">
        <v>1</v>
      </c>
      <c r="W43" s="198" t="s">
        <v>479</v>
      </c>
      <c r="X43" s="208">
        <v>341.09999999999997</v>
      </c>
      <c r="Y43" s="209">
        <v>373.125</v>
      </c>
      <c r="AA43" s="211"/>
      <c r="AB43"/>
      <c r="AC43"/>
      <c r="AD43"/>
      <c r="AE43"/>
      <c r="AF43">
        <v>1</v>
      </c>
      <c r="AG43">
        <v>1</v>
      </c>
      <c r="AH43">
        <v>1</v>
      </c>
      <c r="AI43"/>
      <c r="AJ43"/>
      <c r="AK43"/>
      <c r="AL43" s="196">
        <v>3</v>
      </c>
      <c r="AM43" s="196"/>
      <c r="AN43"/>
      <c r="AO43"/>
      <c r="AP43"/>
      <c r="AQ43"/>
      <c r="AR43">
        <v>1</v>
      </c>
      <c r="AS43">
        <v>1</v>
      </c>
      <c r="AT43">
        <v>1</v>
      </c>
      <c r="AU43"/>
      <c r="AV43"/>
      <c r="AW43"/>
      <c r="AX43" s="196">
        <v>3</v>
      </c>
    </row>
    <row r="44" spans="1:50" ht="50" x14ac:dyDescent="0.3">
      <c r="A44" s="197">
        <v>3</v>
      </c>
      <c r="B44" s="198" t="s">
        <v>480</v>
      </c>
      <c r="C44" s="199" t="s">
        <v>474</v>
      </c>
      <c r="D44" s="199" t="s">
        <v>476</v>
      </c>
      <c r="E44" s="199" t="s">
        <v>96</v>
      </c>
      <c r="F44" s="199" t="s">
        <v>97</v>
      </c>
      <c r="G44" s="200" t="b">
        <v>1</v>
      </c>
      <c r="H44" s="201">
        <v>171</v>
      </c>
      <c r="I44" s="201">
        <v>186.5625</v>
      </c>
      <c r="J44" s="201">
        <v>214</v>
      </c>
      <c r="K44" s="202">
        <v>225.69240420719998</v>
      </c>
      <c r="L44" s="203">
        <v>5.4637402837383053E-2</v>
      </c>
      <c r="M44" s="204" t="s">
        <v>335</v>
      </c>
      <c r="N44" s="204"/>
      <c r="O44" s="205"/>
      <c r="P44" s="198" t="s">
        <v>349</v>
      </c>
      <c r="Q44" s="216" t="s">
        <v>480</v>
      </c>
      <c r="R44" s="198" t="s">
        <v>481</v>
      </c>
      <c r="S44" s="198" t="s">
        <v>351</v>
      </c>
      <c r="T44" s="198" t="s">
        <v>352</v>
      </c>
      <c r="U44" s="207">
        <v>225.69240420719998</v>
      </c>
      <c r="V44" s="198" t="b">
        <v>1</v>
      </c>
      <c r="W44" s="198" t="s">
        <v>482</v>
      </c>
      <c r="X44" s="208">
        <v>170.54999999999998</v>
      </c>
      <c r="Y44" s="209">
        <v>186.5625</v>
      </c>
      <c r="AA44" s="211"/>
      <c r="AB44"/>
      <c r="AC44"/>
      <c r="AD44"/>
      <c r="AE44"/>
      <c r="AF44"/>
      <c r="AG44"/>
      <c r="AH44"/>
      <c r="AI44"/>
      <c r="AJ44"/>
      <c r="AK44"/>
      <c r="AL44" s="196">
        <v>0</v>
      </c>
      <c r="AM44" s="196"/>
      <c r="AN44"/>
      <c r="AO44"/>
      <c r="AP44"/>
      <c r="AQ44"/>
      <c r="AR44"/>
      <c r="AS44"/>
      <c r="AT44"/>
      <c r="AU44"/>
      <c r="AV44"/>
      <c r="AW44"/>
      <c r="AX44" s="196">
        <v>0</v>
      </c>
    </row>
    <row r="45" spans="1:50" ht="50" x14ac:dyDescent="0.3">
      <c r="A45" s="197">
        <v>4</v>
      </c>
      <c r="B45" s="198" t="s">
        <v>483</v>
      </c>
      <c r="C45" s="199" t="s">
        <v>474</v>
      </c>
      <c r="D45" s="199" t="s">
        <v>476</v>
      </c>
      <c r="E45" s="199" t="s">
        <v>260</v>
      </c>
      <c r="F45" s="199" t="s">
        <v>17</v>
      </c>
      <c r="G45" s="200" t="b">
        <v>1</v>
      </c>
      <c r="H45" s="201">
        <v>74</v>
      </c>
      <c r="I45" s="201">
        <v>74.991289333333341</v>
      </c>
      <c r="J45" s="201">
        <v>76</v>
      </c>
      <c r="K45" s="202">
        <v>75.839763539770502</v>
      </c>
      <c r="L45" s="203">
        <v>-2.108374476703978E-3</v>
      </c>
      <c r="M45" s="204" t="s">
        <v>335</v>
      </c>
      <c r="N45" s="204"/>
      <c r="O45" s="205"/>
      <c r="P45" s="198" t="s">
        <v>349</v>
      </c>
      <c r="Q45" s="216" t="s">
        <v>483</v>
      </c>
      <c r="R45" s="198" t="s">
        <v>484</v>
      </c>
      <c r="S45" s="198" t="s">
        <v>485</v>
      </c>
      <c r="T45" s="198" t="s">
        <v>352</v>
      </c>
      <c r="U45" s="207">
        <v>75.839763539770502</v>
      </c>
      <c r="V45" s="198" t="b">
        <v>1</v>
      </c>
      <c r="W45" s="198" t="s">
        <v>486</v>
      </c>
      <c r="X45" s="208"/>
      <c r="AA45" s="211"/>
      <c r="AB45"/>
      <c r="AC45"/>
      <c r="AD45"/>
      <c r="AE45"/>
      <c r="AF45"/>
      <c r="AG45"/>
      <c r="AH45"/>
      <c r="AI45"/>
      <c r="AJ45"/>
      <c r="AK45"/>
      <c r="AL45" s="196">
        <v>0</v>
      </c>
      <c r="AM45" s="196"/>
      <c r="AN45"/>
      <c r="AO45"/>
      <c r="AP45"/>
      <c r="AQ45"/>
      <c r="AR45"/>
      <c r="AS45"/>
      <c r="AT45"/>
      <c r="AU45"/>
      <c r="AV45"/>
      <c r="AW45"/>
      <c r="AX45" s="196">
        <v>0</v>
      </c>
    </row>
    <row r="46" spans="1:50" ht="50" x14ac:dyDescent="0.3">
      <c r="A46" s="197">
        <v>5</v>
      </c>
      <c r="B46" s="198" t="s">
        <v>487</v>
      </c>
      <c r="C46" s="199" t="s">
        <v>474</v>
      </c>
      <c r="D46" s="199" t="s">
        <v>476</v>
      </c>
      <c r="E46" s="199" t="s">
        <v>99</v>
      </c>
      <c r="F46" s="199" t="s">
        <v>17</v>
      </c>
      <c r="G46" s="200" t="b">
        <v>1</v>
      </c>
      <c r="H46" s="201">
        <v>117</v>
      </c>
      <c r="I46" s="201">
        <v>116.37867000000001</v>
      </c>
      <c r="J46" s="201">
        <v>119</v>
      </c>
      <c r="K46" s="202">
        <v>119</v>
      </c>
      <c r="L46" s="229">
        <v>3.7868673542014175E-3</v>
      </c>
      <c r="M46" s="204" t="s">
        <v>335</v>
      </c>
      <c r="N46" s="204"/>
      <c r="O46" s="205"/>
      <c r="P46" s="198" t="s">
        <v>349</v>
      </c>
      <c r="Q46" s="216" t="s">
        <v>487</v>
      </c>
      <c r="R46" s="198" t="s">
        <v>488</v>
      </c>
      <c r="S46" s="198" t="s">
        <v>485</v>
      </c>
      <c r="T46" s="198" t="s">
        <v>352</v>
      </c>
      <c r="U46" s="207">
        <v>119.45063721514998</v>
      </c>
      <c r="V46" s="198" t="b">
        <v>1</v>
      </c>
      <c r="W46" s="198" t="s">
        <v>486</v>
      </c>
      <c r="X46" s="208"/>
      <c r="AA46" s="211"/>
      <c r="AB46"/>
      <c r="AC46"/>
      <c r="AD46"/>
      <c r="AE46"/>
      <c r="AF46">
        <v>40</v>
      </c>
      <c r="AG46">
        <v>290</v>
      </c>
      <c r="AH46">
        <v>990</v>
      </c>
      <c r="AI46"/>
      <c r="AJ46"/>
      <c r="AK46"/>
      <c r="AL46" s="196">
        <v>1320</v>
      </c>
      <c r="AM46" s="196"/>
      <c r="AN46"/>
      <c r="AO46"/>
      <c r="AP46"/>
      <c r="AQ46"/>
      <c r="AR46">
        <v>40</v>
      </c>
      <c r="AS46">
        <v>290</v>
      </c>
      <c r="AT46">
        <v>990</v>
      </c>
      <c r="AU46"/>
      <c r="AV46"/>
      <c r="AW46"/>
      <c r="AX46" s="196">
        <v>1320</v>
      </c>
    </row>
    <row r="47" spans="1:50" ht="50" x14ac:dyDescent="0.3">
      <c r="A47" s="197">
        <v>6</v>
      </c>
      <c r="B47" s="198" t="s">
        <v>489</v>
      </c>
      <c r="C47" s="199" t="s">
        <v>474</v>
      </c>
      <c r="D47" s="199" t="s">
        <v>476</v>
      </c>
      <c r="E47" s="199" t="s">
        <v>18</v>
      </c>
      <c r="F47" s="199" t="s">
        <v>17</v>
      </c>
      <c r="G47" s="200" t="b">
        <v>1</v>
      </c>
      <c r="H47" s="201">
        <v>191</v>
      </c>
      <c r="I47" s="201">
        <v>203.43689333333336</v>
      </c>
      <c r="J47" s="201">
        <v>151</v>
      </c>
      <c r="K47" s="202">
        <v>151.75500759638601</v>
      </c>
      <c r="L47" s="229">
        <v>5.0000503071920832E-3</v>
      </c>
      <c r="M47" s="204" t="s">
        <v>335</v>
      </c>
      <c r="N47" s="204"/>
      <c r="O47" s="205"/>
      <c r="P47" s="198" t="s">
        <v>349</v>
      </c>
      <c r="Q47" s="216" t="s">
        <v>489</v>
      </c>
      <c r="R47" s="198" t="s">
        <v>490</v>
      </c>
      <c r="S47" s="198" t="s">
        <v>491</v>
      </c>
      <c r="T47" s="198" t="s">
        <v>352</v>
      </c>
      <c r="U47" s="207">
        <v>151.75500759638601</v>
      </c>
      <c r="V47" s="198" t="b">
        <v>1</v>
      </c>
      <c r="W47" s="198" t="s">
        <v>486</v>
      </c>
      <c r="X47" s="208"/>
      <c r="AA47" s="211"/>
      <c r="AB47"/>
      <c r="AC47"/>
      <c r="AD47"/>
      <c r="AE47"/>
      <c r="AF47"/>
      <c r="AG47"/>
      <c r="AH47"/>
      <c r="AI47"/>
      <c r="AJ47"/>
      <c r="AK47"/>
      <c r="AL47" s="196">
        <v>0</v>
      </c>
      <c r="AM47" s="196"/>
      <c r="AN47"/>
      <c r="AO47"/>
      <c r="AP47"/>
      <c r="AQ47"/>
      <c r="AR47"/>
      <c r="AS47"/>
      <c r="AT47"/>
      <c r="AU47"/>
      <c r="AV47"/>
      <c r="AW47"/>
      <c r="AX47" s="196">
        <v>0</v>
      </c>
    </row>
    <row r="48" spans="1:50" ht="50" x14ac:dyDescent="0.3">
      <c r="A48" s="197">
        <v>7</v>
      </c>
      <c r="B48" s="198" t="s">
        <v>492</v>
      </c>
      <c r="C48" s="199" t="s">
        <v>474</v>
      </c>
      <c r="D48" s="199" t="s">
        <v>476</v>
      </c>
      <c r="E48" s="199" t="s">
        <v>100</v>
      </c>
      <c r="F48" s="199" t="s">
        <v>17</v>
      </c>
      <c r="G48" s="200" t="b">
        <v>1</v>
      </c>
      <c r="H48" s="201">
        <v>233</v>
      </c>
      <c r="I48" s="201">
        <v>288.42067500000007</v>
      </c>
      <c r="J48" s="201">
        <v>222</v>
      </c>
      <c r="K48" s="202">
        <v>222.82788964714499</v>
      </c>
      <c r="L48" s="229">
        <v>3.7292326447972979E-3</v>
      </c>
      <c r="M48" s="204" t="s">
        <v>335</v>
      </c>
      <c r="N48" s="204"/>
      <c r="O48" s="205"/>
      <c r="P48" s="198" t="s">
        <v>349</v>
      </c>
      <c r="Q48" s="216" t="s">
        <v>492</v>
      </c>
      <c r="R48" s="198" t="s">
        <v>493</v>
      </c>
      <c r="S48" s="198" t="s">
        <v>491</v>
      </c>
      <c r="T48" s="198" t="s">
        <v>352</v>
      </c>
      <c r="U48" s="207">
        <v>222.82788964714499</v>
      </c>
      <c r="V48" s="198" t="b">
        <v>1</v>
      </c>
      <c r="W48" s="198" t="s">
        <v>486</v>
      </c>
      <c r="X48" s="208"/>
      <c r="AA48" s="211"/>
      <c r="AB48"/>
      <c r="AC48"/>
      <c r="AD48"/>
      <c r="AE48"/>
      <c r="AF48">
        <v>10</v>
      </c>
      <c r="AG48">
        <v>10</v>
      </c>
      <c r="AH48">
        <v>10</v>
      </c>
      <c r="AI48"/>
      <c r="AJ48"/>
      <c r="AK48"/>
      <c r="AL48" s="196">
        <v>30</v>
      </c>
      <c r="AM48" s="196"/>
      <c r="AN48"/>
      <c r="AO48"/>
      <c r="AP48"/>
      <c r="AQ48"/>
      <c r="AR48">
        <v>10</v>
      </c>
      <c r="AS48">
        <v>10</v>
      </c>
      <c r="AT48">
        <v>10</v>
      </c>
      <c r="AU48"/>
      <c r="AV48"/>
      <c r="AW48"/>
      <c r="AX48" s="196">
        <v>30</v>
      </c>
    </row>
    <row r="49" spans="1:50" ht="42" x14ac:dyDescent="0.3">
      <c r="A49" s="197">
        <v>8</v>
      </c>
      <c r="B49" s="198" t="s">
        <v>494</v>
      </c>
      <c r="C49" s="199" t="s">
        <v>474</v>
      </c>
      <c r="D49" s="199" t="s">
        <v>476</v>
      </c>
      <c r="E49" s="199" t="s">
        <v>101</v>
      </c>
      <c r="F49" s="199" t="s">
        <v>17</v>
      </c>
      <c r="G49" s="200" t="b">
        <v>1</v>
      </c>
      <c r="H49" s="201"/>
      <c r="I49" s="201">
        <v>8</v>
      </c>
      <c r="J49" s="201">
        <v>23</v>
      </c>
      <c r="K49" s="202">
        <v>23.05</v>
      </c>
      <c r="L49" s="203">
        <v>2.1739130434783593E-3</v>
      </c>
      <c r="M49" s="204" t="s">
        <v>335</v>
      </c>
      <c r="N49" s="204"/>
      <c r="O49" s="220" t="s">
        <v>495</v>
      </c>
      <c r="P49" s="198" t="s">
        <v>496</v>
      </c>
      <c r="Q49" s="206"/>
      <c r="R49" s="198" t="s">
        <v>335</v>
      </c>
      <c r="S49" s="198" t="s">
        <v>497</v>
      </c>
      <c r="T49" s="198" t="s">
        <v>335</v>
      </c>
      <c r="U49" s="207" t="s">
        <v>335</v>
      </c>
      <c r="V49" s="198" t="s">
        <v>335</v>
      </c>
      <c r="W49" s="198"/>
      <c r="X49" s="208"/>
      <c r="AA49" s="211"/>
      <c r="AB49"/>
      <c r="AC49"/>
      <c r="AD49"/>
      <c r="AE49"/>
      <c r="AF49"/>
      <c r="AG49"/>
      <c r="AH49"/>
      <c r="AI49"/>
      <c r="AJ49"/>
      <c r="AK49"/>
      <c r="AL49" s="196">
        <v>0</v>
      </c>
      <c r="AM49" s="196"/>
      <c r="AN49"/>
      <c r="AO49"/>
      <c r="AP49"/>
      <c r="AQ49"/>
      <c r="AR49"/>
      <c r="AS49"/>
      <c r="AT49"/>
      <c r="AU49"/>
      <c r="AV49"/>
      <c r="AW49"/>
      <c r="AX49" s="196">
        <v>0</v>
      </c>
    </row>
    <row r="50" spans="1:50" ht="112.5" x14ac:dyDescent="0.3">
      <c r="A50" s="197">
        <v>9</v>
      </c>
      <c r="B50" s="198" t="s">
        <v>498</v>
      </c>
      <c r="C50" s="199" t="s">
        <v>474</v>
      </c>
      <c r="D50" s="199" t="s">
        <v>476</v>
      </c>
      <c r="E50" s="199" t="s">
        <v>261</v>
      </c>
      <c r="F50" s="199" t="s">
        <v>103</v>
      </c>
      <c r="G50" s="200" t="b">
        <v>1</v>
      </c>
      <c r="H50" s="201">
        <v>63600</v>
      </c>
      <c r="I50" s="201">
        <v>75412.820577833787</v>
      </c>
      <c r="J50" s="201">
        <v>144215</v>
      </c>
      <c r="K50" s="202">
        <v>145079.86312460972</v>
      </c>
      <c r="L50" s="230">
        <v>5.9970400070015195E-3</v>
      </c>
      <c r="M50" s="204" t="s">
        <v>335</v>
      </c>
      <c r="N50" s="204"/>
      <c r="O50" s="217" t="s">
        <v>499</v>
      </c>
      <c r="P50" s="198" t="s">
        <v>349</v>
      </c>
      <c r="Q50" s="216" t="s">
        <v>498</v>
      </c>
      <c r="R50" s="198" t="s">
        <v>500</v>
      </c>
      <c r="S50" s="198" t="s">
        <v>501</v>
      </c>
      <c r="T50" s="198" t="s">
        <v>502</v>
      </c>
      <c r="U50" s="207">
        <v>145079.86312460972</v>
      </c>
      <c r="V50" s="198" t="b">
        <v>1</v>
      </c>
      <c r="W50" s="198" t="s">
        <v>503</v>
      </c>
      <c r="X50" s="208"/>
      <c r="AA50" s="211"/>
      <c r="AB50"/>
      <c r="AC50"/>
      <c r="AD50"/>
      <c r="AE50"/>
      <c r="AF50"/>
      <c r="AG50"/>
      <c r="AH50"/>
      <c r="AI50"/>
      <c r="AJ50"/>
      <c r="AK50"/>
      <c r="AL50" s="196">
        <v>0</v>
      </c>
      <c r="AM50" s="196"/>
      <c r="AN50"/>
      <c r="AO50"/>
      <c r="AP50"/>
      <c r="AQ50"/>
      <c r="AR50"/>
      <c r="AS50"/>
      <c r="AT50"/>
      <c r="AU50"/>
      <c r="AV50"/>
      <c r="AW50"/>
      <c r="AX50" s="196">
        <v>0</v>
      </c>
    </row>
    <row r="51" spans="1:50" ht="50" x14ac:dyDescent="0.3">
      <c r="A51" s="197">
        <v>10</v>
      </c>
      <c r="B51" s="198" t="s">
        <v>504</v>
      </c>
      <c r="C51" s="199" t="s">
        <v>474</v>
      </c>
      <c r="D51" s="199" t="s">
        <v>476</v>
      </c>
      <c r="E51" s="199" t="s">
        <v>104</v>
      </c>
      <c r="F51" s="199" t="s">
        <v>5</v>
      </c>
      <c r="G51" s="200" t="b">
        <v>1</v>
      </c>
      <c r="H51" s="201">
        <v>1000</v>
      </c>
      <c r="I51" s="201">
        <v>955.0934000000002</v>
      </c>
      <c r="J51" s="201">
        <v>553</v>
      </c>
      <c r="K51" s="202">
        <v>551.85713634438002</v>
      </c>
      <c r="L51" s="203">
        <v>-2.0666612217359326E-3</v>
      </c>
      <c r="M51" s="204" t="s">
        <v>335</v>
      </c>
      <c r="N51" s="204"/>
      <c r="O51" s="205"/>
      <c r="P51" s="198" t="s">
        <v>349</v>
      </c>
      <c r="Q51" s="206" t="s">
        <v>504</v>
      </c>
      <c r="R51" s="198" t="s">
        <v>505</v>
      </c>
      <c r="S51" s="198" t="s">
        <v>506</v>
      </c>
      <c r="T51" s="198" t="s">
        <v>352</v>
      </c>
      <c r="U51" s="207">
        <v>551.85713634438002</v>
      </c>
      <c r="V51" s="198" t="b">
        <v>1</v>
      </c>
      <c r="W51" s="198" t="s">
        <v>507</v>
      </c>
      <c r="X51" s="208"/>
      <c r="Y51" s="231"/>
      <c r="AA51" s="211"/>
      <c r="AB51"/>
      <c r="AC51"/>
      <c r="AD51"/>
      <c r="AE51"/>
      <c r="AF51">
        <v>1</v>
      </c>
      <c r="AG51">
        <v>3</v>
      </c>
      <c r="AH51">
        <v>10</v>
      </c>
      <c r="AI51"/>
      <c r="AJ51"/>
      <c r="AK51"/>
      <c r="AL51" s="196">
        <v>14</v>
      </c>
      <c r="AM51" s="196"/>
      <c r="AN51"/>
      <c r="AO51"/>
      <c r="AP51"/>
      <c r="AQ51"/>
      <c r="AR51">
        <v>1</v>
      </c>
      <c r="AS51">
        <v>3</v>
      </c>
      <c r="AT51">
        <v>10</v>
      </c>
      <c r="AU51"/>
      <c r="AV51"/>
      <c r="AW51"/>
      <c r="AX51" s="196">
        <v>14</v>
      </c>
    </row>
    <row r="52" spans="1:50" ht="50" x14ac:dyDescent="0.3">
      <c r="A52" s="197">
        <v>11</v>
      </c>
      <c r="B52" s="198" t="s">
        <v>508</v>
      </c>
      <c r="C52" s="199" t="s">
        <v>474</v>
      </c>
      <c r="D52" s="199" t="s">
        <v>476</v>
      </c>
      <c r="E52" s="199" t="s">
        <v>105</v>
      </c>
      <c r="F52" s="199" t="s">
        <v>106</v>
      </c>
      <c r="G52" s="200" t="b">
        <v>1</v>
      </c>
      <c r="H52" s="201">
        <v>612</v>
      </c>
      <c r="I52" s="201">
        <v>541.46</v>
      </c>
      <c r="J52" s="201">
        <v>390</v>
      </c>
      <c r="K52" s="202">
        <v>436.03585154752</v>
      </c>
      <c r="L52" s="203">
        <v>0.11804064499364109</v>
      </c>
      <c r="M52" s="204" t="s">
        <v>335</v>
      </c>
      <c r="N52" s="204"/>
      <c r="O52" s="205" t="s">
        <v>509</v>
      </c>
      <c r="P52" s="198" t="s">
        <v>349</v>
      </c>
      <c r="Q52" s="206" t="s">
        <v>508</v>
      </c>
      <c r="R52" s="198" t="s">
        <v>510</v>
      </c>
      <c r="S52" s="198">
        <v>0</v>
      </c>
      <c r="T52" s="198" t="s">
        <v>352</v>
      </c>
      <c r="U52" s="207">
        <v>436.03585154752</v>
      </c>
      <c r="V52" s="198" t="b">
        <v>1</v>
      </c>
      <c r="W52" s="198" t="s">
        <v>511</v>
      </c>
      <c r="X52" s="208">
        <v>612</v>
      </c>
      <c r="Y52" s="209">
        <v>731.52</v>
      </c>
      <c r="AA52" s="211"/>
      <c r="AB52"/>
      <c r="AC52"/>
      <c r="AD52"/>
      <c r="AE52"/>
      <c r="AF52">
        <v>1</v>
      </c>
      <c r="AG52">
        <v>3</v>
      </c>
      <c r="AH52">
        <v>10</v>
      </c>
      <c r="AI52"/>
      <c r="AJ52"/>
      <c r="AK52"/>
      <c r="AL52" s="196">
        <v>14</v>
      </c>
      <c r="AM52" s="196"/>
      <c r="AN52"/>
      <c r="AO52"/>
      <c r="AP52"/>
      <c r="AQ52"/>
      <c r="AR52">
        <v>1</v>
      </c>
      <c r="AS52">
        <v>3</v>
      </c>
      <c r="AT52">
        <v>10</v>
      </c>
      <c r="AU52"/>
      <c r="AV52"/>
      <c r="AW52"/>
      <c r="AX52" s="196">
        <v>14</v>
      </c>
    </row>
    <row r="53" spans="1:50" ht="50" x14ac:dyDescent="0.3">
      <c r="A53" s="197">
        <v>12</v>
      </c>
      <c r="B53" s="198" t="s">
        <v>512</v>
      </c>
      <c r="C53" s="199" t="s">
        <v>474</v>
      </c>
      <c r="D53" s="199" t="s">
        <v>476</v>
      </c>
      <c r="E53" s="199" t="s">
        <v>107</v>
      </c>
      <c r="F53" s="199" t="s">
        <v>108</v>
      </c>
      <c r="G53" s="200" t="b">
        <v>1</v>
      </c>
      <c r="H53" s="201">
        <v>306</v>
      </c>
      <c r="I53" s="201">
        <v>270.73</v>
      </c>
      <c r="J53" s="201">
        <v>268</v>
      </c>
      <c r="K53" s="202">
        <v>311.05443554752003</v>
      </c>
      <c r="L53" s="203">
        <v>0.16065087890865692</v>
      </c>
      <c r="M53" s="204" t="s">
        <v>335</v>
      </c>
      <c r="N53" s="204"/>
      <c r="O53" s="205" t="s">
        <v>509</v>
      </c>
      <c r="P53" s="198" t="s">
        <v>349</v>
      </c>
      <c r="Q53" s="206" t="s">
        <v>512</v>
      </c>
      <c r="R53" s="198" t="s">
        <v>513</v>
      </c>
      <c r="S53" s="198">
        <v>0</v>
      </c>
      <c r="T53" s="198" t="s">
        <v>352</v>
      </c>
      <c r="U53" s="207">
        <v>311.05443554752003</v>
      </c>
      <c r="V53" s="198" t="b">
        <v>1</v>
      </c>
      <c r="W53" s="198" t="s">
        <v>514</v>
      </c>
      <c r="X53" s="208">
        <v>306</v>
      </c>
      <c r="Y53" s="209">
        <v>365.76</v>
      </c>
      <c r="AA53" s="211"/>
      <c r="AB53"/>
      <c r="AC53"/>
      <c r="AD53"/>
      <c r="AE53"/>
      <c r="AF53">
        <v>1</v>
      </c>
      <c r="AG53">
        <v>3</v>
      </c>
      <c r="AH53">
        <v>10</v>
      </c>
      <c r="AI53"/>
      <c r="AJ53"/>
      <c r="AK53"/>
      <c r="AL53" s="196">
        <v>14</v>
      </c>
      <c r="AM53" s="196"/>
      <c r="AN53"/>
      <c r="AO53"/>
      <c r="AP53"/>
      <c r="AQ53"/>
      <c r="AR53">
        <v>1</v>
      </c>
      <c r="AS53">
        <v>3</v>
      </c>
      <c r="AT53">
        <v>10</v>
      </c>
      <c r="AU53"/>
      <c r="AV53"/>
      <c r="AW53"/>
      <c r="AX53" s="196">
        <v>14</v>
      </c>
    </row>
    <row r="54" spans="1:50" ht="50" x14ac:dyDescent="0.3">
      <c r="A54" s="197">
        <v>13</v>
      </c>
      <c r="B54" s="198" t="s">
        <v>515</v>
      </c>
      <c r="C54" s="199" t="s">
        <v>474</v>
      </c>
      <c r="D54" s="199" t="s">
        <v>476</v>
      </c>
      <c r="E54" s="199" t="s">
        <v>109</v>
      </c>
      <c r="F54" s="199" t="s">
        <v>110</v>
      </c>
      <c r="G54" s="200" t="b">
        <v>1</v>
      </c>
      <c r="H54" s="201">
        <v>85</v>
      </c>
      <c r="I54" s="201">
        <v>85</v>
      </c>
      <c r="J54" s="201">
        <v>135</v>
      </c>
      <c r="K54" s="202">
        <v>156.95674377376002</v>
      </c>
      <c r="L54" s="203">
        <v>0.16264254647229648</v>
      </c>
      <c r="M54" s="204" t="s">
        <v>335</v>
      </c>
      <c r="N54" s="204"/>
      <c r="O54" s="205" t="s">
        <v>509</v>
      </c>
      <c r="P54" s="198" t="s">
        <v>349</v>
      </c>
      <c r="Q54" s="232" t="s">
        <v>515</v>
      </c>
      <c r="R54" s="198" t="s">
        <v>516</v>
      </c>
      <c r="S54" s="198">
        <v>0</v>
      </c>
      <c r="T54" s="198" t="s">
        <v>352</v>
      </c>
      <c r="U54" s="207">
        <v>156.95674377376002</v>
      </c>
      <c r="V54" s="198" t="b">
        <v>1</v>
      </c>
      <c r="W54" s="198" t="s">
        <v>517</v>
      </c>
      <c r="X54" s="208"/>
      <c r="AA54" s="211"/>
      <c r="AB54"/>
      <c r="AC54"/>
      <c r="AD54"/>
      <c r="AE54"/>
      <c r="AF54">
        <v>1</v>
      </c>
      <c r="AG54">
        <v>3</v>
      </c>
      <c r="AH54">
        <v>10</v>
      </c>
      <c r="AI54"/>
      <c r="AJ54"/>
      <c r="AK54"/>
      <c r="AL54" s="196">
        <v>14</v>
      </c>
      <c r="AM54" s="196"/>
      <c r="AN54"/>
      <c r="AO54"/>
      <c r="AP54"/>
      <c r="AQ54"/>
      <c r="AR54">
        <v>1</v>
      </c>
      <c r="AS54">
        <v>3</v>
      </c>
      <c r="AT54">
        <v>10</v>
      </c>
      <c r="AU54"/>
      <c r="AV54"/>
      <c r="AW54"/>
      <c r="AX54" s="196">
        <v>14</v>
      </c>
    </row>
    <row r="55" spans="1:50" ht="42" x14ac:dyDescent="0.3">
      <c r="A55" s="197">
        <v>14</v>
      </c>
      <c r="B55" s="198" t="s">
        <v>518</v>
      </c>
      <c r="C55" s="199" t="s">
        <v>474</v>
      </c>
      <c r="D55" s="199" t="s">
        <v>476</v>
      </c>
      <c r="E55" s="199" t="s">
        <v>230</v>
      </c>
      <c r="F55" s="199" t="s">
        <v>25</v>
      </c>
      <c r="G55" s="200" t="b">
        <v>1</v>
      </c>
      <c r="H55" s="201">
        <v>350</v>
      </c>
      <c r="I55" s="201">
        <v>350</v>
      </c>
      <c r="J55" s="201">
        <v>145</v>
      </c>
      <c r="K55" s="202">
        <v>145</v>
      </c>
      <c r="L55" s="203">
        <v>0</v>
      </c>
      <c r="M55" s="204" t="s">
        <v>335</v>
      </c>
      <c r="N55" s="204"/>
      <c r="O55" s="205" t="s">
        <v>519</v>
      </c>
      <c r="P55" s="198" t="s">
        <v>391</v>
      </c>
      <c r="Q55" s="206" t="s">
        <v>442</v>
      </c>
      <c r="R55" s="198" t="s">
        <v>444</v>
      </c>
      <c r="S55" s="198" t="s">
        <v>445</v>
      </c>
      <c r="T55" s="198" t="s">
        <v>446</v>
      </c>
      <c r="U55" s="207">
        <v>145</v>
      </c>
      <c r="V55" s="198" t="b">
        <v>1</v>
      </c>
      <c r="W55" s="198"/>
      <c r="X55" s="208"/>
      <c r="AA55" s="211"/>
      <c r="AB55"/>
      <c r="AC55"/>
      <c r="AD55"/>
      <c r="AE55"/>
      <c r="AF55">
        <v>1</v>
      </c>
      <c r="AG55">
        <v>1</v>
      </c>
      <c r="AH55">
        <v>1</v>
      </c>
      <c r="AI55"/>
      <c r="AJ55"/>
      <c r="AK55"/>
      <c r="AL55" s="196">
        <v>3</v>
      </c>
      <c r="AM55" s="196"/>
      <c r="AN55"/>
      <c r="AO55"/>
      <c r="AP55"/>
      <c r="AQ55"/>
      <c r="AR55">
        <v>1</v>
      </c>
      <c r="AS55">
        <v>1</v>
      </c>
      <c r="AT55">
        <v>1</v>
      </c>
      <c r="AU55"/>
      <c r="AV55"/>
      <c r="AW55"/>
      <c r="AX55" s="196">
        <v>3</v>
      </c>
    </row>
    <row r="56" spans="1:50" ht="42.5" thickBot="1" x14ac:dyDescent="0.35">
      <c r="A56" s="197">
        <v>15</v>
      </c>
      <c r="B56" s="198" t="s">
        <v>520</v>
      </c>
      <c r="C56" s="199" t="s">
        <v>474</v>
      </c>
      <c r="D56" s="199" t="s">
        <v>476</v>
      </c>
      <c r="E56" s="199" t="s">
        <v>231</v>
      </c>
      <c r="F56" s="199" t="s">
        <v>26</v>
      </c>
      <c r="G56" s="200" t="b">
        <v>1</v>
      </c>
      <c r="H56" s="201">
        <v>1350</v>
      </c>
      <c r="I56" s="201">
        <v>2340</v>
      </c>
      <c r="J56" s="201">
        <v>2387</v>
      </c>
      <c r="K56" s="202">
        <v>2387</v>
      </c>
      <c r="L56" s="203">
        <v>0</v>
      </c>
      <c r="M56" s="204" t="s">
        <v>335</v>
      </c>
      <c r="N56" s="204"/>
      <c r="O56" s="205" t="s">
        <v>521</v>
      </c>
      <c r="P56" s="198" t="s">
        <v>391</v>
      </c>
      <c r="Q56" s="206" t="s">
        <v>447</v>
      </c>
      <c r="R56" s="198" t="s">
        <v>449</v>
      </c>
      <c r="S56" s="198" t="s">
        <v>450</v>
      </c>
      <c r="T56" s="198" t="s">
        <v>446</v>
      </c>
      <c r="U56" s="207">
        <v>2387</v>
      </c>
      <c r="V56" s="198" t="b">
        <v>1</v>
      </c>
      <c r="W56" s="198"/>
      <c r="X56" s="208"/>
      <c r="AA56" s="211"/>
      <c r="AB56" s="218"/>
      <c r="AC56" s="218"/>
      <c r="AD56" s="218"/>
      <c r="AE56" s="218"/>
      <c r="AF56" s="218"/>
      <c r="AG56" s="218"/>
      <c r="AH56" s="218"/>
      <c r="AI56" s="218"/>
      <c r="AJ56" s="218"/>
      <c r="AK56" s="218"/>
      <c r="AL56" s="196">
        <v>0</v>
      </c>
      <c r="AM56" s="196"/>
      <c r="AN56" s="218"/>
      <c r="AO56" s="218"/>
      <c r="AP56" s="218"/>
      <c r="AQ56" s="218"/>
      <c r="AR56" s="218"/>
      <c r="AS56" s="218"/>
      <c r="AT56" s="218"/>
      <c r="AU56" s="218"/>
      <c r="AV56" s="218"/>
      <c r="AW56" s="218"/>
      <c r="AX56" s="196">
        <v>0</v>
      </c>
    </row>
    <row r="57" spans="1:50" ht="50" x14ac:dyDescent="0.3">
      <c r="A57" s="197">
        <v>1</v>
      </c>
      <c r="B57" s="198" t="s">
        <v>522</v>
      </c>
      <c r="C57" s="199" t="s">
        <v>523</v>
      </c>
      <c r="D57" s="199" t="s">
        <v>524</v>
      </c>
      <c r="E57" s="199" t="s">
        <v>112</v>
      </c>
      <c r="F57" s="199" t="s">
        <v>16</v>
      </c>
      <c r="G57" s="200" t="b">
        <v>1</v>
      </c>
      <c r="H57" s="201">
        <v>74</v>
      </c>
      <c r="I57" s="201">
        <v>40.64</v>
      </c>
      <c r="J57" s="201" t="s">
        <v>14</v>
      </c>
      <c r="K57" s="202" t="s">
        <v>14</v>
      </c>
      <c r="L57" s="203" t="s">
        <v>335</v>
      </c>
      <c r="M57" s="204" t="s">
        <v>335</v>
      </c>
      <c r="N57" s="204"/>
      <c r="O57" s="205" t="s">
        <v>525</v>
      </c>
      <c r="P57" s="198" t="s">
        <v>526</v>
      </c>
      <c r="Q57" s="206" t="s">
        <v>522</v>
      </c>
      <c r="R57" s="198" t="s">
        <v>527</v>
      </c>
      <c r="S57" s="198" t="s">
        <v>528</v>
      </c>
      <c r="T57" s="198" t="s">
        <v>424</v>
      </c>
      <c r="U57" s="207" t="s">
        <v>14</v>
      </c>
      <c r="V57" s="198" t="b">
        <v>1</v>
      </c>
      <c r="W57" s="198" t="s">
        <v>529</v>
      </c>
      <c r="X57" s="208">
        <v>73.62</v>
      </c>
      <c r="Y57" s="209">
        <v>40.64</v>
      </c>
      <c r="AA57" s="211"/>
      <c r="AB57"/>
      <c r="AC57"/>
      <c r="AD57"/>
      <c r="AE57"/>
      <c r="AF57"/>
      <c r="AG57"/>
      <c r="AH57"/>
      <c r="AI57"/>
      <c r="AJ57"/>
      <c r="AK57"/>
      <c r="AL57" s="196">
        <v>0</v>
      </c>
      <c r="AM57" s="196"/>
      <c r="AN57"/>
      <c r="AO57"/>
      <c r="AP57"/>
      <c r="AQ57"/>
      <c r="AR57"/>
      <c r="AS57"/>
      <c r="AT57"/>
      <c r="AU57"/>
      <c r="AV57"/>
      <c r="AW57"/>
      <c r="AX57" s="196">
        <v>0</v>
      </c>
    </row>
    <row r="58" spans="1:50" ht="42" x14ac:dyDescent="0.3">
      <c r="A58" s="197">
        <v>2</v>
      </c>
      <c r="B58" s="198" t="s">
        <v>530</v>
      </c>
      <c r="C58" s="199" t="s">
        <v>523</v>
      </c>
      <c r="D58" s="199" t="s">
        <v>524</v>
      </c>
      <c r="E58" s="199" t="s">
        <v>113</v>
      </c>
      <c r="F58" s="199" t="s">
        <v>114</v>
      </c>
      <c r="G58" s="200" t="b">
        <v>1</v>
      </c>
      <c r="H58" s="201">
        <v>37</v>
      </c>
      <c r="I58" s="201">
        <v>81.28</v>
      </c>
      <c r="J58" s="201" t="s">
        <v>14</v>
      </c>
      <c r="K58" s="202" t="s">
        <v>14</v>
      </c>
      <c r="L58" s="203" t="s">
        <v>335</v>
      </c>
      <c r="M58" s="204" t="s">
        <v>335</v>
      </c>
      <c r="N58" s="204"/>
      <c r="O58" s="205" t="s">
        <v>525</v>
      </c>
      <c r="P58" s="198" t="s">
        <v>526</v>
      </c>
      <c r="Q58" s="206" t="s">
        <v>530</v>
      </c>
      <c r="R58" s="198" t="s">
        <v>531</v>
      </c>
      <c r="S58" s="198" t="s">
        <v>528</v>
      </c>
      <c r="T58" s="198" t="s">
        <v>424</v>
      </c>
      <c r="U58" s="207" t="s">
        <v>14</v>
      </c>
      <c r="V58" s="198" t="b">
        <v>1</v>
      </c>
      <c r="W58" s="198" t="s">
        <v>532</v>
      </c>
      <c r="X58" s="208">
        <v>36.81</v>
      </c>
      <c r="Y58" s="209">
        <v>81.28</v>
      </c>
      <c r="AA58" s="211"/>
      <c r="AB58"/>
      <c r="AC58"/>
      <c r="AD58"/>
      <c r="AE58"/>
      <c r="AF58"/>
      <c r="AG58"/>
      <c r="AH58"/>
      <c r="AI58"/>
      <c r="AJ58"/>
      <c r="AK58"/>
      <c r="AL58" s="196">
        <v>0</v>
      </c>
      <c r="AM58" s="196"/>
      <c r="AN58"/>
      <c r="AO58"/>
      <c r="AP58"/>
      <c r="AQ58"/>
      <c r="AR58"/>
      <c r="AS58"/>
      <c r="AT58"/>
      <c r="AU58"/>
      <c r="AV58"/>
      <c r="AW58"/>
      <c r="AX58" s="196">
        <v>0</v>
      </c>
    </row>
    <row r="59" spans="1:50" ht="75.5" thickBot="1" x14ac:dyDescent="0.35">
      <c r="A59" s="197">
        <v>3</v>
      </c>
      <c r="B59" s="198" t="s">
        <v>533</v>
      </c>
      <c r="C59" s="199" t="s">
        <v>523</v>
      </c>
      <c r="D59" s="199" t="s">
        <v>524</v>
      </c>
      <c r="E59" s="199" t="s">
        <v>115</v>
      </c>
      <c r="F59" s="199" t="s">
        <v>116</v>
      </c>
      <c r="G59" s="200" t="b">
        <v>1</v>
      </c>
      <c r="H59" s="201">
        <v>460</v>
      </c>
      <c r="I59" s="201">
        <v>460.02499999999998</v>
      </c>
      <c r="J59" s="201" t="s">
        <v>14</v>
      </c>
      <c r="K59" s="202" t="s">
        <v>14</v>
      </c>
      <c r="L59" s="203" t="s">
        <v>335</v>
      </c>
      <c r="M59" s="204" t="s">
        <v>335</v>
      </c>
      <c r="N59" s="204"/>
      <c r="O59" s="205" t="s">
        <v>534</v>
      </c>
      <c r="P59" s="198" t="s">
        <v>535</v>
      </c>
      <c r="Q59" s="216" t="s">
        <v>533</v>
      </c>
      <c r="R59" s="198" t="s">
        <v>536</v>
      </c>
      <c r="S59" s="198" t="s">
        <v>537</v>
      </c>
      <c r="T59" s="198" t="s">
        <v>538</v>
      </c>
      <c r="U59" s="207" t="s">
        <v>14</v>
      </c>
      <c r="V59" s="198" t="b">
        <v>1</v>
      </c>
      <c r="W59" s="198"/>
      <c r="X59" s="208"/>
      <c r="Y59" s="209">
        <v>460.02499999999998</v>
      </c>
      <c r="Z59" s="210" t="s">
        <v>539</v>
      </c>
      <c r="AA59" s="211"/>
      <c r="AB59" s="218"/>
      <c r="AC59" s="218"/>
      <c r="AD59" s="218"/>
      <c r="AE59" s="218"/>
      <c r="AF59" s="218"/>
      <c r="AG59" s="218"/>
      <c r="AH59" s="218"/>
      <c r="AI59" s="218"/>
      <c r="AJ59" s="218"/>
      <c r="AK59" s="218"/>
      <c r="AL59" s="196">
        <v>0</v>
      </c>
      <c r="AM59" s="196"/>
      <c r="AN59" s="218"/>
      <c r="AO59" s="218"/>
      <c r="AP59" s="218"/>
      <c r="AQ59" s="218"/>
      <c r="AR59" s="218"/>
      <c r="AS59" s="218"/>
      <c r="AT59" s="218"/>
      <c r="AU59" s="218"/>
      <c r="AV59" s="218"/>
      <c r="AW59" s="218"/>
      <c r="AX59" s="196">
        <v>0</v>
      </c>
    </row>
    <row r="60" spans="1:50" ht="42" x14ac:dyDescent="0.3">
      <c r="A60" s="197">
        <v>4</v>
      </c>
      <c r="B60" s="198" t="s">
        <v>540</v>
      </c>
      <c r="C60" s="199" t="s">
        <v>523</v>
      </c>
      <c r="D60" s="199" t="s">
        <v>524</v>
      </c>
      <c r="E60" s="199" t="s">
        <v>541</v>
      </c>
      <c r="F60" s="199" t="s">
        <v>5</v>
      </c>
      <c r="G60" s="200" t="b">
        <v>1</v>
      </c>
      <c r="H60" s="200" t="s">
        <v>365</v>
      </c>
      <c r="I60" s="200" t="s">
        <v>365</v>
      </c>
      <c r="J60" s="200" t="s">
        <v>365</v>
      </c>
      <c r="K60" s="213" t="s">
        <v>365</v>
      </c>
      <c r="L60" s="203" t="s">
        <v>335</v>
      </c>
      <c r="M60" s="204" t="s">
        <v>335</v>
      </c>
      <c r="N60" s="204"/>
      <c r="O60" s="205"/>
      <c r="P60" s="198" t="s">
        <v>69</v>
      </c>
      <c r="Q60" s="206"/>
      <c r="R60" s="198" t="s">
        <v>335</v>
      </c>
      <c r="S60" s="198" t="s">
        <v>69</v>
      </c>
      <c r="T60" s="198" t="s">
        <v>335</v>
      </c>
      <c r="U60" s="207" t="s">
        <v>335</v>
      </c>
      <c r="V60" s="198" t="s">
        <v>335</v>
      </c>
      <c r="W60" s="198"/>
      <c r="X60" s="208"/>
      <c r="AA60" s="211"/>
      <c r="AB60"/>
      <c r="AC60"/>
      <c r="AD60"/>
      <c r="AE60"/>
      <c r="AF60"/>
      <c r="AG60"/>
      <c r="AH60"/>
      <c r="AI60"/>
      <c r="AJ60"/>
      <c r="AK60"/>
      <c r="AL60" s="196">
        <v>0</v>
      </c>
      <c r="AM60" s="196"/>
      <c r="AN60"/>
      <c r="AO60"/>
      <c r="AP60"/>
      <c r="AQ60"/>
      <c r="AR60"/>
      <c r="AS60"/>
      <c r="AT60"/>
      <c r="AU60"/>
      <c r="AV60"/>
      <c r="AW60"/>
      <c r="AX60" s="196">
        <v>0</v>
      </c>
    </row>
    <row r="61" spans="1:50" ht="42" x14ac:dyDescent="0.3">
      <c r="A61" s="197">
        <v>5</v>
      </c>
      <c r="B61" s="198" t="s">
        <v>542</v>
      </c>
      <c r="C61" s="199" t="s">
        <v>523</v>
      </c>
      <c r="D61" s="199" t="s">
        <v>524</v>
      </c>
      <c r="E61" s="199" t="s">
        <v>543</v>
      </c>
      <c r="F61" s="199"/>
      <c r="G61" s="200" t="b">
        <v>1</v>
      </c>
      <c r="H61" s="200"/>
      <c r="I61" s="200" t="s">
        <v>457</v>
      </c>
      <c r="J61" s="200" t="s">
        <v>457</v>
      </c>
      <c r="K61" s="213" t="s">
        <v>457</v>
      </c>
      <c r="L61" s="203" t="s">
        <v>335</v>
      </c>
      <c r="M61" s="204" t="s">
        <v>335</v>
      </c>
      <c r="N61" s="204"/>
      <c r="O61" s="205"/>
      <c r="P61" s="198" t="s">
        <v>69</v>
      </c>
      <c r="Q61" s="206"/>
      <c r="R61" s="198" t="s">
        <v>335</v>
      </c>
      <c r="S61" s="198" t="s">
        <v>69</v>
      </c>
      <c r="T61" s="198" t="s">
        <v>335</v>
      </c>
      <c r="U61" s="207" t="s">
        <v>335</v>
      </c>
      <c r="V61" s="198" t="s">
        <v>335</v>
      </c>
      <c r="W61" s="198"/>
      <c r="X61" s="208"/>
      <c r="AA61" s="211"/>
      <c r="AB61"/>
      <c r="AC61"/>
      <c r="AD61"/>
      <c r="AE61"/>
      <c r="AF61"/>
      <c r="AG61"/>
      <c r="AH61"/>
      <c r="AI61"/>
      <c r="AJ61"/>
      <c r="AK61"/>
      <c r="AL61" s="196">
        <v>0</v>
      </c>
      <c r="AM61" s="196"/>
      <c r="AN61"/>
      <c r="AO61"/>
      <c r="AP61"/>
      <c r="AQ61"/>
      <c r="AR61"/>
      <c r="AS61"/>
      <c r="AT61"/>
      <c r="AU61"/>
      <c r="AV61"/>
      <c r="AW61"/>
      <c r="AX61" s="196">
        <v>0</v>
      </c>
    </row>
    <row r="62" spans="1:50" ht="50" x14ac:dyDescent="0.3">
      <c r="A62" s="197">
        <v>1</v>
      </c>
      <c r="B62" s="198" t="s">
        <v>544</v>
      </c>
      <c r="C62" s="199" t="s">
        <v>545</v>
      </c>
      <c r="D62" s="199" t="s">
        <v>546</v>
      </c>
      <c r="E62" s="199" t="s">
        <v>233</v>
      </c>
      <c r="F62" s="199" t="s">
        <v>118</v>
      </c>
      <c r="G62" s="200" t="b">
        <v>1</v>
      </c>
      <c r="H62" s="201">
        <v>341</v>
      </c>
      <c r="I62" s="201">
        <v>373.125</v>
      </c>
      <c r="J62" s="201">
        <v>395</v>
      </c>
      <c r="K62" s="202">
        <v>407.35053356003999</v>
      </c>
      <c r="L62" s="203">
        <v>3.1267173569721418E-2</v>
      </c>
      <c r="M62" s="204" t="s">
        <v>335</v>
      </c>
      <c r="N62" s="204"/>
      <c r="O62" s="205"/>
      <c r="P62" s="198" t="s">
        <v>349</v>
      </c>
      <c r="Q62" s="233" t="s">
        <v>477</v>
      </c>
      <c r="R62" s="198" t="s">
        <v>478</v>
      </c>
      <c r="S62" s="198" t="s">
        <v>351</v>
      </c>
      <c r="T62" s="175" t="s">
        <v>352</v>
      </c>
      <c r="U62" s="207">
        <v>407.35053356003999</v>
      </c>
      <c r="V62" s="198" t="b">
        <v>1</v>
      </c>
      <c r="W62" s="198" t="s">
        <v>479</v>
      </c>
      <c r="X62" s="208">
        <v>341.09999999999997</v>
      </c>
      <c r="Y62" s="209">
        <v>373.125</v>
      </c>
      <c r="AA62" s="211"/>
      <c r="AB62"/>
      <c r="AC62"/>
      <c r="AD62"/>
      <c r="AE62"/>
      <c r="AF62"/>
      <c r="AG62"/>
      <c r="AH62"/>
      <c r="AI62">
        <v>1</v>
      </c>
      <c r="AJ62">
        <v>1</v>
      </c>
      <c r="AK62">
        <v>1</v>
      </c>
      <c r="AL62" s="196">
        <v>3</v>
      </c>
      <c r="AM62" s="196"/>
      <c r="AN62"/>
      <c r="AO62"/>
      <c r="AP62"/>
      <c r="AQ62"/>
      <c r="AR62"/>
      <c r="AS62"/>
      <c r="AT62"/>
      <c r="AU62">
        <v>1</v>
      </c>
      <c r="AV62">
        <v>1</v>
      </c>
      <c r="AW62">
        <v>1</v>
      </c>
      <c r="AX62" s="196">
        <v>3</v>
      </c>
    </row>
    <row r="63" spans="1:50" ht="28.5" thickBot="1" x14ac:dyDescent="0.35">
      <c r="A63" s="197">
        <v>2</v>
      </c>
      <c r="B63" s="198" t="s">
        <v>547</v>
      </c>
      <c r="C63" s="199" t="s">
        <v>545</v>
      </c>
      <c r="D63" s="199" t="s">
        <v>546</v>
      </c>
      <c r="E63" s="199" t="s">
        <v>543</v>
      </c>
      <c r="F63" s="199"/>
      <c r="G63" s="200" t="b">
        <v>1</v>
      </c>
      <c r="H63" s="200"/>
      <c r="I63" s="200" t="s">
        <v>474</v>
      </c>
      <c r="J63" s="200" t="s">
        <v>474</v>
      </c>
      <c r="K63" s="213" t="s">
        <v>474</v>
      </c>
      <c r="L63" s="203" t="s">
        <v>335</v>
      </c>
      <c r="M63" s="204" t="s">
        <v>335</v>
      </c>
      <c r="N63" s="204"/>
      <c r="O63" s="205"/>
      <c r="P63" s="198" t="s">
        <v>69</v>
      </c>
      <c r="Q63" s="206"/>
      <c r="R63" s="198" t="s">
        <v>335</v>
      </c>
      <c r="S63" s="198" t="s">
        <v>69</v>
      </c>
      <c r="T63" s="198" t="s">
        <v>335</v>
      </c>
      <c r="U63" s="207" t="s">
        <v>335</v>
      </c>
      <c r="V63" s="198" t="s">
        <v>335</v>
      </c>
      <c r="W63" s="198"/>
      <c r="X63" s="208"/>
      <c r="AA63" s="211"/>
      <c r="AB63" s="218"/>
      <c r="AC63" s="218"/>
      <c r="AD63" s="218"/>
      <c r="AE63" s="218"/>
      <c r="AF63" s="218"/>
      <c r="AG63" s="218"/>
      <c r="AH63" s="218"/>
      <c r="AI63" s="218"/>
      <c r="AJ63" s="218"/>
      <c r="AK63" s="218"/>
      <c r="AL63" s="196">
        <v>0</v>
      </c>
      <c r="AM63" s="196"/>
      <c r="AN63" s="218"/>
      <c r="AO63" s="218"/>
      <c r="AP63" s="218"/>
      <c r="AQ63" s="218"/>
      <c r="AR63" s="218"/>
      <c r="AS63" s="218"/>
      <c r="AT63" s="218"/>
      <c r="AU63" s="218"/>
      <c r="AV63" s="218"/>
      <c r="AW63" s="218"/>
      <c r="AX63" s="196">
        <v>0</v>
      </c>
    </row>
    <row r="64" spans="1:50" ht="37.5" x14ac:dyDescent="0.3">
      <c r="A64" s="197">
        <v>1</v>
      </c>
      <c r="B64" s="198" t="s">
        <v>548</v>
      </c>
      <c r="C64" s="199" t="s">
        <v>549</v>
      </c>
      <c r="D64" s="199" t="s">
        <v>550</v>
      </c>
      <c r="E64" s="199" t="s">
        <v>119</v>
      </c>
      <c r="F64" s="199" t="s">
        <v>16</v>
      </c>
      <c r="G64" s="199" t="b">
        <v>0</v>
      </c>
      <c r="H64" s="201">
        <v>74</v>
      </c>
      <c r="I64" s="201">
        <v>132.13</v>
      </c>
      <c r="J64" s="201">
        <v>166</v>
      </c>
      <c r="K64" s="202">
        <v>155.48158088235292</v>
      </c>
      <c r="L64" s="203">
        <v>-6.3363970588235397E-2</v>
      </c>
      <c r="M64" s="204" t="s">
        <v>335</v>
      </c>
      <c r="N64" s="204"/>
      <c r="O64" s="205" t="s">
        <v>551</v>
      </c>
      <c r="P64" s="198" t="s">
        <v>552</v>
      </c>
      <c r="Q64" s="206" t="s">
        <v>548</v>
      </c>
      <c r="R64" s="198" t="s">
        <v>553</v>
      </c>
      <c r="S64" s="198" t="s">
        <v>351</v>
      </c>
      <c r="T64" s="198" t="s">
        <v>337</v>
      </c>
      <c r="U64" s="207">
        <v>155.48158088235292</v>
      </c>
      <c r="V64" s="198" t="b">
        <v>1</v>
      </c>
      <c r="W64" s="198" t="s">
        <v>554</v>
      </c>
      <c r="X64" s="234">
        <v>82.5</v>
      </c>
      <c r="Y64" s="226">
        <v>132.13</v>
      </c>
      <c r="AA64" s="211"/>
      <c r="AB64"/>
      <c r="AC64"/>
      <c r="AD64"/>
      <c r="AE64"/>
      <c r="AF64"/>
      <c r="AG64"/>
      <c r="AH64"/>
      <c r="AI64"/>
      <c r="AJ64"/>
      <c r="AK64"/>
      <c r="AL64" s="196">
        <v>0</v>
      </c>
      <c r="AM64" s="196"/>
      <c r="AN64"/>
      <c r="AO64"/>
      <c r="AP64"/>
      <c r="AQ64"/>
      <c r="AR64"/>
      <c r="AS64"/>
      <c r="AT64"/>
      <c r="AU64"/>
      <c r="AV64"/>
      <c r="AW64"/>
      <c r="AX64" s="196">
        <v>0</v>
      </c>
    </row>
    <row r="65" spans="1:50" ht="50" x14ac:dyDescent="0.3">
      <c r="A65" s="197">
        <v>2</v>
      </c>
      <c r="B65" s="198" t="s">
        <v>555</v>
      </c>
      <c r="C65" s="199" t="s">
        <v>549</v>
      </c>
      <c r="D65" s="199" t="s">
        <v>550</v>
      </c>
      <c r="E65" s="199" t="s">
        <v>120</v>
      </c>
      <c r="F65" s="199" t="s">
        <v>121</v>
      </c>
      <c r="G65" s="199" t="b">
        <v>0</v>
      </c>
      <c r="H65" s="201">
        <v>2000</v>
      </c>
      <c r="I65" s="201">
        <v>2000</v>
      </c>
      <c r="J65" s="201">
        <v>1894</v>
      </c>
      <c r="K65" s="202">
        <v>1805.4937134980391</v>
      </c>
      <c r="L65" s="203">
        <v>-4.6729823918669977E-2</v>
      </c>
      <c r="M65" s="204" t="s">
        <v>335</v>
      </c>
      <c r="N65" s="204"/>
      <c r="O65" s="205" t="s">
        <v>551</v>
      </c>
      <c r="P65" s="198" t="s">
        <v>349</v>
      </c>
      <c r="Q65" s="206" t="s">
        <v>555</v>
      </c>
      <c r="R65" s="198" t="s">
        <v>556</v>
      </c>
      <c r="S65" s="198" t="s">
        <v>351</v>
      </c>
      <c r="T65" s="198" t="s">
        <v>352</v>
      </c>
      <c r="U65" s="207">
        <v>1805.4937134980391</v>
      </c>
      <c r="V65" s="198" t="b">
        <v>1</v>
      </c>
      <c r="W65" s="198" t="s">
        <v>556</v>
      </c>
      <c r="X65" s="208"/>
      <c r="AA65" s="211"/>
      <c r="AB65"/>
      <c r="AC65"/>
      <c r="AD65"/>
      <c r="AE65"/>
      <c r="AF65"/>
      <c r="AG65"/>
      <c r="AH65"/>
      <c r="AI65"/>
      <c r="AJ65"/>
      <c r="AK65"/>
      <c r="AL65" s="196">
        <v>0</v>
      </c>
      <c r="AM65" s="196"/>
      <c r="AN65"/>
      <c r="AO65"/>
      <c r="AP65"/>
      <c r="AQ65"/>
      <c r="AR65"/>
      <c r="AS65"/>
      <c r="AT65"/>
      <c r="AU65"/>
      <c r="AV65"/>
      <c r="AW65"/>
      <c r="AX65" s="196">
        <v>0</v>
      </c>
    </row>
    <row r="66" spans="1:50" ht="56" x14ac:dyDescent="0.3">
      <c r="A66" s="197">
        <v>3</v>
      </c>
      <c r="B66" s="198" t="s">
        <v>557</v>
      </c>
      <c r="C66" s="199" t="s">
        <v>549</v>
      </c>
      <c r="D66" s="199" t="s">
        <v>550</v>
      </c>
      <c r="E66" s="199" t="s">
        <v>262</v>
      </c>
      <c r="F66" s="199" t="s">
        <v>122</v>
      </c>
      <c r="G66" s="199" t="b">
        <v>0</v>
      </c>
      <c r="H66" s="201">
        <v>160</v>
      </c>
      <c r="I66" s="201">
        <v>160</v>
      </c>
      <c r="J66" s="201">
        <v>223</v>
      </c>
      <c r="K66" s="202">
        <v>216.53576774117647</v>
      </c>
      <c r="L66" s="203">
        <v>-2.8987588604589831E-2</v>
      </c>
      <c r="M66" s="204" t="s">
        <v>335</v>
      </c>
      <c r="N66" s="204"/>
      <c r="O66" s="205" t="s">
        <v>551</v>
      </c>
      <c r="P66" s="198" t="s">
        <v>349</v>
      </c>
      <c r="Q66" s="216" t="s">
        <v>557</v>
      </c>
      <c r="R66" s="198" t="s">
        <v>558</v>
      </c>
      <c r="S66" s="198">
        <v>0</v>
      </c>
      <c r="T66" s="198" t="s">
        <v>352</v>
      </c>
      <c r="U66" s="207">
        <v>216.53576774117647</v>
      </c>
      <c r="V66" s="198" t="b">
        <v>1</v>
      </c>
      <c r="W66" s="198" t="s">
        <v>559</v>
      </c>
      <c r="X66" s="208"/>
      <c r="AA66" s="211"/>
      <c r="AB66"/>
      <c r="AC66"/>
      <c r="AD66"/>
      <c r="AE66"/>
      <c r="AF66"/>
      <c r="AG66"/>
      <c r="AH66"/>
      <c r="AI66"/>
      <c r="AJ66"/>
      <c r="AK66"/>
      <c r="AL66" s="196">
        <v>0</v>
      </c>
      <c r="AM66" s="196"/>
      <c r="AN66"/>
      <c r="AO66"/>
      <c r="AP66"/>
      <c r="AQ66"/>
      <c r="AR66"/>
      <c r="AS66"/>
      <c r="AT66"/>
      <c r="AU66"/>
      <c r="AV66"/>
      <c r="AW66"/>
      <c r="AX66" s="196">
        <v>0</v>
      </c>
    </row>
    <row r="67" spans="1:50" ht="62.5" x14ac:dyDescent="0.3">
      <c r="A67" s="197">
        <v>4</v>
      </c>
      <c r="B67" s="198" t="s">
        <v>560</v>
      </c>
      <c r="C67" s="199" t="s">
        <v>549</v>
      </c>
      <c r="D67" s="199" t="s">
        <v>550</v>
      </c>
      <c r="E67" s="199" t="s">
        <v>263</v>
      </c>
      <c r="F67" s="199" t="s">
        <v>123</v>
      </c>
      <c r="G67" s="199" t="b">
        <v>0</v>
      </c>
      <c r="H67" s="201">
        <v>170</v>
      </c>
      <c r="I67" s="201">
        <v>203.2</v>
      </c>
      <c r="J67" s="201">
        <v>219</v>
      </c>
      <c r="K67" s="202">
        <v>224.36768924705882</v>
      </c>
      <c r="L67" s="203">
        <v>2.4509996561912439E-2</v>
      </c>
      <c r="M67" s="204" t="s">
        <v>335</v>
      </c>
      <c r="N67" s="204"/>
      <c r="O67" s="205" t="s">
        <v>561</v>
      </c>
      <c r="P67" s="198" t="s">
        <v>349</v>
      </c>
      <c r="Q67" s="206" t="s">
        <v>560</v>
      </c>
      <c r="R67" s="198" t="s">
        <v>562</v>
      </c>
      <c r="S67" s="198" t="s">
        <v>351</v>
      </c>
      <c r="T67" s="198" t="s">
        <v>352</v>
      </c>
      <c r="U67" s="207">
        <v>224.36768924705882</v>
      </c>
      <c r="V67" s="198" t="b">
        <v>1</v>
      </c>
      <c r="W67" s="198" t="s">
        <v>563</v>
      </c>
      <c r="X67" s="208">
        <v>170</v>
      </c>
      <c r="Y67" s="209">
        <v>203.2</v>
      </c>
      <c r="AA67" s="211"/>
      <c r="AB67"/>
      <c r="AC67"/>
      <c r="AD67"/>
      <c r="AE67"/>
      <c r="AF67"/>
      <c r="AG67"/>
      <c r="AH67"/>
      <c r="AI67"/>
      <c r="AJ67"/>
      <c r="AK67"/>
      <c r="AL67" s="196">
        <v>0</v>
      </c>
      <c r="AM67" s="196"/>
      <c r="AN67"/>
      <c r="AO67"/>
      <c r="AP67"/>
      <c r="AQ67"/>
      <c r="AR67"/>
      <c r="AS67"/>
      <c r="AT67"/>
      <c r="AU67"/>
      <c r="AV67"/>
      <c r="AW67"/>
      <c r="AX67" s="196">
        <v>0</v>
      </c>
    </row>
    <row r="68" spans="1:50" ht="50" x14ac:dyDescent="0.3">
      <c r="A68" s="197">
        <v>5</v>
      </c>
      <c r="B68" s="198" t="s">
        <v>564</v>
      </c>
      <c r="C68" s="199" t="s">
        <v>549</v>
      </c>
      <c r="D68" s="199" t="s">
        <v>550</v>
      </c>
      <c r="E68" s="199" t="s">
        <v>124</v>
      </c>
      <c r="F68" s="199" t="s">
        <v>5</v>
      </c>
      <c r="G68" s="199" t="b">
        <v>0</v>
      </c>
      <c r="H68" s="201"/>
      <c r="I68" s="201">
        <v>955.08</v>
      </c>
      <c r="J68" s="201">
        <v>1035</v>
      </c>
      <c r="K68" s="202">
        <v>1016.8708505411764</v>
      </c>
      <c r="L68" s="203">
        <v>-1.7516086433645994E-2</v>
      </c>
      <c r="M68" s="204" t="s">
        <v>335</v>
      </c>
      <c r="N68" s="204"/>
      <c r="O68" s="205" t="s">
        <v>565</v>
      </c>
      <c r="P68" s="198" t="s">
        <v>349</v>
      </c>
      <c r="Q68" s="206" t="s">
        <v>564</v>
      </c>
      <c r="R68" s="198" t="s">
        <v>124</v>
      </c>
      <c r="S68" s="198">
        <v>0</v>
      </c>
      <c r="T68" s="198" t="s">
        <v>352</v>
      </c>
      <c r="U68" s="207">
        <v>1016.8708505411764</v>
      </c>
      <c r="V68" s="198" t="b">
        <v>1</v>
      </c>
      <c r="W68" s="198"/>
      <c r="X68" s="208"/>
      <c r="AA68" s="211"/>
      <c r="AB68"/>
      <c r="AC68"/>
      <c r="AD68"/>
      <c r="AE68"/>
      <c r="AF68"/>
      <c r="AG68"/>
      <c r="AH68"/>
      <c r="AI68"/>
      <c r="AJ68"/>
      <c r="AK68"/>
      <c r="AL68" s="196">
        <v>0</v>
      </c>
      <c r="AM68" s="196"/>
      <c r="AN68"/>
      <c r="AO68"/>
      <c r="AP68"/>
      <c r="AQ68"/>
      <c r="AR68"/>
      <c r="AS68"/>
      <c r="AT68"/>
      <c r="AU68"/>
      <c r="AV68"/>
      <c r="AW68"/>
      <c r="AX68" s="196">
        <v>0</v>
      </c>
    </row>
    <row r="69" spans="1:50" ht="50" x14ac:dyDescent="0.3">
      <c r="A69" s="197">
        <v>6</v>
      </c>
      <c r="B69" s="198" t="s">
        <v>566</v>
      </c>
      <c r="C69" s="199" t="s">
        <v>549</v>
      </c>
      <c r="D69" s="199" t="s">
        <v>550</v>
      </c>
      <c r="E69" s="199" t="s">
        <v>125</v>
      </c>
      <c r="F69" s="199" t="s">
        <v>5</v>
      </c>
      <c r="G69" s="199" t="b">
        <v>0</v>
      </c>
      <c r="H69" s="201"/>
      <c r="I69" s="201">
        <v>4304</v>
      </c>
      <c r="J69" s="201">
        <v>5139</v>
      </c>
      <c r="K69" s="202">
        <v>5127.0182736941169</v>
      </c>
      <c r="L69" s="203">
        <v>-2.3315287616040292E-3</v>
      </c>
      <c r="M69" s="204" t="s">
        <v>335</v>
      </c>
      <c r="N69" s="204"/>
      <c r="O69" s="205" t="s">
        <v>565</v>
      </c>
      <c r="P69" s="198" t="s">
        <v>349</v>
      </c>
      <c r="Q69" s="206" t="s">
        <v>566</v>
      </c>
      <c r="R69" s="198" t="s">
        <v>125</v>
      </c>
      <c r="S69" s="198">
        <v>0</v>
      </c>
      <c r="T69" s="198" t="s">
        <v>352</v>
      </c>
      <c r="U69" s="207">
        <v>5127.0182736941169</v>
      </c>
      <c r="V69" s="198" t="b">
        <v>1</v>
      </c>
      <c r="W69" s="198"/>
      <c r="X69" s="208"/>
      <c r="AA69" s="211"/>
      <c r="AB69"/>
      <c r="AC69"/>
      <c r="AD69"/>
      <c r="AE69"/>
      <c r="AF69"/>
      <c r="AG69"/>
      <c r="AH69"/>
      <c r="AI69"/>
      <c r="AJ69"/>
      <c r="AK69"/>
      <c r="AL69" s="196">
        <v>0</v>
      </c>
      <c r="AM69" s="196"/>
      <c r="AN69"/>
      <c r="AO69"/>
      <c r="AP69"/>
      <c r="AQ69"/>
      <c r="AR69"/>
      <c r="AS69"/>
      <c r="AT69"/>
      <c r="AU69"/>
      <c r="AV69"/>
      <c r="AW69"/>
      <c r="AX69" s="196">
        <v>0</v>
      </c>
    </row>
    <row r="70" spans="1:50" ht="37.5" x14ac:dyDescent="0.3">
      <c r="A70" s="197">
        <v>7</v>
      </c>
      <c r="B70" s="198" t="s">
        <v>567</v>
      </c>
      <c r="C70" s="199" t="s">
        <v>549</v>
      </c>
      <c r="D70" s="199" t="s">
        <v>550</v>
      </c>
      <c r="E70" s="199" t="s">
        <v>126</v>
      </c>
      <c r="F70" s="199" t="s">
        <v>17</v>
      </c>
      <c r="G70" s="199" t="b">
        <v>0</v>
      </c>
      <c r="H70" s="201">
        <v>27</v>
      </c>
      <c r="I70" s="201">
        <v>27</v>
      </c>
      <c r="J70" s="201">
        <v>27</v>
      </c>
      <c r="K70" s="202">
        <v>27</v>
      </c>
      <c r="L70" s="203">
        <v>0</v>
      </c>
      <c r="M70" s="204" t="s">
        <v>335</v>
      </c>
      <c r="N70" s="204"/>
      <c r="O70" s="205"/>
      <c r="P70" s="198" t="s">
        <v>552</v>
      </c>
      <c r="Q70" s="206"/>
      <c r="R70" s="198" t="s">
        <v>335</v>
      </c>
      <c r="S70" s="198" t="s">
        <v>335</v>
      </c>
      <c r="T70" s="198" t="s">
        <v>335</v>
      </c>
      <c r="U70" s="207" t="s">
        <v>335</v>
      </c>
      <c r="V70" s="198" t="s">
        <v>335</v>
      </c>
      <c r="W70" s="198" t="s">
        <v>568</v>
      </c>
      <c r="X70" s="234"/>
      <c r="Y70" s="231"/>
      <c r="AA70" s="211"/>
      <c r="AB70"/>
      <c r="AC70"/>
      <c r="AD70"/>
      <c r="AE70"/>
      <c r="AF70"/>
      <c r="AG70"/>
      <c r="AH70"/>
      <c r="AI70"/>
      <c r="AJ70"/>
      <c r="AK70"/>
      <c r="AL70" s="196">
        <v>0</v>
      </c>
      <c r="AM70" s="196"/>
      <c r="AN70"/>
      <c r="AO70"/>
      <c r="AP70"/>
      <c r="AQ70"/>
      <c r="AR70"/>
      <c r="AS70"/>
      <c r="AT70"/>
      <c r="AU70"/>
      <c r="AV70"/>
      <c r="AW70"/>
      <c r="AX70" s="196">
        <v>0</v>
      </c>
    </row>
    <row r="71" spans="1:50" ht="50" x14ac:dyDescent="0.3">
      <c r="A71" s="197">
        <v>8</v>
      </c>
      <c r="B71" s="198" t="s">
        <v>569</v>
      </c>
      <c r="C71" s="199" t="s">
        <v>549</v>
      </c>
      <c r="D71" s="199" t="s">
        <v>550</v>
      </c>
      <c r="E71" s="199" t="s">
        <v>127</v>
      </c>
      <c r="F71" s="199" t="s">
        <v>128</v>
      </c>
      <c r="G71" s="199" t="b">
        <v>0</v>
      </c>
      <c r="H71" s="201"/>
      <c r="I71" s="201">
        <v>202.82</v>
      </c>
      <c r="J71" s="201">
        <v>170</v>
      </c>
      <c r="K71" s="202">
        <v>166.23624121999998</v>
      </c>
      <c r="L71" s="203">
        <v>-2.2139757529411885E-2</v>
      </c>
      <c r="M71" s="204" t="s">
        <v>335</v>
      </c>
      <c r="N71" s="204"/>
      <c r="O71" s="205"/>
      <c r="P71" s="198" t="s">
        <v>349</v>
      </c>
      <c r="Q71" s="206" t="s">
        <v>569</v>
      </c>
      <c r="R71" s="198" t="s">
        <v>570</v>
      </c>
      <c r="S71" s="198" t="s">
        <v>571</v>
      </c>
      <c r="T71" s="198" t="s">
        <v>352</v>
      </c>
      <c r="U71" s="207">
        <v>166.23624121999998</v>
      </c>
      <c r="V71" s="198" t="b">
        <v>1</v>
      </c>
      <c r="W71" s="198"/>
      <c r="X71" s="208"/>
      <c r="AA71" s="211"/>
      <c r="AB71"/>
      <c r="AC71"/>
      <c r="AD71"/>
      <c r="AE71"/>
      <c r="AF71"/>
      <c r="AG71"/>
      <c r="AH71"/>
      <c r="AI71"/>
      <c r="AJ71"/>
      <c r="AK71"/>
      <c r="AL71" s="196">
        <v>0</v>
      </c>
      <c r="AM71" s="196"/>
      <c r="AN71"/>
      <c r="AO71"/>
      <c r="AP71"/>
      <c r="AQ71"/>
      <c r="AR71"/>
      <c r="AS71"/>
      <c r="AT71"/>
      <c r="AU71"/>
      <c r="AV71"/>
      <c r="AW71"/>
      <c r="AX71" s="196">
        <v>0</v>
      </c>
    </row>
    <row r="72" spans="1:50" ht="28" x14ac:dyDescent="0.3">
      <c r="A72" s="197">
        <v>9</v>
      </c>
      <c r="B72" s="198" t="s">
        <v>572</v>
      </c>
      <c r="C72" s="199" t="s">
        <v>549</v>
      </c>
      <c r="D72" s="199" t="s">
        <v>550</v>
      </c>
      <c r="E72" s="199" t="s">
        <v>543</v>
      </c>
      <c r="F72" s="199"/>
      <c r="G72" s="199" t="b">
        <v>0</v>
      </c>
      <c r="H72" s="200" t="s">
        <v>573</v>
      </c>
      <c r="I72" s="200" t="s">
        <v>574</v>
      </c>
      <c r="J72" s="200" t="s">
        <v>574</v>
      </c>
      <c r="K72" s="213" t="s">
        <v>574</v>
      </c>
      <c r="L72" s="203" t="s">
        <v>335</v>
      </c>
      <c r="M72" s="204" t="s">
        <v>335</v>
      </c>
      <c r="N72" s="204"/>
      <c r="O72" s="205"/>
      <c r="P72" s="198" t="s">
        <v>69</v>
      </c>
      <c r="Q72" s="206"/>
      <c r="R72" s="198" t="s">
        <v>335</v>
      </c>
      <c r="S72" s="198" t="s">
        <v>69</v>
      </c>
      <c r="T72" s="198" t="s">
        <v>335</v>
      </c>
      <c r="U72" s="207" t="s">
        <v>335</v>
      </c>
      <c r="V72" s="198" t="s">
        <v>335</v>
      </c>
      <c r="W72" s="198"/>
      <c r="X72" s="208"/>
      <c r="AA72" s="211"/>
      <c r="AB72"/>
      <c r="AC72"/>
      <c r="AD72"/>
      <c r="AE72"/>
      <c r="AF72"/>
      <c r="AG72"/>
      <c r="AH72"/>
      <c r="AI72"/>
      <c r="AJ72"/>
      <c r="AK72"/>
      <c r="AL72" s="196">
        <v>0</v>
      </c>
      <c r="AM72" s="196"/>
      <c r="AN72"/>
      <c r="AO72"/>
      <c r="AP72"/>
      <c r="AQ72"/>
      <c r="AR72"/>
      <c r="AS72"/>
      <c r="AT72"/>
      <c r="AU72"/>
      <c r="AV72"/>
      <c r="AW72"/>
      <c r="AX72" s="196">
        <v>0</v>
      </c>
    </row>
    <row r="73" spans="1:50" ht="75" x14ac:dyDescent="0.3">
      <c r="A73" s="197">
        <v>1</v>
      </c>
      <c r="B73" s="198" t="s">
        <v>575</v>
      </c>
      <c r="C73" s="199" t="s">
        <v>576</v>
      </c>
      <c r="D73" s="199" t="s">
        <v>577</v>
      </c>
      <c r="E73" s="199" t="s">
        <v>130</v>
      </c>
      <c r="F73" s="199" t="s">
        <v>16</v>
      </c>
      <c r="G73" s="200" t="b">
        <v>0</v>
      </c>
      <c r="H73" s="201">
        <v>79</v>
      </c>
      <c r="I73" s="201">
        <v>83.801666666666662</v>
      </c>
      <c r="J73" s="201">
        <v>73</v>
      </c>
      <c r="K73" s="202">
        <v>72.624742647058824</v>
      </c>
      <c r="L73" s="203">
        <v>-5.1405116841256593E-3</v>
      </c>
      <c r="M73" s="204" t="s">
        <v>335</v>
      </c>
      <c r="N73" s="204"/>
      <c r="O73" s="205"/>
      <c r="P73" s="198" t="s">
        <v>337</v>
      </c>
      <c r="Q73" s="206" t="s">
        <v>575</v>
      </c>
      <c r="R73" s="198" t="s">
        <v>578</v>
      </c>
      <c r="S73" s="198" t="s">
        <v>351</v>
      </c>
      <c r="T73" s="198" t="s">
        <v>337</v>
      </c>
      <c r="U73" s="207">
        <v>72.624742647058824</v>
      </c>
      <c r="V73" s="198" t="b">
        <v>1</v>
      </c>
      <c r="W73" s="198" t="s">
        <v>579</v>
      </c>
      <c r="X73" s="225">
        <v>81.465000000000003</v>
      </c>
      <c r="Y73" s="209">
        <v>83.801666666666662</v>
      </c>
      <c r="AA73" s="211"/>
      <c r="AB73"/>
      <c r="AC73"/>
      <c r="AD73"/>
      <c r="AE73"/>
      <c r="AF73"/>
      <c r="AG73"/>
      <c r="AH73"/>
      <c r="AI73"/>
      <c r="AJ73"/>
      <c r="AK73"/>
      <c r="AL73" s="196">
        <v>0</v>
      </c>
      <c r="AM73" s="196"/>
      <c r="AN73"/>
      <c r="AO73"/>
      <c r="AP73"/>
      <c r="AQ73"/>
      <c r="AR73"/>
      <c r="AS73"/>
      <c r="AT73"/>
      <c r="AU73"/>
      <c r="AV73"/>
      <c r="AW73"/>
      <c r="AX73" s="196">
        <v>0</v>
      </c>
    </row>
    <row r="74" spans="1:50" ht="42" x14ac:dyDescent="0.3">
      <c r="A74" s="197">
        <v>2</v>
      </c>
      <c r="B74" s="198" t="s">
        <v>580</v>
      </c>
      <c r="C74" s="199" t="s">
        <v>576</v>
      </c>
      <c r="D74" s="199" t="s">
        <v>577</v>
      </c>
      <c r="E74" s="199" t="s">
        <v>131</v>
      </c>
      <c r="F74" s="199" t="s">
        <v>5</v>
      </c>
      <c r="G74" s="200" t="b">
        <v>0</v>
      </c>
      <c r="H74" s="201">
        <v>400</v>
      </c>
      <c r="I74" s="201">
        <v>363.18</v>
      </c>
      <c r="J74" s="201">
        <v>370</v>
      </c>
      <c r="K74" s="202">
        <v>384.55</v>
      </c>
      <c r="L74" s="203">
        <v>3.9324324324324422E-2</v>
      </c>
      <c r="M74" s="204" t="s">
        <v>335</v>
      </c>
      <c r="N74" s="204"/>
      <c r="O74" s="205"/>
      <c r="P74" s="198" t="s">
        <v>337</v>
      </c>
      <c r="Q74" s="206" t="s">
        <v>580</v>
      </c>
      <c r="R74" s="198" t="s">
        <v>581</v>
      </c>
      <c r="S74" s="198" t="s">
        <v>582</v>
      </c>
      <c r="T74" s="198" t="s">
        <v>383</v>
      </c>
      <c r="U74" s="207">
        <v>384.55</v>
      </c>
      <c r="V74" s="198" t="b">
        <v>1</v>
      </c>
      <c r="W74" s="198" t="s">
        <v>583</v>
      </c>
      <c r="X74" s="208"/>
      <c r="AA74" s="211"/>
      <c r="AB74"/>
      <c r="AC74"/>
      <c r="AD74"/>
      <c r="AE74"/>
      <c r="AF74"/>
      <c r="AG74"/>
      <c r="AH74"/>
      <c r="AI74"/>
      <c r="AJ74"/>
      <c r="AK74"/>
      <c r="AL74" s="196">
        <v>0</v>
      </c>
      <c r="AM74" s="196"/>
      <c r="AN74"/>
      <c r="AO74"/>
      <c r="AP74"/>
      <c r="AQ74"/>
      <c r="AR74"/>
      <c r="AS74"/>
      <c r="AT74"/>
      <c r="AU74"/>
      <c r="AV74"/>
      <c r="AW74"/>
      <c r="AX74" s="196">
        <v>0</v>
      </c>
    </row>
    <row r="75" spans="1:50" ht="42" x14ac:dyDescent="0.3">
      <c r="A75" s="197">
        <v>3</v>
      </c>
      <c r="B75" s="198" t="s">
        <v>584</v>
      </c>
      <c r="C75" s="199" t="s">
        <v>576</v>
      </c>
      <c r="D75" s="199" t="s">
        <v>577</v>
      </c>
      <c r="E75" s="199" t="s">
        <v>132</v>
      </c>
      <c r="F75" s="199" t="s">
        <v>16</v>
      </c>
      <c r="G75" s="200" t="b">
        <v>0</v>
      </c>
      <c r="H75" s="201">
        <v>110</v>
      </c>
      <c r="I75" s="201">
        <v>121.92</v>
      </c>
      <c r="J75" s="201">
        <v>103</v>
      </c>
      <c r="K75" s="202">
        <v>137.86088235294116</v>
      </c>
      <c r="L75" s="203">
        <v>0.33845516847515689</v>
      </c>
      <c r="M75" s="204" t="s">
        <v>335</v>
      </c>
      <c r="N75" s="204"/>
      <c r="O75" s="205" t="s">
        <v>585</v>
      </c>
      <c r="P75" s="198" t="s">
        <v>552</v>
      </c>
      <c r="Q75" s="206" t="s">
        <v>584</v>
      </c>
      <c r="R75" s="198" t="s">
        <v>586</v>
      </c>
      <c r="S75" s="198" t="s">
        <v>351</v>
      </c>
      <c r="T75" s="198" t="s">
        <v>337</v>
      </c>
      <c r="U75" s="207">
        <v>137.86088235294116</v>
      </c>
      <c r="V75" s="198" t="b">
        <v>1</v>
      </c>
      <c r="W75" s="198" t="s">
        <v>587</v>
      </c>
      <c r="X75" s="208">
        <v>110.43</v>
      </c>
      <c r="Y75" s="209">
        <v>121.92</v>
      </c>
      <c r="AA75" s="211"/>
      <c r="AB75"/>
      <c r="AC75"/>
      <c r="AD75"/>
      <c r="AE75"/>
      <c r="AF75"/>
      <c r="AG75"/>
      <c r="AH75"/>
      <c r="AI75"/>
      <c r="AJ75"/>
      <c r="AK75"/>
      <c r="AL75" s="196">
        <v>0</v>
      </c>
      <c r="AM75" s="196"/>
      <c r="AN75"/>
      <c r="AO75"/>
      <c r="AP75"/>
      <c r="AQ75"/>
      <c r="AR75"/>
      <c r="AS75"/>
      <c r="AT75"/>
      <c r="AU75"/>
      <c r="AV75"/>
      <c r="AW75"/>
      <c r="AX75" s="196">
        <v>0</v>
      </c>
    </row>
    <row r="76" spans="1:50" ht="42" x14ac:dyDescent="0.3">
      <c r="A76" s="197">
        <v>4</v>
      </c>
      <c r="B76" s="198" t="s">
        <v>588</v>
      </c>
      <c r="C76" s="199" t="s">
        <v>576</v>
      </c>
      <c r="D76" s="199" t="s">
        <v>577</v>
      </c>
      <c r="E76" s="199" t="s">
        <v>133</v>
      </c>
      <c r="F76" s="199" t="s">
        <v>16</v>
      </c>
      <c r="G76" s="200" t="b">
        <v>0</v>
      </c>
      <c r="H76" s="201">
        <v>55</v>
      </c>
      <c r="I76" s="201">
        <v>60.96</v>
      </c>
      <c r="J76" s="201">
        <v>51</v>
      </c>
      <c r="K76" s="202">
        <v>68.93044117647058</v>
      </c>
      <c r="L76" s="203">
        <v>0.35157727797001148</v>
      </c>
      <c r="M76" s="204" t="s">
        <v>335</v>
      </c>
      <c r="N76" s="204"/>
      <c r="O76" s="205" t="s">
        <v>585</v>
      </c>
      <c r="P76" s="198" t="s">
        <v>552</v>
      </c>
      <c r="Q76" s="206" t="s">
        <v>588</v>
      </c>
      <c r="R76" s="198" t="s">
        <v>586</v>
      </c>
      <c r="S76" s="198" t="s">
        <v>351</v>
      </c>
      <c r="T76" s="198" t="s">
        <v>337</v>
      </c>
      <c r="U76" s="207">
        <v>68.93044117647058</v>
      </c>
      <c r="V76" s="198" t="b">
        <v>1</v>
      </c>
      <c r="W76" s="198" t="s">
        <v>589</v>
      </c>
      <c r="X76" s="208">
        <v>55.215000000000003</v>
      </c>
      <c r="Y76" s="209">
        <v>60.96</v>
      </c>
      <c r="AA76" s="211"/>
      <c r="AB76"/>
      <c r="AC76"/>
      <c r="AD76"/>
      <c r="AE76"/>
      <c r="AF76"/>
      <c r="AG76"/>
      <c r="AH76"/>
      <c r="AI76"/>
      <c r="AJ76"/>
      <c r="AK76"/>
      <c r="AL76" s="196">
        <v>0</v>
      </c>
      <c r="AM76" s="196"/>
      <c r="AN76"/>
      <c r="AO76"/>
      <c r="AP76"/>
      <c r="AQ76"/>
      <c r="AR76"/>
      <c r="AS76"/>
      <c r="AT76"/>
      <c r="AU76"/>
      <c r="AV76"/>
      <c r="AW76"/>
      <c r="AX76" s="196">
        <v>0</v>
      </c>
    </row>
    <row r="77" spans="1:50" ht="56" x14ac:dyDescent="0.3">
      <c r="A77" s="197">
        <v>1</v>
      </c>
      <c r="B77" s="198" t="s">
        <v>590</v>
      </c>
      <c r="C77" s="199" t="s">
        <v>591</v>
      </c>
      <c r="D77" s="199" t="s">
        <v>592</v>
      </c>
      <c r="E77" s="199" t="s">
        <v>119</v>
      </c>
      <c r="F77" s="199" t="s">
        <v>16</v>
      </c>
      <c r="G77" s="200" t="b">
        <v>1</v>
      </c>
      <c r="H77" s="201">
        <v>114</v>
      </c>
      <c r="I77" s="201">
        <v>125.28999999999999</v>
      </c>
      <c r="J77" s="201">
        <v>278</v>
      </c>
      <c r="K77" s="202">
        <v>282.51768824999994</v>
      </c>
      <c r="L77" s="203">
        <v>1.6250677158273108E-2</v>
      </c>
      <c r="M77" s="204" t="s">
        <v>335</v>
      </c>
      <c r="N77" s="204"/>
      <c r="O77" s="205"/>
      <c r="P77" s="198" t="s">
        <v>552</v>
      </c>
      <c r="Q77" s="216" t="s">
        <v>590</v>
      </c>
      <c r="R77" s="198" t="s">
        <v>593</v>
      </c>
      <c r="S77" s="198" t="s">
        <v>351</v>
      </c>
      <c r="T77" s="198" t="s">
        <v>337</v>
      </c>
      <c r="U77" s="207">
        <v>282.51768824999994</v>
      </c>
      <c r="V77" s="198" t="b">
        <v>1</v>
      </c>
      <c r="W77" s="198" t="s">
        <v>594</v>
      </c>
      <c r="X77" s="234">
        <v>108</v>
      </c>
      <c r="Y77" s="226">
        <v>125.28999999999999</v>
      </c>
      <c r="AA77" s="211"/>
      <c r="AB77"/>
      <c r="AC77"/>
      <c r="AD77"/>
      <c r="AE77"/>
      <c r="AF77"/>
      <c r="AG77"/>
      <c r="AH77"/>
      <c r="AI77"/>
      <c r="AJ77"/>
      <c r="AK77"/>
      <c r="AL77" s="196">
        <v>0</v>
      </c>
      <c r="AM77" s="196"/>
      <c r="AN77"/>
      <c r="AO77"/>
      <c r="AP77"/>
      <c r="AQ77"/>
      <c r="AR77"/>
      <c r="AS77"/>
      <c r="AT77"/>
      <c r="AU77"/>
      <c r="AV77"/>
      <c r="AW77"/>
      <c r="AX77" s="196">
        <v>0</v>
      </c>
    </row>
    <row r="78" spans="1:50" ht="56" x14ac:dyDescent="0.3">
      <c r="A78" s="197">
        <v>2</v>
      </c>
      <c r="B78" s="198" t="s">
        <v>595</v>
      </c>
      <c r="C78" s="199" t="s">
        <v>591</v>
      </c>
      <c r="D78" s="199" t="s">
        <v>592</v>
      </c>
      <c r="E78" s="199" t="s">
        <v>12</v>
      </c>
      <c r="F78" s="199" t="s">
        <v>135</v>
      </c>
      <c r="G78" s="200" t="b">
        <v>1</v>
      </c>
      <c r="H78" s="200" t="s">
        <v>14</v>
      </c>
      <c r="I78" s="200" t="s">
        <v>14</v>
      </c>
      <c r="J78" s="200" t="s">
        <v>14</v>
      </c>
      <c r="K78" s="213" t="s">
        <v>14</v>
      </c>
      <c r="L78" s="203" t="s">
        <v>335</v>
      </c>
      <c r="M78" s="204" t="s">
        <v>335</v>
      </c>
      <c r="N78" s="204"/>
      <c r="O78" s="205"/>
      <c r="P78" s="198" t="s">
        <v>69</v>
      </c>
      <c r="Q78" s="206"/>
      <c r="R78" s="198" t="s">
        <v>596</v>
      </c>
      <c r="S78" s="198" t="s">
        <v>69</v>
      </c>
      <c r="T78" s="198" t="s">
        <v>335</v>
      </c>
      <c r="U78" s="207" t="s">
        <v>335</v>
      </c>
      <c r="V78" s="198" t="s">
        <v>335</v>
      </c>
      <c r="W78" s="198" t="s">
        <v>596</v>
      </c>
      <c r="X78" s="208"/>
      <c r="AA78" s="211"/>
      <c r="AB78"/>
      <c r="AC78"/>
      <c r="AD78"/>
      <c r="AE78"/>
      <c r="AF78"/>
      <c r="AG78"/>
      <c r="AH78"/>
      <c r="AI78"/>
      <c r="AJ78"/>
      <c r="AK78"/>
      <c r="AL78" s="196">
        <v>0</v>
      </c>
      <c r="AM78" s="196"/>
      <c r="AN78"/>
      <c r="AO78"/>
      <c r="AP78"/>
      <c r="AQ78"/>
      <c r="AR78"/>
      <c r="AS78"/>
      <c r="AT78"/>
      <c r="AU78"/>
      <c r="AV78"/>
      <c r="AW78"/>
      <c r="AX78" s="196">
        <v>0</v>
      </c>
    </row>
    <row r="79" spans="1:50" ht="42" x14ac:dyDescent="0.3">
      <c r="A79" s="197">
        <v>1</v>
      </c>
      <c r="B79" s="198" t="s">
        <v>597</v>
      </c>
      <c r="C79" s="199" t="s">
        <v>598</v>
      </c>
      <c r="D79" s="199" t="s">
        <v>599</v>
      </c>
      <c r="E79" s="199" t="s">
        <v>600</v>
      </c>
      <c r="F79" s="199" t="s">
        <v>17</v>
      </c>
      <c r="G79" s="200"/>
      <c r="H79" s="201"/>
      <c r="I79" s="201"/>
      <c r="J79" s="201"/>
      <c r="K79" s="202">
        <v>787.17</v>
      </c>
      <c r="L79" s="203" t="s">
        <v>416</v>
      </c>
      <c r="M79" s="204" t="s">
        <v>601</v>
      </c>
      <c r="N79" s="204"/>
      <c r="O79" s="235" t="s">
        <v>602</v>
      </c>
      <c r="P79" s="198"/>
      <c r="Q79" s="206"/>
      <c r="R79" s="198" t="s">
        <v>335</v>
      </c>
      <c r="S79" s="198" t="s">
        <v>335</v>
      </c>
      <c r="T79" s="198" t="s">
        <v>335</v>
      </c>
      <c r="U79" s="207" t="s">
        <v>335</v>
      </c>
      <c r="V79" s="198" t="s">
        <v>335</v>
      </c>
      <c r="W79" s="198"/>
      <c r="X79" s="208"/>
      <c r="AA79" s="211"/>
      <c r="AB79"/>
      <c r="AC79"/>
      <c r="AD79"/>
      <c r="AE79"/>
      <c r="AF79"/>
      <c r="AG79"/>
      <c r="AH79"/>
      <c r="AI79"/>
      <c r="AJ79"/>
      <c r="AK79"/>
      <c r="AL79" s="196">
        <v>0</v>
      </c>
      <c r="AM79" s="196"/>
      <c r="AN79"/>
      <c r="AO79"/>
      <c r="AP79"/>
      <c r="AQ79"/>
      <c r="AR79"/>
      <c r="AS79"/>
      <c r="AT79"/>
      <c r="AU79"/>
      <c r="AV79"/>
      <c r="AW79"/>
      <c r="AX79" s="196">
        <v>0</v>
      </c>
    </row>
    <row r="80" spans="1:50" ht="42" x14ac:dyDescent="0.3">
      <c r="A80" s="197">
        <v>2</v>
      </c>
      <c r="B80" s="198" t="s">
        <v>603</v>
      </c>
      <c r="C80" s="199" t="s">
        <v>598</v>
      </c>
      <c r="D80" s="199" t="s">
        <v>599</v>
      </c>
      <c r="E80" s="199" t="s">
        <v>604</v>
      </c>
      <c r="F80" s="199" t="s">
        <v>17</v>
      </c>
      <c r="G80" s="200"/>
      <c r="H80" s="201"/>
      <c r="I80" s="201"/>
      <c r="J80" s="201"/>
      <c r="K80" s="202">
        <v>1024.44</v>
      </c>
      <c r="L80" s="203" t="s">
        <v>416</v>
      </c>
      <c r="M80" s="204" t="s">
        <v>601</v>
      </c>
      <c r="N80" s="204"/>
      <c r="O80" s="205" t="s">
        <v>605</v>
      </c>
      <c r="P80" s="198"/>
      <c r="Q80" s="206"/>
      <c r="R80" s="198" t="s">
        <v>335</v>
      </c>
      <c r="S80" s="198" t="s">
        <v>335</v>
      </c>
      <c r="T80" s="198" t="s">
        <v>335</v>
      </c>
      <c r="U80" s="207" t="s">
        <v>335</v>
      </c>
      <c r="V80" s="198" t="s">
        <v>335</v>
      </c>
      <c r="W80" s="198"/>
      <c r="X80" s="208"/>
      <c r="AA80" s="211"/>
      <c r="AB80"/>
      <c r="AC80"/>
      <c r="AD80"/>
      <c r="AE80"/>
      <c r="AF80"/>
      <c r="AG80"/>
      <c r="AH80"/>
      <c r="AI80"/>
      <c r="AJ80"/>
      <c r="AK80"/>
      <c r="AL80" s="196">
        <v>0</v>
      </c>
      <c r="AM80" s="196"/>
      <c r="AN80"/>
      <c r="AO80"/>
      <c r="AP80"/>
      <c r="AQ80"/>
      <c r="AR80"/>
      <c r="AS80"/>
      <c r="AT80"/>
      <c r="AU80"/>
      <c r="AV80"/>
      <c r="AW80"/>
      <c r="AX80" s="196">
        <v>0</v>
      </c>
    </row>
    <row r="81" spans="1:50" ht="42" x14ac:dyDescent="0.3">
      <c r="A81" s="197">
        <v>3</v>
      </c>
      <c r="B81" s="198" t="s">
        <v>606</v>
      </c>
      <c r="C81" s="199" t="s">
        <v>598</v>
      </c>
      <c r="D81" s="199" t="s">
        <v>599</v>
      </c>
      <c r="E81" s="199" t="s">
        <v>607</v>
      </c>
      <c r="F81" s="199" t="s">
        <v>17</v>
      </c>
      <c r="G81" s="200"/>
      <c r="H81" s="201"/>
      <c r="I81" s="201"/>
      <c r="J81" s="201"/>
      <c r="K81" s="202">
        <v>1407.48</v>
      </c>
      <c r="L81" s="203" t="s">
        <v>416</v>
      </c>
      <c r="M81" s="204" t="s">
        <v>601</v>
      </c>
      <c r="N81" s="204"/>
      <c r="O81" s="205" t="s">
        <v>605</v>
      </c>
      <c r="P81" s="198"/>
      <c r="Q81" s="206"/>
      <c r="R81" s="198" t="s">
        <v>335</v>
      </c>
      <c r="S81" s="198" t="s">
        <v>335</v>
      </c>
      <c r="T81" s="198" t="s">
        <v>335</v>
      </c>
      <c r="U81" s="207" t="s">
        <v>335</v>
      </c>
      <c r="V81" s="198" t="s">
        <v>335</v>
      </c>
      <c r="W81" s="198"/>
      <c r="X81" s="208"/>
      <c r="AA81" s="211"/>
      <c r="AB81"/>
      <c r="AC81"/>
      <c r="AD81"/>
      <c r="AE81"/>
      <c r="AF81"/>
      <c r="AG81"/>
      <c r="AH81"/>
      <c r="AI81"/>
      <c r="AJ81"/>
      <c r="AK81"/>
      <c r="AL81" s="196">
        <v>0</v>
      </c>
      <c r="AM81" s="196"/>
      <c r="AN81"/>
      <c r="AO81"/>
      <c r="AP81"/>
      <c r="AQ81"/>
      <c r="AR81"/>
      <c r="AS81"/>
      <c r="AT81"/>
      <c r="AU81"/>
      <c r="AV81"/>
      <c r="AW81"/>
      <c r="AX81" s="196">
        <v>0</v>
      </c>
    </row>
    <row r="82" spans="1:50" ht="42" x14ac:dyDescent="0.3">
      <c r="A82" s="197">
        <v>4</v>
      </c>
      <c r="B82" s="198" t="s">
        <v>608</v>
      </c>
      <c r="C82" s="199" t="s">
        <v>598</v>
      </c>
      <c r="D82" s="199" t="s">
        <v>599</v>
      </c>
      <c r="E82" s="199" t="s">
        <v>609</v>
      </c>
      <c r="F82" s="199" t="s">
        <v>17</v>
      </c>
      <c r="G82" s="200"/>
      <c r="H82" s="201"/>
      <c r="I82" s="201"/>
      <c r="J82" s="201"/>
      <c r="K82" s="202">
        <v>834.83</v>
      </c>
      <c r="L82" s="203" t="s">
        <v>416</v>
      </c>
      <c r="M82" s="204" t="s">
        <v>601</v>
      </c>
      <c r="N82" s="204"/>
      <c r="O82" s="205" t="s">
        <v>605</v>
      </c>
      <c r="P82" s="198"/>
      <c r="Q82" s="206"/>
      <c r="R82" s="198" t="s">
        <v>335</v>
      </c>
      <c r="S82" s="198" t="s">
        <v>335</v>
      </c>
      <c r="T82" s="198" t="s">
        <v>335</v>
      </c>
      <c r="U82" s="207" t="s">
        <v>335</v>
      </c>
      <c r="V82" s="198" t="s">
        <v>335</v>
      </c>
      <c r="W82" s="198"/>
      <c r="X82" s="208"/>
      <c r="AA82" s="211"/>
      <c r="AB82"/>
      <c r="AC82"/>
      <c r="AD82"/>
      <c r="AE82"/>
      <c r="AF82"/>
      <c r="AG82"/>
      <c r="AH82"/>
      <c r="AI82"/>
      <c r="AJ82"/>
      <c r="AK82"/>
      <c r="AL82" s="196">
        <v>0</v>
      </c>
      <c r="AM82" s="196"/>
      <c r="AN82"/>
      <c r="AO82"/>
      <c r="AP82"/>
      <c r="AQ82"/>
      <c r="AR82"/>
      <c r="AS82"/>
      <c r="AT82"/>
      <c r="AU82"/>
      <c r="AV82"/>
      <c r="AW82"/>
      <c r="AX82" s="196">
        <v>0</v>
      </c>
    </row>
    <row r="83" spans="1:50" ht="42" x14ac:dyDescent="0.3">
      <c r="A83" s="197">
        <v>5</v>
      </c>
      <c r="B83" s="198" t="s">
        <v>610</v>
      </c>
      <c r="C83" s="199" t="s">
        <v>598</v>
      </c>
      <c r="D83" s="199" t="s">
        <v>599</v>
      </c>
      <c r="E83" s="199" t="s">
        <v>611</v>
      </c>
      <c r="F83" s="199" t="s">
        <v>17</v>
      </c>
      <c r="G83" s="200"/>
      <c r="H83" s="201"/>
      <c r="I83" s="201"/>
      <c r="J83" s="201"/>
      <c r="K83" s="202">
        <v>1077.9000000000001</v>
      </c>
      <c r="L83" s="203" t="s">
        <v>416</v>
      </c>
      <c r="M83" s="204" t="s">
        <v>601</v>
      </c>
      <c r="N83" s="204"/>
      <c r="O83" s="205" t="s">
        <v>605</v>
      </c>
      <c r="P83" s="198"/>
      <c r="Q83" s="206"/>
      <c r="R83" s="198" t="s">
        <v>335</v>
      </c>
      <c r="S83" s="198" t="s">
        <v>335</v>
      </c>
      <c r="T83" s="198" t="s">
        <v>335</v>
      </c>
      <c r="U83" s="207" t="s">
        <v>335</v>
      </c>
      <c r="V83" s="198" t="s">
        <v>335</v>
      </c>
      <c r="W83" s="198"/>
      <c r="X83" s="208"/>
      <c r="AA83" s="211"/>
      <c r="AB83"/>
      <c r="AC83"/>
      <c r="AD83"/>
      <c r="AE83"/>
      <c r="AF83"/>
      <c r="AG83"/>
      <c r="AH83"/>
      <c r="AI83"/>
      <c r="AJ83"/>
      <c r="AK83"/>
      <c r="AL83" s="196">
        <v>0</v>
      </c>
      <c r="AM83" s="196"/>
      <c r="AN83"/>
      <c r="AO83"/>
      <c r="AP83"/>
      <c r="AQ83"/>
      <c r="AR83"/>
      <c r="AS83"/>
      <c r="AT83"/>
      <c r="AU83"/>
      <c r="AV83"/>
      <c r="AW83"/>
      <c r="AX83" s="196">
        <v>0</v>
      </c>
    </row>
    <row r="84" spans="1:50" ht="42" x14ac:dyDescent="0.3">
      <c r="A84" s="197">
        <v>6</v>
      </c>
      <c r="B84" s="198" t="s">
        <v>612</v>
      </c>
      <c r="C84" s="199" t="s">
        <v>598</v>
      </c>
      <c r="D84" s="199" t="s">
        <v>599</v>
      </c>
      <c r="E84" s="199" t="s">
        <v>613</v>
      </c>
      <c r="F84" s="199" t="s">
        <v>17</v>
      </c>
      <c r="G84" s="200"/>
      <c r="H84" s="201"/>
      <c r="I84" s="201"/>
      <c r="J84" s="201"/>
      <c r="K84" s="202">
        <v>1435.65</v>
      </c>
      <c r="L84" s="203" t="s">
        <v>416</v>
      </c>
      <c r="M84" s="204" t="s">
        <v>601</v>
      </c>
      <c r="N84" s="204"/>
      <c r="O84" s="205" t="s">
        <v>605</v>
      </c>
      <c r="P84" s="198"/>
      <c r="Q84" s="206"/>
      <c r="R84" s="198" t="s">
        <v>335</v>
      </c>
      <c r="S84" s="198" t="s">
        <v>335</v>
      </c>
      <c r="T84" s="198" t="s">
        <v>335</v>
      </c>
      <c r="U84" s="207" t="s">
        <v>335</v>
      </c>
      <c r="V84" s="198" t="s">
        <v>335</v>
      </c>
      <c r="W84" s="198"/>
      <c r="X84" s="208"/>
      <c r="AA84" s="211"/>
      <c r="AB84"/>
      <c r="AC84"/>
      <c r="AD84"/>
      <c r="AE84"/>
      <c r="AF84"/>
      <c r="AG84"/>
      <c r="AH84"/>
      <c r="AI84"/>
      <c r="AJ84"/>
      <c r="AK84"/>
      <c r="AL84" s="196">
        <v>0</v>
      </c>
      <c r="AM84" s="196"/>
      <c r="AN84"/>
      <c r="AO84"/>
      <c r="AP84"/>
      <c r="AQ84"/>
      <c r="AR84"/>
      <c r="AS84"/>
      <c r="AT84"/>
      <c r="AU84"/>
      <c r="AV84"/>
      <c r="AW84"/>
      <c r="AX84" s="196">
        <v>0</v>
      </c>
    </row>
    <row r="85" spans="1:50" ht="42" x14ac:dyDescent="0.3">
      <c r="A85" s="197">
        <v>7</v>
      </c>
      <c r="B85" s="198" t="s">
        <v>614</v>
      </c>
      <c r="C85" s="199" t="s">
        <v>598</v>
      </c>
      <c r="D85" s="199" t="s">
        <v>599</v>
      </c>
      <c r="E85" s="199" t="s">
        <v>615</v>
      </c>
      <c r="F85" s="199" t="s">
        <v>17</v>
      </c>
      <c r="G85" s="200"/>
      <c r="H85" s="201"/>
      <c r="I85" s="201"/>
      <c r="J85" s="201"/>
      <c r="K85" s="202">
        <v>551.5</v>
      </c>
      <c r="L85" s="203" t="s">
        <v>416</v>
      </c>
      <c r="M85" s="204" t="s">
        <v>601</v>
      </c>
      <c r="N85" s="204"/>
      <c r="O85" s="205" t="s">
        <v>605</v>
      </c>
      <c r="P85" s="198"/>
      <c r="Q85" s="206"/>
      <c r="R85" s="198" t="s">
        <v>335</v>
      </c>
      <c r="S85" s="198" t="s">
        <v>335</v>
      </c>
      <c r="T85" s="198" t="s">
        <v>335</v>
      </c>
      <c r="U85" s="207" t="s">
        <v>335</v>
      </c>
      <c r="V85" s="198" t="s">
        <v>335</v>
      </c>
      <c r="W85" s="198"/>
      <c r="X85" s="208"/>
      <c r="AA85" s="211"/>
      <c r="AB85"/>
      <c r="AC85"/>
      <c r="AD85"/>
      <c r="AE85"/>
      <c r="AF85"/>
      <c r="AG85"/>
      <c r="AH85"/>
      <c r="AI85"/>
      <c r="AJ85"/>
      <c r="AK85"/>
      <c r="AL85" s="196">
        <v>0</v>
      </c>
      <c r="AM85" s="196"/>
      <c r="AN85"/>
      <c r="AO85"/>
      <c r="AP85"/>
      <c r="AQ85"/>
      <c r="AR85"/>
      <c r="AS85"/>
      <c r="AT85"/>
      <c r="AU85"/>
      <c r="AV85"/>
      <c r="AW85"/>
      <c r="AX85" s="196">
        <v>0</v>
      </c>
    </row>
    <row r="86" spans="1:50" ht="42" x14ac:dyDescent="0.3">
      <c r="A86" s="197">
        <v>8</v>
      </c>
      <c r="B86" s="198" t="s">
        <v>616</v>
      </c>
      <c r="C86" s="199" t="s">
        <v>598</v>
      </c>
      <c r="D86" s="199" t="s">
        <v>599</v>
      </c>
      <c r="E86" s="199" t="s">
        <v>617</v>
      </c>
      <c r="F86" s="199" t="s">
        <v>17</v>
      </c>
      <c r="G86" s="200"/>
      <c r="H86" s="201"/>
      <c r="I86" s="201"/>
      <c r="J86" s="201"/>
      <c r="K86" s="202">
        <v>618.65</v>
      </c>
      <c r="L86" s="203" t="s">
        <v>416</v>
      </c>
      <c r="M86" s="204" t="s">
        <v>601</v>
      </c>
      <c r="N86" s="204"/>
      <c r="O86" s="205" t="s">
        <v>605</v>
      </c>
      <c r="P86" s="198"/>
      <c r="Q86" s="206"/>
      <c r="R86" s="198" t="s">
        <v>335</v>
      </c>
      <c r="S86" s="198" t="s">
        <v>335</v>
      </c>
      <c r="T86" s="198" t="s">
        <v>335</v>
      </c>
      <c r="U86" s="207" t="s">
        <v>335</v>
      </c>
      <c r="V86" s="198" t="s">
        <v>335</v>
      </c>
      <c r="W86" s="198"/>
      <c r="X86" s="208"/>
      <c r="AA86" s="211"/>
      <c r="AB86"/>
      <c r="AC86"/>
      <c r="AD86"/>
      <c r="AE86"/>
      <c r="AF86"/>
      <c r="AG86"/>
      <c r="AH86"/>
      <c r="AI86"/>
      <c r="AJ86"/>
      <c r="AK86"/>
      <c r="AL86" s="196">
        <v>0</v>
      </c>
      <c r="AM86" s="196"/>
      <c r="AN86"/>
      <c r="AO86"/>
      <c r="AP86"/>
      <c r="AQ86"/>
      <c r="AR86"/>
      <c r="AS86"/>
      <c r="AT86"/>
      <c r="AU86"/>
      <c r="AV86"/>
      <c r="AW86"/>
      <c r="AX86" s="196">
        <v>0</v>
      </c>
    </row>
    <row r="87" spans="1:50" ht="42" x14ac:dyDescent="0.3">
      <c r="A87" s="197">
        <v>9</v>
      </c>
      <c r="B87" s="198" t="s">
        <v>618</v>
      </c>
      <c r="C87" s="199" t="s">
        <v>598</v>
      </c>
      <c r="D87" s="199" t="s">
        <v>599</v>
      </c>
      <c r="E87" s="199" t="s">
        <v>619</v>
      </c>
      <c r="F87" s="199" t="s">
        <v>17</v>
      </c>
      <c r="G87" s="200"/>
      <c r="H87" s="201"/>
      <c r="I87" s="201"/>
      <c r="J87" s="201"/>
      <c r="K87" s="202">
        <v>1013.18</v>
      </c>
      <c r="L87" s="203" t="s">
        <v>416</v>
      </c>
      <c r="M87" s="204" t="s">
        <v>601</v>
      </c>
      <c r="N87" s="204"/>
      <c r="O87" s="205" t="s">
        <v>605</v>
      </c>
      <c r="P87" s="198"/>
      <c r="Q87" s="206"/>
      <c r="R87" s="198" t="s">
        <v>335</v>
      </c>
      <c r="S87" s="198" t="s">
        <v>335</v>
      </c>
      <c r="T87" s="198" t="s">
        <v>335</v>
      </c>
      <c r="U87" s="207" t="s">
        <v>335</v>
      </c>
      <c r="V87" s="198" t="s">
        <v>335</v>
      </c>
      <c r="W87" s="198"/>
      <c r="X87" s="208"/>
      <c r="AA87" s="211"/>
      <c r="AB87"/>
      <c r="AC87"/>
      <c r="AD87"/>
      <c r="AE87"/>
      <c r="AF87"/>
      <c r="AG87"/>
      <c r="AH87"/>
      <c r="AI87"/>
      <c r="AJ87"/>
      <c r="AK87"/>
      <c r="AL87" s="196">
        <v>0</v>
      </c>
      <c r="AM87" s="196"/>
      <c r="AN87"/>
      <c r="AO87"/>
      <c r="AP87"/>
      <c r="AQ87"/>
      <c r="AR87"/>
      <c r="AS87"/>
      <c r="AT87"/>
      <c r="AU87"/>
      <c r="AV87"/>
      <c r="AW87"/>
      <c r="AX87" s="196">
        <v>0</v>
      </c>
    </row>
    <row r="88" spans="1:50" ht="62.5" x14ac:dyDescent="0.3">
      <c r="A88" s="197">
        <v>10</v>
      </c>
      <c r="B88" s="198" t="s">
        <v>620</v>
      </c>
      <c r="C88" s="199" t="s">
        <v>598</v>
      </c>
      <c r="D88" s="199" t="s">
        <v>599</v>
      </c>
      <c r="E88" s="199" t="s">
        <v>621</v>
      </c>
      <c r="F88" s="199" t="s">
        <v>138</v>
      </c>
      <c r="G88" s="200" t="b">
        <v>1</v>
      </c>
      <c r="H88" s="201"/>
      <c r="I88" s="201" t="s">
        <v>140</v>
      </c>
      <c r="J88" s="201" t="s">
        <v>140</v>
      </c>
      <c r="K88" s="202" t="s">
        <v>140</v>
      </c>
      <c r="L88" s="203" t="s">
        <v>335</v>
      </c>
      <c r="M88" s="204" t="s">
        <v>335</v>
      </c>
      <c r="N88" s="204"/>
      <c r="O88" s="236" t="s">
        <v>622</v>
      </c>
      <c r="P88" s="198" t="s">
        <v>623</v>
      </c>
      <c r="Q88" s="206"/>
      <c r="R88" s="198" t="s">
        <v>335</v>
      </c>
      <c r="S88" s="198" t="s">
        <v>335</v>
      </c>
      <c r="T88" s="198" t="s">
        <v>335</v>
      </c>
      <c r="U88" s="207" t="s">
        <v>335</v>
      </c>
      <c r="V88" s="198" t="s">
        <v>335</v>
      </c>
      <c r="W88" s="198"/>
      <c r="X88" s="208"/>
      <c r="AA88" s="211"/>
      <c r="AB88"/>
      <c r="AC88"/>
      <c r="AD88"/>
      <c r="AE88"/>
      <c r="AF88"/>
      <c r="AG88"/>
      <c r="AH88"/>
      <c r="AI88"/>
      <c r="AJ88"/>
      <c r="AK88"/>
      <c r="AL88" s="196">
        <v>0</v>
      </c>
      <c r="AM88" s="196"/>
      <c r="AN88"/>
      <c r="AO88"/>
      <c r="AP88"/>
      <c r="AQ88"/>
      <c r="AR88"/>
      <c r="AS88"/>
      <c r="AT88"/>
      <c r="AU88"/>
      <c r="AV88"/>
      <c r="AW88"/>
      <c r="AX88" s="196">
        <v>0</v>
      </c>
    </row>
    <row r="89" spans="1:50" ht="42" x14ac:dyDescent="0.3">
      <c r="A89" s="197">
        <v>11</v>
      </c>
      <c r="B89" s="198" t="s">
        <v>624</v>
      </c>
      <c r="C89" s="199" t="s">
        <v>598</v>
      </c>
      <c r="D89" s="199" t="s">
        <v>599</v>
      </c>
      <c r="E89" s="199" t="s">
        <v>101</v>
      </c>
      <c r="F89" s="199" t="s">
        <v>17</v>
      </c>
      <c r="G89" s="200" t="b">
        <v>1</v>
      </c>
      <c r="H89" s="201"/>
      <c r="I89" s="201">
        <v>8</v>
      </c>
      <c r="J89" s="201">
        <v>23</v>
      </c>
      <c r="K89" s="202">
        <v>23.05</v>
      </c>
      <c r="L89" s="203">
        <v>2.1739130434783593E-3</v>
      </c>
      <c r="M89" s="204" t="s">
        <v>335</v>
      </c>
      <c r="N89" s="204"/>
      <c r="O89" s="220" t="s">
        <v>495</v>
      </c>
      <c r="P89" s="198" t="s">
        <v>496</v>
      </c>
      <c r="Q89" s="206"/>
      <c r="R89" s="198" t="s">
        <v>335</v>
      </c>
      <c r="S89" s="198" t="s">
        <v>497</v>
      </c>
      <c r="T89" s="198" t="s">
        <v>335</v>
      </c>
      <c r="U89" s="207" t="s">
        <v>335</v>
      </c>
      <c r="V89" s="198" t="s">
        <v>335</v>
      </c>
      <c r="W89" s="198"/>
      <c r="X89" s="208"/>
      <c r="AA89" s="211"/>
      <c r="AB89"/>
      <c r="AC89"/>
      <c r="AD89"/>
      <c r="AE89"/>
      <c r="AF89"/>
      <c r="AG89"/>
      <c r="AH89"/>
      <c r="AI89"/>
      <c r="AJ89"/>
      <c r="AK89"/>
      <c r="AL89" s="196">
        <v>0</v>
      </c>
      <c r="AM89" s="196"/>
      <c r="AN89"/>
      <c r="AO89"/>
      <c r="AP89"/>
      <c r="AQ89"/>
      <c r="AR89"/>
      <c r="AS89"/>
      <c r="AT89"/>
      <c r="AU89"/>
      <c r="AV89"/>
      <c r="AW89"/>
      <c r="AX89" s="196">
        <v>0</v>
      </c>
    </row>
    <row r="90" spans="1:50" ht="42" x14ac:dyDescent="0.3">
      <c r="A90" s="197">
        <v>12</v>
      </c>
      <c r="B90" s="198" t="s">
        <v>625</v>
      </c>
      <c r="C90" s="199" t="s">
        <v>598</v>
      </c>
      <c r="D90" s="199" t="s">
        <v>599</v>
      </c>
      <c r="E90" s="199" t="s">
        <v>230</v>
      </c>
      <c r="F90" s="199" t="s">
        <v>25</v>
      </c>
      <c r="G90" s="200" t="b">
        <v>1</v>
      </c>
      <c r="H90" s="201">
        <v>350</v>
      </c>
      <c r="I90" s="201">
        <v>350</v>
      </c>
      <c r="J90" s="201">
        <v>145</v>
      </c>
      <c r="K90" s="202">
        <v>145</v>
      </c>
      <c r="L90" s="203">
        <v>0</v>
      </c>
      <c r="M90" s="204" t="s">
        <v>335</v>
      </c>
      <c r="N90" s="204"/>
      <c r="O90" s="205" t="s">
        <v>519</v>
      </c>
      <c r="P90" s="198" t="s">
        <v>391</v>
      </c>
      <c r="Q90" s="206" t="s">
        <v>442</v>
      </c>
      <c r="R90" s="198" t="s">
        <v>444</v>
      </c>
      <c r="S90" s="198" t="s">
        <v>445</v>
      </c>
      <c r="T90" s="198" t="s">
        <v>446</v>
      </c>
      <c r="U90" s="207">
        <v>145</v>
      </c>
      <c r="V90" s="198" t="b">
        <v>1</v>
      </c>
      <c r="W90" s="198" t="s">
        <v>626</v>
      </c>
      <c r="X90" s="208"/>
      <c r="AA90" s="211"/>
      <c r="AB90"/>
      <c r="AC90"/>
      <c r="AD90"/>
      <c r="AE90"/>
      <c r="AF90"/>
      <c r="AG90"/>
      <c r="AH90"/>
      <c r="AI90"/>
      <c r="AJ90"/>
      <c r="AK90"/>
      <c r="AL90" s="196">
        <v>0</v>
      </c>
      <c r="AM90" s="196"/>
      <c r="AN90"/>
      <c r="AO90"/>
      <c r="AP90"/>
      <c r="AQ90"/>
      <c r="AR90"/>
      <c r="AS90"/>
      <c r="AT90"/>
      <c r="AU90"/>
      <c r="AV90"/>
      <c r="AW90"/>
      <c r="AX90" s="196">
        <v>0</v>
      </c>
    </row>
    <row r="91" spans="1:50" ht="42" x14ac:dyDescent="0.3">
      <c r="A91" s="197">
        <v>13</v>
      </c>
      <c r="B91" s="198" t="s">
        <v>627</v>
      </c>
      <c r="C91" s="199" t="s">
        <v>598</v>
      </c>
      <c r="D91" s="199" t="s">
        <v>599</v>
      </c>
      <c r="E91" s="199" t="s">
        <v>231</v>
      </c>
      <c r="F91" s="199" t="s">
        <v>26</v>
      </c>
      <c r="G91" s="200" t="b">
        <v>1</v>
      </c>
      <c r="H91" s="201">
        <v>1350</v>
      </c>
      <c r="I91" s="201">
        <v>2340</v>
      </c>
      <c r="J91" s="201">
        <v>2387</v>
      </c>
      <c r="K91" s="202">
        <v>2387</v>
      </c>
      <c r="L91" s="203">
        <v>0</v>
      </c>
      <c r="M91" s="204" t="s">
        <v>335</v>
      </c>
      <c r="N91" s="204"/>
      <c r="O91" s="205" t="s">
        <v>521</v>
      </c>
      <c r="P91" s="198" t="s">
        <v>391</v>
      </c>
      <c r="Q91" s="206" t="s">
        <v>447</v>
      </c>
      <c r="R91" s="198" t="s">
        <v>449</v>
      </c>
      <c r="S91" s="198" t="s">
        <v>450</v>
      </c>
      <c r="T91" s="198" t="s">
        <v>446</v>
      </c>
      <c r="U91" s="207">
        <v>2387</v>
      </c>
      <c r="V91" s="198" t="b">
        <v>1</v>
      </c>
      <c r="W91" s="198" t="s">
        <v>628</v>
      </c>
      <c r="X91" s="208"/>
      <c r="AA91" s="211"/>
      <c r="AB91"/>
      <c r="AC91"/>
      <c r="AD91"/>
      <c r="AE91"/>
      <c r="AF91"/>
      <c r="AG91"/>
      <c r="AH91"/>
      <c r="AI91"/>
      <c r="AJ91"/>
      <c r="AK91"/>
      <c r="AL91" s="196">
        <v>0</v>
      </c>
      <c r="AM91" s="196"/>
      <c r="AN91"/>
      <c r="AO91"/>
      <c r="AP91"/>
      <c r="AQ91"/>
      <c r="AR91"/>
      <c r="AS91"/>
      <c r="AT91"/>
      <c r="AU91"/>
      <c r="AV91"/>
      <c r="AW91"/>
      <c r="AX91" s="196">
        <v>0</v>
      </c>
    </row>
    <row r="92" spans="1:50" ht="42" x14ac:dyDescent="0.3">
      <c r="A92" s="197">
        <v>14</v>
      </c>
      <c r="B92" s="198" t="s">
        <v>629</v>
      </c>
      <c r="C92" s="199" t="s">
        <v>598</v>
      </c>
      <c r="D92" s="199" t="s">
        <v>599</v>
      </c>
      <c r="E92" s="199" t="s">
        <v>139</v>
      </c>
      <c r="F92" s="200" t="s">
        <v>17</v>
      </c>
      <c r="G92" s="200" t="b">
        <v>1</v>
      </c>
      <c r="H92" s="201">
        <v>27</v>
      </c>
      <c r="I92" s="201">
        <v>27</v>
      </c>
      <c r="J92" s="201">
        <v>27</v>
      </c>
      <c r="K92" s="202">
        <v>27</v>
      </c>
      <c r="L92" s="203">
        <v>0</v>
      </c>
      <c r="M92" s="204" t="s">
        <v>335</v>
      </c>
      <c r="N92" s="204"/>
      <c r="O92" s="205" t="s">
        <v>630</v>
      </c>
      <c r="P92" s="198" t="s">
        <v>631</v>
      </c>
      <c r="Q92" s="206"/>
      <c r="R92" s="198" t="s">
        <v>335</v>
      </c>
      <c r="S92" s="198" t="s">
        <v>335</v>
      </c>
      <c r="T92" s="198" t="s">
        <v>335</v>
      </c>
      <c r="U92" s="207" t="s">
        <v>335</v>
      </c>
      <c r="V92" s="198" t="s">
        <v>335</v>
      </c>
      <c r="W92" s="198"/>
      <c r="X92" s="208"/>
      <c r="AA92" s="211"/>
      <c r="AB92"/>
      <c r="AC92"/>
      <c r="AD92"/>
      <c r="AE92"/>
      <c r="AF92"/>
      <c r="AG92"/>
      <c r="AH92"/>
      <c r="AI92"/>
      <c r="AJ92"/>
      <c r="AK92"/>
      <c r="AL92" s="196">
        <v>0</v>
      </c>
      <c r="AM92" s="196"/>
      <c r="AN92"/>
      <c r="AO92"/>
      <c r="AP92"/>
      <c r="AQ92"/>
      <c r="AR92"/>
      <c r="AS92"/>
      <c r="AT92"/>
      <c r="AU92"/>
      <c r="AV92"/>
      <c r="AW92"/>
      <c r="AX92" s="196">
        <v>0</v>
      </c>
    </row>
    <row r="93" spans="1:50" ht="137.5" x14ac:dyDescent="0.3">
      <c r="A93" s="197">
        <v>1</v>
      </c>
      <c r="B93" s="198" t="s">
        <v>632</v>
      </c>
      <c r="C93" s="199" t="s">
        <v>633</v>
      </c>
      <c r="D93" s="199" t="s">
        <v>634</v>
      </c>
      <c r="E93" s="199" t="s">
        <v>119</v>
      </c>
      <c r="F93" s="199" t="s">
        <v>16</v>
      </c>
      <c r="G93" s="200" t="b">
        <v>1</v>
      </c>
      <c r="H93" s="201">
        <v>99</v>
      </c>
      <c r="I93" s="201">
        <v>103.16</v>
      </c>
      <c r="J93" s="201">
        <v>100</v>
      </c>
      <c r="K93" s="202">
        <v>100.53524249999998</v>
      </c>
      <c r="L93" s="203">
        <v>5.352424999999883E-3</v>
      </c>
      <c r="M93" s="204" t="s">
        <v>335</v>
      </c>
      <c r="N93" s="204"/>
      <c r="O93" s="205" t="s">
        <v>635</v>
      </c>
      <c r="P93" s="198" t="s">
        <v>552</v>
      </c>
      <c r="Q93" s="216" t="s">
        <v>632</v>
      </c>
      <c r="R93" s="198" t="s">
        <v>636</v>
      </c>
      <c r="S93" s="198" t="s">
        <v>351</v>
      </c>
      <c r="T93" s="198" t="s">
        <v>637</v>
      </c>
      <c r="U93" s="207">
        <v>100.53524249999998</v>
      </c>
      <c r="V93" s="198" t="b">
        <v>1</v>
      </c>
      <c r="W93" s="198" t="s">
        <v>638</v>
      </c>
      <c r="X93" s="225">
        <v>97.5</v>
      </c>
      <c r="Y93" s="226">
        <v>103.16</v>
      </c>
      <c r="AA93" s="211"/>
      <c r="AB93"/>
      <c r="AC93"/>
      <c r="AD93"/>
      <c r="AE93"/>
      <c r="AF93"/>
      <c r="AG93"/>
      <c r="AH93"/>
      <c r="AI93"/>
      <c r="AJ93"/>
      <c r="AK93"/>
      <c r="AL93" s="196">
        <v>0</v>
      </c>
      <c r="AM93" s="196"/>
      <c r="AN93"/>
      <c r="AO93"/>
      <c r="AP93"/>
      <c r="AQ93"/>
      <c r="AR93"/>
      <c r="AS93"/>
      <c r="AT93"/>
      <c r="AU93"/>
      <c r="AV93"/>
      <c r="AW93"/>
      <c r="AX93" s="196">
        <v>0</v>
      </c>
    </row>
    <row r="94" spans="1:50" ht="42" x14ac:dyDescent="0.3">
      <c r="A94" s="197">
        <v>2</v>
      </c>
      <c r="B94" s="198" t="s">
        <v>639</v>
      </c>
      <c r="C94" s="199" t="s">
        <v>633</v>
      </c>
      <c r="D94" s="199" t="s">
        <v>634</v>
      </c>
      <c r="E94" s="199" t="s">
        <v>142</v>
      </c>
      <c r="F94" s="199" t="s">
        <v>16</v>
      </c>
      <c r="G94" s="200" t="b">
        <v>1</v>
      </c>
      <c r="H94" s="201">
        <v>276</v>
      </c>
      <c r="I94" s="201">
        <v>309.41999999999996</v>
      </c>
      <c r="J94" s="201">
        <v>453</v>
      </c>
      <c r="K94" s="202">
        <v>446.48888287499994</v>
      </c>
      <c r="L94" s="203">
        <v>-1.4373326986755086E-2</v>
      </c>
      <c r="M94" s="204" t="s">
        <v>335</v>
      </c>
      <c r="N94" s="204"/>
      <c r="O94" s="217"/>
      <c r="P94" s="198" t="s">
        <v>552</v>
      </c>
      <c r="Q94" s="206" t="s">
        <v>639</v>
      </c>
      <c r="R94" s="198" t="s">
        <v>640</v>
      </c>
      <c r="S94" s="198" t="s">
        <v>351</v>
      </c>
      <c r="T94" s="198" t="s">
        <v>637</v>
      </c>
      <c r="U94" s="207">
        <v>446.48888287499994</v>
      </c>
      <c r="V94" s="198" t="b">
        <v>1</v>
      </c>
      <c r="W94" s="198" t="s">
        <v>641</v>
      </c>
      <c r="X94" s="225">
        <v>341.09999999999997</v>
      </c>
      <c r="Y94" s="226">
        <v>309.41999999999996</v>
      </c>
      <c r="AA94" s="211"/>
      <c r="AB94"/>
      <c r="AC94"/>
      <c r="AD94"/>
      <c r="AE94"/>
      <c r="AF94"/>
      <c r="AG94"/>
      <c r="AH94"/>
      <c r="AI94"/>
      <c r="AJ94"/>
      <c r="AK94"/>
      <c r="AL94" s="196">
        <v>0</v>
      </c>
      <c r="AM94" s="196"/>
      <c r="AN94"/>
      <c r="AO94"/>
      <c r="AP94"/>
      <c r="AQ94"/>
      <c r="AR94"/>
      <c r="AS94"/>
      <c r="AT94"/>
      <c r="AU94"/>
      <c r="AV94"/>
      <c r="AW94"/>
      <c r="AX94" s="196">
        <v>0</v>
      </c>
    </row>
    <row r="95" spans="1:50" ht="62.5" x14ac:dyDescent="0.3">
      <c r="A95" s="197">
        <v>3</v>
      </c>
      <c r="B95" s="198" t="s">
        <v>642</v>
      </c>
      <c r="C95" s="199" t="s">
        <v>633</v>
      </c>
      <c r="D95" s="199" t="s">
        <v>634</v>
      </c>
      <c r="E95" s="199" t="s">
        <v>143</v>
      </c>
      <c r="F95" s="199" t="s">
        <v>16</v>
      </c>
      <c r="G95" s="200" t="b">
        <v>1</v>
      </c>
      <c r="H95" s="201">
        <v>276</v>
      </c>
      <c r="I95" s="201">
        <v>304.8</v>
      </c>
      <c r="J95" s="201">
        <v>257</v>
      </c>
      <c r="K95" s="202">
        <v>582.15893399999993</v>
      </c>
      <c r="L95" s="203">
        <v>1.2652098599221788</v>
      </c>
      <c r="M95" s="204" t="s">
        <v>335</v>
      </c>
      <c r="N95" s="204"/>
      <c r="O95" s="205" t="s">
        <v>643</v>
      </c>
      <c r="P95" s="198" t="s">
        <v>552</v>
      </c>
      <c r="Q95" s="216" t="s">
        <v>642</v>
      </c>
      <c r="R95" s="198" t="s">
        <v>644</v>
      </c>
      <c r="S95" s="198" t="s">
        <v>645</v>
      </c>
      <c r="T95" s="198" t="s">
        <v>646</v>
      </c>
      <c r="U95" s="207">
        <v>582.15893399999993</v>
      </c>
      <c r="V95" s="198" t="b">
        <v>1</v>
      </c>
      <c r="W95" s="198" t="s">
        <v>647</v>
      </c>
      <c r="X95" s="208">
        <v>276.07500000000005</v>
      </c>
      <c r="Y95" s="208">
        <v>304.8</v>
      </c>
      <c r="Z95" s="208">
        <v>344.65220588235286</v>
      </c>
      <c r="AA95" s="211"/>
      <c r="AB95"/>
      <c r="AC95"/>
      <c r="AD95"/>
      <c r="AE95"/>
      <c r="AF95"/>
      <c r="AG95"/>
      <c r="AH95"/>
      <c r="AI95"/>
      <c r="AJ95"/>
      <c r="AK95"/>
      <c r="AL95" s="196">
        <v>0</v>
      </c>
      <c r="AM95" s="196"/>
      <c r="AN95"/>
      <c r="AO95"/>
      <c r="AP95"/>
      <c r="AQ95"/>
      <c r="AR95"/>
      <c r="AS95"/>
      <c r="AT95"/>
      <c r="AU95"/>
      <c r="AV95"/>
      <c r="AW95"/>
      <c r="AX95" s="196">
        <v>0</v>
      </c>
    </row>
    <row r="96" spans="1:50" ht="87.5" x14ac:dyDescent="0.3">
      <c r="A96" s="197">
        <v>4</v>
      </c>
      <c r="B96" s="198" t="s">
        <v>648</v>
      </c>
      <c r="C96" s="199" t="s">
        <v>633</v>
      </c>
      <c r="D96" s="199" t="s">
        <v>634</v>
      </c>
      <c r="E96" s="199" t="s">
        <v>268</v>
      </c>
      <c r="F96" s="199" t="s">
        <v>271</v>
      </c>
      <c r="G96" s="200" t="b">
        <v>1</v>
      </c>
      <c r="H96" s="201"/>
      <c r="I96" s="201"/>
      <c r="J96" s="201"/>
      <c r="K96" s="202">
        <v>1078.3534400000001</v>
      </c>
      <c r="L96" s="203" t="s">
        <v>416</v>
      </c>
      <c r="M96" s="204" t="s">
        <v>335</v>
      </c>
      <c r="N96" s="204"/>
      <c r="O96" s="205" t="s">
        <v>649</v>
      </c>
      <c r="P96" s="198" t="s">
        <v>650</v>
      </c>
      <c r="Q96" s="216" t="s">
        <v>648</v>
      </c>
      <c r="R96" s="198" t="s">
        <v>651</v>
      </c>
      <c r="S96" s="198">
        <v>0</v>
      </c>
      <c r="T96" s="198" t="s">
        <v>652</v>
      </c>
      <c r="U96" s="207">
        <v>1078.3534400000001</v>
      </c>
      <c r="V96" s="198" t="b">
        <v>1</v>
      </c>
      <c r="W96" s="198" t="s">
        <v>653</v>
      </c>
      <c r="X96" s="208"/>
      <c r="Y96" s="208"/>
      <c r="Z96" s="208"/>
      <c r="AA96" s="211"/>
      <c r="AB96"/>
      <c r="AC96"/>
      <c r="AD96"/>
      <c r="AE96"/>
      <c r="AF96"/>
      <c r="AG96"/>
      <c r="AH96"/>
      <c r="AI96"/>
      <c r="AJ96"/>
      <c r="AK96"/>
      <c r="AL96" s="196">
        <v>0</v>
      </c>
      <c r="AM96" s="196"/>
      <c r="AN96"/>
      <c r="AO96"/>
      <c r="AP96"/>
      <c r="AQ96"/>
      <c r="AR96"/>
      <c r="AS96"/>
      <c r="AT96"/>
      <c r="AU96"/>
      <c r="AV96"/>
      <c r="AW96"/>
      <c r="AX96" s="196">
        <v>0</v>
      </c>
    </row>
    <row r="97" spans="1:50" ht="50" x14ac:dyDescent="0.3">
      <c r="A97" s="197">
        <v>5</v>
      </c>
      <c r="B97" s="198" t="s">
        <v>654</v>
      </c>
      <c r="C97" s="199" t="s">
        <v>633</v>
      </c>
      <c r="D97" s="199" t="s">
        <v>634</v>
      </c>
      <c r="E97" s="199" t="s">
        <v>148</v>
      </c>
      <c r="F97" s="199" t="s">
        <v>147</v>
      </c>
      <c r="G97" s="200" t="b">
        <v>1</v>
      </c>
      <c r="H97" s="201"/>
      <c r="I97" s="201"/>
      <c r="J97" s="201"/>
      <c r="K97" s="202">
        <v>909.32393474999992</v>
      </c>
      <c r="L97" s="203" t="s">
        <v>416</v>
      </c>
      <c r="M97" s="204" t="s">
        <v>335</v>
      </c>
      <c r="N97" s="204"/>
      <c r="O97" s="205" t="s">
        <v>655</v>
      </c>
      <c r="P97" s="206" t="s">
        <v>535</v>
      </c>
      <c r="Q97" s="206" t="s">
        <v>656</v>
      </c>
      <c r="R97" s="198" t="s">
        <v>657</v>
      </c>
      <c r="S97" s="198" t="s">
        <v>351</v>
      </c>
      <c r="T97" s="198" t="s">
        <v>658</v>
      </c>
      <c r="U97" s="207">
        <v>909.32393474999992</v>
      </c>
      <c r="V97" s="198" t="b">
        <v>1</v>
      </c>
      <c r="W97" s="198" t="s">
        <v>659</v>
      </c>
      <c r="X97" s="208"/>
      <c r="Y97" s="208"/>
      <c r="Z97" s="208"/>
      <c r="AA97" s="211"/>
      <c r="AB97"/>
      <c r="AC97"/>
      <c r="AD97"/>
      <c r="AE97"/>
      <c r="AF97"/>
      <c r="AG97"/>
      <c r="AH97"/>
      <c r="AI97"/>
      <c r="AJ97"/>
      <c r="AK97"/>
      <c r="AL97" s="196">
        <v>0</v>
      </c>
      <c r="AM97" s="196"/>
      <c r="AN97"/>
      <c r="AO97"/>
      <c r="AP97"/>
      <c r="AQ97"/>
      <c r="AR97"/>
      <c r="AS97"/>
      <c r="AT97"/>
      <c r="AU97"/>
      <c r="AV97"/>
      <c r="AW97"/>
      <c r="AX97" s="196">
        <v>0</v>
      </c>
    </row>
    <row r="98" spans="1:50" ht="87.5" x14ac:dyDescent="0.3">
      <c r="A98" s="197">
        <v>6</v>
      </c>
      <c r="B98" s="198" t="s">
        <v>660</v>
      </c>
      <c r="C98" s="199" t="s">
        <v>633</v>
      </c>
      <c r="D98" s="199" t="s">
        <v>634</v>
      </c>
      <c r="E98" s="199" t="s">
        <v>661</v>
      </c>
      <c r="F98" s="199" t="s">
        <v>144</v>
      </c>
      <c r="G98" s="200" t="b">
        <v>1</v>
      </c>
      <c r="H98" s="201"/>
      <c r="I98" s="201"/>
      <c r="J98" s="201">
        <v>1842</v>
      </c>
      <c r="K98" s="202">
        <v>2210.1763799999999</v>
      </c>
      <c r="L98" s="203">
        <v>0.19987859934853414</v>
      </c>
      <c r="M98" s="204" t="s">
        <v>601</v>
      </c>
      <c r="N98" s="204"/>
      <c r="O98" s="205" t="s">
        <v>662</v>
      </c>
      <c r="P98" s="198" t="s">
        <v>663</v>
      </c>
      <c r="Q98" s="237" t="s">
        <v>660</v>
      </c>
      <c r="R98" s="198" t="s">
        <v>664</v>
      </c>
      <c r="S98" s="198">
        <v>0</v>
      </c>
      <c r="T98" s="198" t="s">
        <v>665</v>
      </c>
      <c r="U98" s="207">
        <v>2210.1763799999999</v>
      </c>
      <c r="V98" s="198" t="b">
        <v>1</v>
      </c>
      <c r="W98" s="198" t="s">
        <v>666</v>
      </c>
      <c r="X98" s="208"/>
      <c r="Y98" s="208"/>
      <c r="AA98" s="211"/>
      <c r="AB98"/>
      <c r="AC98"/>
      <c r="AD98"/>
      <c r="AE98"/>
      <c r="AF98"/>
      <c r="AG98"/>
      <c r="AH98"/>
      <c r="AI98"/>
      <c r="AJ98"/>
      <c r="AK98"/>
      <c r="AL98" s="196">
        <v>0</v>
      </c>
      <c r="AM98" s="196"/>
      <c r="AN98"/>
      <c r="AO98"/>
      <c r="AP98"/>
      <c r="AQ98"/>
      <c r="AR98"/>
      <c r="AS98"/>
      <c r="AT98"/>
      <c r="AU98"/>
      <c r="AV98"/>
      <c r="AW98"/>
      <c r="AX98" s="196">
        <v>0</v>
      </c>
    </row>
    <row r="99" spans="1:50" ht="98" x14ac:dyDescent="0.3">
      <c r="A99" s="197">
        <v>7</v>
      </c>
      <c r="B99" s="198" t="s">
        <v>667</v>
      </c>
      <c r="C99" s="199" t="s">
        <v>633</v>
      </c>
      <c r="D99" s="199" t="s">
        <v>634</v>
      </c>
      <c r="E99" s="199" t="s">
        <v>668</v>
      </c>
      <c r="F99" s="199" t="s">
        <v>144</v>
      </c>
      <c r="G99" s="200" t="b">
        <v>1</v>
      </c>
      <c r="H99" s="201"/>
      <c r="I99" s="201"/>
      <c r="J99" s="201" t="s">
        <v>140</v>
      </c>
      <c r="K99" s="202" t="s">
        <v>140</v>
      </c>
      <c r="L99" s="203" t="s">
        <v>335</v>
      </c>
      <c r="M99" s="204" t="s">
        <v>601</v>
      </c>
      <c r="N99" s="204"/>
      <c r="O99" s="205" t="s">
        <v>669</v>
      </c>
      <c r="P99" s="198" t="s">
        <v>663</v>
      </c>
      <c r="Q99" s="238" t="s">
        <v>667</v>
      </c>
      <c r="R99" s="198">
        <v>0</v>
      </c>
      <c r="S99" s="198">
        <v>0</v>
      </c>
      <c r="T99" s="198" t="s">
        <v>670</v>
      </c>
      <c r="U99" s="207" t="s">
        <v>140</v>
      </c>
      <c r="V99" s="198" t="b">
        <v>1</v>
      </c>
      <c r="W99" s="198" t="s">
        <v>666</v>
      </c>
      <c r="X99" s="208"/>
      <c r="Y99" s="208"/>
      <c r="AA99" s="211"/>
      <c r="AB99"/>
      <c r="AC99"/>
      <c r="AD99"/>
      <c r="AE99"/>
      <c r="AF99"/>
      <c r="AG99"/>
      <c r="AH99"/>
      <c r="AI99"/>
      <c r="AJ99"/>
      <c r="AK99"/>
      <c r="AL99" s="196">
        <v>0</v>
      </c>
      <c r="AM99" s="196"/>
      <c r="AN99"/>
      <c r="AO99"/>
      <c r="AP99"/>
      <c r="AQ99"/>
      <c r="AR99"/>
      <c r="AS99"/>
      <c r="AT99"/>
      <c r="AU99"/>
      <c r="AV99"/>
      <c r="AW99"/>
      <c r="AX99" s="196">
        <v>0</v>
      </c>
    </row>
    <row r="100" spans="1:50" ht="42" x14ac:dyDescent="0.3">
      <c r="A100" s="197">
        <v>8</v>
      </c>
      <c r="B100" s="198" t="s">
        <v>671</v>
      </c>
      <c r="C100" s="199" t="s">
        <v>633</v>
      </c>
      <c r="D100" s="199" t="s">
        <v>634</v>
      </c>
      <c r="E100" s="199" t="s">
        <v>672</v>
      </c>
      <c r="F100" s="199"/>
      <c r="G100" s="200" t="b">
        <v>1</v>
      </c>
      <c r="H100" s="201"/>
      <c r="I100" s="201" t="s">
        <v>591</v>
      </c>
      <c r="J100" s="201" t="s">
        <v>591</v>
      </c>
      <c r="K100" s="202" t="s">
        <v>598</v>
      </c>
      <c r="L100" s="203" t="s">
        <v>335</v>
      </c>
      <c r="M100" s="204" t="s">
        <v>335</v>
      </c>
      <c r="N100" s="204"/>
      <c r="O100" s="205" t="s">
        <v>673</v>
      </c>
      <c r="P100" s="198" t="s">
        <v>69</v>
      </c>
      <c r="Q100" s="206"/>
      <c r="R100" s="198" t="s">
        <v>335</v>
      </c>
      <c r="S100" s="198" t="s">
        <v>69</v>
      </c>
      <c r="T100" s="198" t="s">
        <v>335</v>
      </c>
      <c r="U100" s="207" t="s">
        <v>335</v>
      </c>
      <c r="V100" s="198" t="s">
        <v>335</v>
      </c>
      <c r="W100" s="198"/>
      <c r="X100" s="208"/>
      <c r="AA100" s="211"/>
      <c r="AB100"/>
      <c r="AC100"/>
      <c r="AD100"/>
      <c r="AE100"/>
      <c r="AF100"/>
      <c r="AG100"/>
      <c r="AH100"/>
      <c r="AI100"/>
      <c r="AJ100"/>
      <c r="AK100"/>
      <c r="AL100" s="196">
        <v>0</v>
      </c>
      <c r="AM100" s="196"/>
      <c r="AN100"/>
      <c r="AO100"/>
      <c r="AP100"/>
      <c r="AQ100"/>
      <c r="AR100"/>
      <c r="AS100"/>
      <c r="AT100"/>
      <c r="AU100"/>
      <c r="AV100"/>
      <c r="AW100"/>
      <c r="AX100" s="196">
        <v>0</v>
      </c>
    </row>
    <row r="101" spans="1:50" ht="42" x14ac:dyDescent="0.3">
      <c r="A101" s="197">
        <v>1</v>
      </c>
      <c r="B101" s="198" t="s">
        <v>674</v>
      </c>
      <c r="C101" s="199" t="s">
        <v>675</v>
      </c>
      <c r="D101" s="199" t="s">
        <v>676</v>
      </c>
      <c r="E101" s="199" t="s">
        <v>119</v>
      </c>
      <c r="F101" s="199" t="s">
        <v>16</v>
      </c>
      <c r="G101" s="200" t="b">
        <v>1</v>
      </c>
      <c r="H101" s="201">
        <v>99</v>
      </c>
      <c r="I101" s="201">
        <v>172.85500000000002</v>
      </c>
      <c r="J101" s="201">
        <v>126</v>
      </c>
      <c r="K101" s="202">
        <v>127.54424024999999</v>
      </c>
      <c r="L101" s="203">
        <v>1.2255874999999916E-2</v>
      </c>
      <c r="M101" s="204" t="s">
        <v>335</v>
      </c>
      <c r="N101" s="204"/>
      <c r="O101" s="205"/>
      <c r="P101" s="198" t="s">
        <v>552</v>
      </c>
      <c r="Q101" s="216" t="s">
        <v>674</v>
      </c>
      <c r="R101" s="198" t="s">
        <v>636</v>
      </c>
      <c r="S101" s="198" t="s">
        <v>351</v>
      </c>
      <c r="T101" s="198" t="s">
        <v>637</v>
      </c>
      <c r="U101" s="207">
        <v>127.54424024999999</v>
      </c>
      <c r="V101" s="198" t="b">
        <v>1</v>
      </c>
      <c r="W101" s="198" t="s">
        <v>677</v>
      </c>
      <c r="X101" s="225">
        <v>97.5</v>
      </c>
      <c r="Y101" s="226">
        <v>172.85500000000002</v>
      </c>
      <c r="AA101" s="211"/>
      <c r="AB101"/>
      <c r="AC101"/>
      <c r="AD101"/>
      <c r="AE101"/>
      <c r="AF101"/>
      <c r="AG101"/>
      <c r="AH101"/>
      <c r="AI101"/>
      <c r="AJ101"/>
      <c r="AK101"/>
      <c r="AL101" s="196">
        <v>0</v>
      </c>
      <c r="AM101" s="196"/>
      <c r="AN101"/>
      <c r="AO101"/>
      <c r="AP101"/>
      <c r="AQ101"/>
      <c r="AR101"/>
      <c r="AS101"/>
      <c r="AT101"/>
      <c r="AU101"/>
      <c r="AV101"/>
      <c r="AW101"/>
      <c r="AX101" s="196">
        <v>0</v>
      </c>
    </row>
    <row r="102" spans="1:50" ht="41" customHeight="1" x14ac:dyDescent="0.3">
      <c r="A102" s="197">
        <v>2</v>
      </c>
      <c r="B102" s="198" t="s">
        <v>678</v>
      </c>
      <c r="C102" s="199" t="s">
        <v>675</v>
      </c>
      <c r="D102" s="199" t="s">
        <v>676</v>
      </c>
      <c r="E102" s="199" t="s">
        <v>272</v>
      </c>
      <c r="F102" s="199" t="s">
        <v>16</v>
      </c>
      <c r="G102" s="200" t="b">
        <v>1</v>
      </c>
      <c r="H102" s="201">
        <v>471</v>
      </c>
      <c r="I102" s="201">
        <v>511.15</v>
      </c>
      <c r="J102" s="201">
        <v>468</v>
      </c>
      <c r="K102" s="202">
        <v>465.10943849999995</v>
      </c>
      <c r="L102" s="203">
        <v>-6.1764134615385213E-3</v>
      </c>
      <c r="M102" s="204" t="s">
        <v>335</v>
      </c>
      <c r="N102" s="204"/>
      <c r="O102" s="205"/>
      <c r="P102" s="198" t="s">
        <v>552</v>
      </c>
      <c r="Q102" s="206" t="s">
        <v>678</v>
      </c>
      <c r="R102" s="198" t="s">
        <v>640</v>
      </c>
      <c r="S102" s="198" t="s">
        <v>679</v>
      </c>
      <c r="T102" s="198" t="s">
        <v>637</v>
      </c>
      <c r="U102" s="207">
        <v>465.10943849999995</v>
      </c>
      <c r="V102" s="198" t="b">
        <v>1</v>
      </c>
      <c r="W102" s="198" t="s">
        <v>680</v>
      </c>
      <c r="X102" s="225">
        <v>454.73999999999995</v>
      </c>
      <c r="Y102" s="226">
        <v>511.15</v>
      </c>
      <c r="AA102" s="211"/>
      <c r="AB102"/>
      <c r="AC102"/>
      <c r="AD102"/>
      <c r="AE102"/>
      <c r="AF102"/>
      <c r="AG102"/>
      <c r="AH102"/>
      <c r="AI102"/>
      <c r="AJ102"/>
      <c r="AK102"/>
      <c r="AL102" s="196">
        <v>0</v>
      </c>
      <c r="AM102" s="196"/>
      <c r="AN102"/>
      <c r="AO102"/>
      <c r="AP102"/>
      <c r="AQ102"/>
      <c r="AR102"/>
      <c r="AS102"/>
      <c r="AT102"/>
      <c r="AU102"/>
      <c r="AV102"/>
      <c r="AW102"/>
      <c r="AX102" s="196">
        <v>0</v>
      </c>
    </row>
    <row r="103" spans="1:50" ht="48.5" customHeight="1" x14ac:dyDescent="0.3">
      <c r="A103" s="197">
        <v>3</v>
      </c>
      <c r="B103" s="198" t="s">
        <v>681</v>
      </c>
      <c r="C103" s="199" t="s">
        <v>675</v>
      </c>
      <c r="D103" s="199" t="s">
        <v>682</v>
      </c>
      <c r="E103" s="199" t="s">
        <v>273</v>
      </c>
      <c r="F103" s="199" t="s">
        <v>274</v>
      </c>
      <c r="G103" s="200" t="b">
        <v>1</v>
      </c>
      <c r="H103" s="201"/>
      <c r="I103" s="201"/>
      <c r="J103" s="201"/>
      <c r="K103" s="202">
        <v>186.04377539999999</v>
      </c>
      <c r="L103" s="203" t="s">
        <v>416</v>
      </c>
      <c r="M103" s="204" t="s">
        <v>335</v>
      </c>
      <c r="N103" s="204"/>
      <c r="O103" s="205" t="s">
        <v>683</v>
      </c>
      <c r="P103" s="198" t="s">
        <v>552</v>
      </c>
      <c r="Q103" s="206" t="s">
        <v>684</v>
      </c>
      <c r="R103" s="198"/>
      <c r="S103" s="198"/>
      <c r="T103" s="198"/>
      <c r="U103" s="207"/>
      <c r="V103" s="198"/>
      <c r="W103" s="198"/>
      <c r="X103" s="225"/>
      <c r="Y103" s="226"/>
      <c r="AA103" s="211"/>
      <c r="AB103"/>
      <c r="AC103"/>
      <c r="AD103"/>
      <c r="AE103"/>
      <c r="AF103"/>
      <c r="AG103"/>
      <c r="AH103"/>
      <c r="AI103"/>
      <c r="AJ103"/>
      <c r="AK103"/>
      <c r="AL103" s="196">
        <v>0</v>
      </c>
      <c r="AM103" s="196"/>
      <c r="AN103"/>
      <c r="AO103"/>
      <c r="AP103"/>
      <c r="AQ103"/>
      <c r="AR103"/>
      <c r="AS103"/>
      <c r="AT103"/>
      <c r="AU103"/>
      <c r="AV103"/>
      <c r="AW103"/>
      <c r="AX103" s="196">
        <v>0</v>
      </c>
    </row>
    <row r="104" spans="1:50" ht="56" x14ac:dyDescent="0.3">
      <c r="A104" s="197">
        <v>4</v>
      </c>
      <c r="B104" s="198" t="s">
        <v>685</v>
      </c>
      <c r="C104" s="199" t="s">
        <v>675</v>
      </c>
      <c r="D104" s="199" t="s">
        <v>686</v>
      </c>
      <c r="E104" s="199" t="s">
        <v>275</v>
      </c>
      <c r="F104" s="199" t="s">
        <v>234</v>
      </c>
      <c r="G104" s="200" t="b">
        <v>1</v>
      </c>
      <c r="H104" s="227">
        <v>0.02</v>
      </c>
      <c r="I104" s="227">
        <v>0.02</v>
      </c>
      <c r="J104" s="201">
        <v>1000</v>
      </c>
      <c r="K104" s="202">
        <v>1000</v>
      </c>
      <c r="L104" s="203">
        <v>0</v>
      </c>
      <c r="M104" s="204" t="s">
        <v>335</v>
      </c>
      <c r="N104" s="204"/>
      <c r="O104" s="305" t="s">
        <v>687</v>
      </c>
      <c r="P104" s="198" t="s">
        <v>552</v>
      </c>
      <c r="Q104" s="206"/>
      <c r="R104" s="198" t="s">
        <v>688</v>
      </c>
      <c r="S104" s="198" t="s">
        <v>335</v>
      </c>
      <c r="T104" s="198" t="s">
        <v>335</v>
      </c>
      <c r="U104" s="207" t="s">
        <v>335</v>
      </c>
      <c r="V104" s="198" t="s">
        <v>335</v>
      </c>
      <c r="W104" s="198" t="s">
        <v>688</v>
      </c>
      <c r="X104" s="208"/>
      <c r="AA104" s="211"/>
      <c r="AB104"/>
      <c r="AC104"/>
      <c r="AD104"/>
      <c r="AE104"/>
      <c r="AF104"/>
      <c r="AG104"/>
      <c r="AH104"/>
      <c r="AI104"/>
      <c r="AJ104"/>
      <c r="AK104"/>
      <c r="AL104" s="196">
        <v>0</v>
      </c>
      <c r="AM104" s="196"/>
      <c r="AN104"/>
      <c r="AO104"/>
      <c r="AP104"/>
      <c r="AQ104"/>
      <c r="AR104"/>
      <c r="AS104"/>
      <c r="AT104"/>
      <c r="AU104"/>
      <c r="AV104"/>
      <c r="AW104"/>
      <c r="AX104" s="196">
        <v>0</v>
      </c>
    </row>
    <row r="105" spans="1:50" ht="56" x14ac:dyDescent="0.3">
      <c r="A105" s="197">
        <v>5</v>
      </c>
      <c r="B105" s="198" t="s">
        <v>689</v>
      </c>
      <c r="C105" s="199" t="s">
        <v>675</v>
      </c>
      <c r="D105" s="199" t="s">
        <v>676</v>
      </c>
      <c r="E105" s="199" t="s">
        <v>276</v>
      </c>
      <c r="F105" s="199" t="s">
        <v>234</v>
      </c>
      <c r="G105" s="200" t="b">
        <v>1</v>
      </c>
      <c r="H105" s="227">
        <v>0.02</v>
      </c>
      <c r="I105" s="227">
        <v>0.02</v>
      </c>
      <c r="J105" s="201">
        <v>2400</v>
      </c>
      <c r="K105" s="202">
        <v>2400</v>
      </c>
      <c r="L105" s="203">
        <v>0</v>
      </c>
      <c r="M105" s="204" t="s">
        <v>335</v>
      </c>
      <c r="N105" s="204"/>
      <c r="O105" s="306"/>
      <c r="P105" s="198" t="s">
        <v>552</v>
      </c>
      <c r="Q105" s="206"/>
      <c r="R105" s="198" t="s">
        <v>690</v>
      </c>
      <c r="S105" s="198" t="s">
        <v>335</v>
      </c>
      <c r="T105" s="198" t="s">
        <v>335</v>
      </c>
      <c r="U105" s="207" t="s">
        <v>335</v>
      </c>
      <c r="V105" s="198" t="s">
        <v>335</v>
      </c>
      <c r="W105" s="198" t="s">
        <v>690</v>
      </c>
      <c r="X105" s="208"/>
      <c r="AA105" s="211"/>
      <c r="AB105"/>
      <c r="AC105"/>
      <c r="AD105"/>
      <c r="AE105"/>
      <c r="AF105"/>
      <c r="AG105"/>
      <c r="AH105"/>
      <c r="AI105"/>
      <c r="AJ105"/>
      <c r="AK105"/>
      <c r="AL105" s="196">
        <v>0</v>
      </c>
      <c r="AM105" s="196"/>
      <c r="AN105"/>
      <c r="AO105"/>
      <c r="AP105"/>
      <c r="AQ105"/>
      <c r="AR105"/>
      <c r="AS105"/>
      <c r="AT105"/>
      <c r="AU105"/>
      <c r="AV105"/>
      <c r="AW105"/>
      <c r="AX105" s="196">
        <v>0</v>
      </c>
    </row>
    <row r="106" spans="1:50" ht="56" x14ac:dyDescent="0.3">
      <c r="A106" s="197">
        <v>6</v>
      </c>
      <c r="B106" s="198" t="s">
        <v>691</v>
      </c>
      <c r="C106" s="199" t="s">
        <v>675</v>
      </c>
      <c r="D106" s="199" t="s">
        <v>676</v>
      </c>
      <c r="E106" s="199" t="s">
        <v>277</v>
      </c>
      <c r="F106" s="199" t="s">
        <v>234</v>
      </c>
      <c r="G106" s="200" t="b">
        <v>1</v>
      </c>
      <c r="H106" s="227">
        <v>0.02</v>
      </c>
      <c r="I106" s="227">
        <v>0.02</v>
      </c>
      <c r="J106" s="201">
        <v>3800</v>
      </c>
      <c r="K106" s="202">
        <v>3800</v>
      </c>
      <c r="L106" s="203">
        <v>0</v>
      </c>
      <c r="M106" s="204" t="s">
        <v>335</v>
      </c>
      <c r="N106" s="204"/>
      <c r="O106" s="306"/>
      <c r="P106" s="198" t="s">
        <v>552</v>
      </c>
      <c r="Q106" s="206"/>
      <c r="R106" s="198" t="s">
        <v>690</v>
      </c>
      <c r="S106" s="198" t="s">
        <v>335</v>
      </c>
      <c r="T106" s="198" t="s">
        <v>335</v>
      </c>
      <c r="U106" s="207" t="s">
        <v>335</v>
      </c>
      <c r="V106" s="198" t="s">
        <v>335</v>
      </c>
      <c r="W106" s="198" t="s">
        <v>690</v>
      </c>
      <c r="X106" s="208"/>
      <c r="AA106" s="211"/>
      <c r="AB106"/>
      <c r="AC106"/>
      <c r="AD106"/>
      <c r="AE106"/>
      <c r="AF106"/>
      <c r="AG106"/>
      <c r="AH106"/>
      <c r="AI106"/>
      <c r="AJ106"/>
      <c r="AK106"/>
      <c r="AL106" s="196">
        <v>0</v>
      </c>
      <c r="AM106" s="196"/>
      <c r="AN106"/>
      <c r="AO106"/>
      <c r="AP106"/>
      <c r="AQ106"/>
      <c r="AR106"/>
      <c r="AS106"/>
      <c r="AT106"/>
      <c r="AU106"/>
      <c r="AV106"/>
      <c r="AW106"/>
      <c r="AX106" s="196">
        <v>0</v>
      </c>
    </row>
    <row r="107" spans="1:50" ht="70" x14ac:dyDescent="0.3">
      <c r="A107" s="197">
        <v>7</v>
      </c>
      <c r="B107" s="198" t="s">
        <v>692</v>
      </c>
      <c r="C107" s="199" t="s">
        <v>675</v>
      </c>
      <c r="D107" s="199" t="s">
        <v>676</v>
      </c>
      <c r="E107" s="199" t="s">
        <v>278</v>
      </c>
      <c r="F107" s="199" t="s">
        <v>279</v>
      </c>
      <c r="G107" s="200" t="b">
        <v>1</v>
      </c>
      <c r="H107" s="227">
        <v>0.02</v>
      </c>
      <c r="I107" s="227">
        <v>0.02</v>
      </c>
      <c r="J107" s="239">
        <v>4.0000000000000001E-3</v>
      </c>
      <c r="K107" s="240">
        <v>4.0000000000000001E-3</v>
      </c>
      <c r="L107" s="203">
        <v>0</v>
      </c>
      <c r="M107" s="204" t="s">
        <v>335</v>
      </c>
      <c r="N107" s="204"/>
      <c r="O107" s="307"/>
      <c r="P107" s="198" t="s">
        <v>552</v>
      </c>
      <c r="Q107" s="206"/>
      <c r="R107" s="198" t="s">
        <v>690</v>
      </c>
      <c r="S107" s="198" t="s">
        <v>335</v>
      </c>
      <c r="T107" s="198" t="s">
        <v>335</v>
      </c>
      <c r="U107" s="207" t="s">
        <v>335</v>
      </c>
      <c r="V107" s="198" t="s">
        <v>335</v>
      </c>
      <c r="W107" s="198" t="s">
        <v>690</v>
      </c>
      <c r="X107" s="208"/>
      <c r="AA107" s="211"/>
      <c r="AB107"/>
      <c r="AC107"/>
      <c r="AD107"/>
      <c r="AE107"/>
      <c r="AF107"/>
      <c r="AG107"/>
      <c r="AH107"/>
      <c r="AI107"/>
      <c r="AJ107"/>
      <c r="AK107"/>
      <c r="AL107" s="196">
        <v>0</v>
      </c>
      <c r="AM107" s="196"/>
      <c r="AN107"/>
      <c r="AO107"/>
      <c r="AP107"/>
      <c r="AQ107"/>
      <c r="AR107"/>
      <c r="AS107"/>
      <c r="AT107"/>
      <c r="AU107"/>
      <c r="AV107"/>
      <c r="AW107"/>
      <c r="AX107" s="196">
        <v>0</v>
      </c>
    </row>
    <row r="108" spans="1:50" ht="87.5" x14ac:dyDescent="0.3">
      <c r="A108" s="197">
        <v>8</v>
      </c>
      <c r="B108" s="198" t="s">
        <v>693</v>
      </c>
      <c r="C108" s="199" t="s">
        <v>675</v>
      </c>
      <c r="D108" s="199" t="s">
        <v>676</v>
      </c>
      <c r="E108" s="199" t="s">
        <v>280</v>
      </c>
      <c r="F108" s="199" t="s">
        <v>271</v>
      </c>
      <c r="G108" s="200" t="b">
        <v>1</v>
      </c>
      <c r="H108" s="227"/>
      <c r="I108" s="227"/>
      <c r="J108" s="239"/>
      <c r="K108" s="202">
        <v>1078.3534400000001</v>
      </c>
      <c r="L108" s="203" t="s">
        <v>416</v>
      </c>
      <c r="M108" s="204" t="s">
        <v>335</v>
      </c>
      <c r="N108" s="204"/>
      <c r="O108" s="205" t="s">
        <v>649</v>
      </c>
      <c r="P108" s="198" t="s">
        <v>650</v>
      </c>
      <c r="Q108" s="206" t="s">
        <v>648</v>
      </c>
      <c r="R108" s="198" t="s">
        <v>651</v>
      </c>
      <c r="S108" s="198">
        <v>0</v>
      </c>
      <c r="T108" s="198" t="s">
        <v>652</v>
      </c>
      <c r="U108" s="207">
        <v>1078.3534400000001</v>
      </c>
      <c r="V108" s="198" t="b">
        <v>1</v>
      </c>
      <c r="W108" s="198" t="s">
        <v>653</v>
      </c>
      <c r="X108" s="208"/>
      <c r="AA108" s="211"/>
      <c r="AB108"/>
      <c r="AC108"/>
      <c r="AD108"/>
      <c r="AE108"/>
      <c r="AF108"/>
      <c r="AG108"/>
      <c r="AH108"/>
      <c r="AI108"/>
      <c r="AJ108"/>
      <c r="AK108"/>
      <c r="AL108" s="196">
        <v>0</v>
      </c>
      <c r="AM108" s="196"/>
      <c r="AN108"/>
      <c r="AO108"/>
      <c r="AP108"/>
      <c r="AQ108"/>
      <c r="AR108"/>
      <c r="AS108"/>
      <c r="AT108"/>
      <c r="AU108"/>
      <c r="AV108"/>
      <c r="AW108"/>
      <c r="AX108" s="196">
        <v>0</v>
      </c>
    </row>
    <row r="109" spans="1:50" ht="42" x14ac:dyDescent="0.3">
      <c r="A109" s="197">
        <v>9</v>
      </c>
      <c r="B109" s="198" t="s">
        <v>694</v>
      </c>
      <c r="C109" s="199" t="s">
        <v>675</v>
      </c>
      <c r="D109" s="199" t="s">
        <v>676</v>
      </c>
      <c r="E109" s="199" t="s">
        <v>695</v>
      </c>
      <c r="F109" s="199" t="s">
        <v>282</v>
      </c>
      <c r="G109" s="200" t="b">
        <v>1</v>
      </c>
      <c r="H109" s="227"/>
      <c r="I109" s="227"/>
      <c r="J109" s="239"/>
      <c r="K109" s="202" t="s">
        <v>140</v>
      </c>
      <c r="L109" s="203" t="s">
        <v>416</v>
      </c>
      <c r="M109" s="204" t="s">
        <v>335</v>
      </c>
      <c r="N109" s="204"/>
      <c r="O109" s="205"/>
      <c r="P109" s="198"/>
      <c r="Q109" s="206"/>
      <c r="R109" s="198"/>
      <c r="S109" s="198"/>
      <c r="T109" s="198"/>
      <c r="U109" s="207"/>
      <c r="V109" s="198"/>
      <c r="W109" s="198"/>
      <c r="X109" s="208"/>
      <c r="AA109" s="211"/>
      <c r="AB109"/>
      <c r="AC109"/>
      <c r="AD109"/>
      <c r="AE109"/>
      <c r="AF109"/>
      <c r="AG109"/>
      <c r="AH109"/>
      <c r="AI109"/>
      <c r="AJ109"/>
      <c r="AK109"/>
      <c r="AL109" s="196">
        <v>0</v>
      </c>
      <c r="AM109" s="196"/>
      <c r="AN109"/>
      <c r="AO109"/>
      <c r="AP109"/>
      <c r="AQ109"/>
      <c r="AR109"/>
      <c r="AS109"/>
      <c r="AT109"/>
      <c r="AU109"/>
      <c r="AV109"/>
      <c r="AW109"/>
      <c r="AX109" s="196">
        <v>0</v>
      </c>
    </row>
    <row r="110" spans="1:50" ht="50" x14ac:dyDescent="0.3">
      <c r="A110" s="197">
        <v>10</v>
      </c>
      <c r="B110" s="198" t="s">
        <v>696</v>
      </c>
      <c r="C110" s="199" t="s">
        <v>675</v>
      </c>
      <c r="D110" s="199" t="s">
        <v>676</v>
      </c>
      <c r="E110" s="199" t="s">
        <v>115</v>
      </c>
      <c r="F110" s="199" t="s">
        <v>145</v>
      </c>
      <c r="G110" s="200" t="b">
        <v>1</v>
      </c>
      <c r="H110" s="201">
        <v>460</v>
      </c>
      <c r="I110" s="201">
        <v>460.02499999999998</v>
      </c>
      <c r="J110" s="201">
        <v>413</v>
      </c>
      <c r="K110" s="202">
        <v>429.75401962499996</v>
      </c>
      <c r="L110" s="203">
        <v>4.056663347457623E-2</v>
      </c>
      <c r="M110" s="204" t="s">
        <v>335</v>
      </c>
      <c r="N110" s="204"/>
      <c r="O110" s="205" t="s">
        <v>697</v>
      </c>
      <c r="P110" s="198" t="s">
        <v>535</v>
      </c>
      <c r="Q110" s="216" t="s">
        <v>696</v>
      </c>
      <c r="R110" s="198" t="s">
        <v>698</v>
      </c>
      <c r="S110" s="198" t="s">
        <v>351</v>
      </c>
      <c r="T110" s="198" t="s">
        <v>658</v>
      </c>
      <c r="U110" s="207">
        <v>429.75401962499996</v>
      </c>
      <c r="V110" s="198" t="b">
        <v>1</v>
      </c>
      <c r="W110" s="198" t="s">
        <v>699</v>
      </c>
      <c r="X110" s="208"/>
      <c r="Y110" s="209">
        <v>460.02499999999998</v>
      </c>
      <c r="AA110" s="211"/>
      <c r="AB110"/>
      <c r="AC110"/>
      <c r="AD110"/>
      <c r="AE110"/>
      <c r="AF110"/>
      <c r="AG110"/>
      <c r="AH110"/>
      <c r="AI110"/>
      <c r="AJ110"/>
      <c r="AK110"/>
      <c r="AL110" s="196">
        <v>0</v>
      </c>
      <c r="AM110" s="196"/>
      <c r="AN110"/>
      <c r="AO110"/>
      <c r="AP110"/>
      <c r="AQ110"/>
      <c r="AR110"/>
      <c r="AS110"/>
      <c r="AT110"/>
      <c r="AU110"/>
      <c r="AV110"/>
      <c r="AW110"/>
      <c r="AX110" s="196">
        <v>0</v>
      </c>
    </row>
    <row r="111" spans="1:50" ht="50" x14ac:dyDescent="0.3">
      <c r="A111" s="197">
        <v>11</v>
      </c>
      <c r="B111" s="198" t="s">
        <v>700</v>
      </c>
      <c r="C111" s="199" t="s">
        <v>675</v>
      </c>
      <c r="D111" s="199" t="s">
        <v>676</v>
      </c>
      <c r="E111" s="199" t="s">
        <v>146</v>
      </c>
      <c r="F111" s="199" t="s">
        <v>147</v>
      </c>
      <c r="G111" s="200" t="b">
        <v>1</v>
      </c>
      <c r="H111" s="201">
        <v>520</v>
      </c>
      <c r="I111" s="201">
        <v>769.4</v>
      </c>
      <c r="J111" s="201">
        <v>672</v>
      </c>
      <c r="K111" s="202">
        <v>726.1228799999999</v>
      </c>
      <c r="L111" s="203">
        <v>8.0539999999999834E-2</v>
      </c>
      <c r="M111" s="204" t="s">
        <v>335</v>
      </c>
      <c r="N111" s="204"/>
      <c r="O111" s="205" t="s">
        <v>697</v>
      </c>
      <c r="P111" s="198" t="s">
        <v>535</v>
      </c>
      <c r="Q111" s="216" t="s">
        <v>700</v>
      </c>
      <c r="R111" s="198" t="s">
        <v>701</v>
      </c>
      <c r="S111" s="198" t="s">
        <v>351</v>
      </c>
      <c r="T111" s="198" t="s">
        <v>658</v>
      </c>
      <c r="U111" s="207">
        <v>726.1228799999999</v>
      </c>
      <c r="V111" s="198" t="b">
        <v>1</v>
      </c>
      <c r="W111" s="198"/>
      <c r="X111" s="208"/>
      <c r="Y111" s="209">
        <v>769.4</v>
      </c>
      <c r="AA111" s="211"/>
      <c r="AB111"/>
      <c r="AC111"/>
      <c r="AD111"/>
      <c r="AE111"/>
      <c r="AF111"/>
      <c r="AG111"/>
      <c r="AH111"/>
      <c r="AI111"/>
      <c r="AJ111"/>
      <c r="AK111"/>
      <c r="AL111" s="196">
        <v>0</v>
      </c>
      <c r="AM111" s="196"/>
      <c r="AN111"/>
      <c r="AO111"/>
      <c r="AP111"/>
      <c r="AQ111"/>
      <c r="AR111"/>
      <c r="AS111"/>
      <c r="AT111"/>
      <c r="AU111"/>
      <c r="AV111"/>
      <c r="AW111"/>
      <c r="AX111" s="196">
        <v>0</v>
      </c>
    </row>
    <row r="112" spans="1:50" ht="50" x14ac:dyDescent="0.3">
      <c r="A112" s="197">
        <v>12</v>
      </c>
      <c r="B112" s="198" t="s">
        <v>656</v>
      </c>
      <c r="C112" s="199" t="s">
        <v>675</v>
      </c>
      <c r="D112" s="199" t="s">
        <v>676</v>
      </c>
      <c r="E112" s="199" t="s">
        <v>148</v>
      </c>
      <c r="F112" s="199" t="s">
        <v>147</v>
      </c>
      <c r="G112" s="200" t="b">
        <v>1</v>
      </c>
      <c r="H112" s="201">
        <v>970</v>
      </c>
      <c r="I112" s="201">
        <v>967.34999999999991</v>
      </c>
      <c r="J112" s="201">
        <v>840</v>
      </c>
      <c r="K112" s="202">
        <v>909.32393474999992</v>
      </c>
      <c r="L112" s="203">
        <v>8.2528493749999932E-2</v>
      </c>
      <c r="M112" s="204" t="s">
        <v>335</v>
      </c>
      <c r="N112" s="204"/>
      <c r="O112" s="205" t="s">
        <v>697</v>
      </c>
      <c r="P112" s="198" t="s">
        <v>535</v>
      </c>
      <c r="Q112" s="216" t="s">
        <v>656</v>
      </c>
      <c r="R112" s="198" t="s">
        <v>657</v>
      </c>
      <c r="S112" s="198" t="s">
        <v>351</v>
      </c>
      <c r="T112" s="198" t="s">
        <v>658</v>
      </c>
      <c r="U112" s="207">
        <v>909.32393474999992</v>
      </c>
      <c r="V112" s="198" t="b">
        <v>1</v>
      </c>
      <c r="W112" s="198"/>
      <c r="X112" s="208"/>
      <c r="Y112" s="209">
        <v>967.34999999999991</v>
      </c>
      <c r="AA112" s="211"/>
      <c r="AB112"/>
      <c r="AC112"/>
      <c r="AD112"/>
      <c r="AE112"/>
      <c r="AF112"/>
      <c r="AG112"/>
      <c r="AH112"/>
      <c r="AI112"/>
      <c r="AJ112"/>
      <c r="AK112"/>
      <c r="AL112" s="196">
        <v>0</v>
      </c>
      <c r="AM112" s="196"/>
      <c r="AN112"/>
      <c r="AO112"/>
      <c r="AP112"/>
      <c r="AQ112"/>
      <c r="AR112"/>
      <c r="AS112"/>
      <c r="AT112"/>
      <c r="AU112"/>
      <c r="AV112"/>
      <c r="AW112"/>
      <c r="AX112" s="196">
        <v>0</v>
      </c>
    </row>
    <row r="113" spans="1:50" ht="56" x14ac:dyDescent="0.3">
      <c r="A113" s="197">
        <v>13</v>
      </c>
      <c r="B113" s="198" t="s">
        <v>702</v>
      </c>
      <c r="C113" s="199" t="s">
        <v>675</v>
      </c>
      <c r="D113" s="199" t="s">
        <v>676</v>
      </c>
      <c r="E113" s="199" t="s">
        <v>149</v>
      </c>
      <c r="F113" s="199" t="s">
        <v>283</v>
      </c>
      <c r="G113" s="200" t="b">
        <v>1</v>
      </c>
      <c r="H113" s="200" t="s">
        <v>703</v>
      </c>
      <c r="I113" s="200" t="s">
        <v>703</v>
      </c>
      <c r="J113" s="200" t="s">
        <v>703</v>
      </c>
      <c r="K113" s="213" t="s">
        <v>703</v>
      </c>
      <c r="L113" s="203" t="s">
        <v>335</v>
      </c>
      <c r="M113" s="204" t="s">
        <v>335</v>
      </c>
      <c r="N113" s="204"/>
      <c r="O113" s="205"/>
      <c r="P113" s="198" t="s">
        <v>552</v>
      </c>
      <c r="Q113" s="206"/>
      <c r="R113" s="198" t="s">
        <v>704</v>
      </c>
      <c r="S113" s="198" t="s">
        <v>335</v>
      </c>
      <c r="T113" s="198" t="s">
        <v>335</v>
      </c>
      <c r="U113" s="207" t="s">
        <v>335</v>
      </c>
      <c r="V113" s="198" t="s">
        <v>335</v>
      </c>
      <c r="W113" s="198" t="s">
        <v>704</v>
      </c>
      <c r="X113" s="208"/>
      <c r="AA113" s="211"/>
      <c r="AB113"/>
      <c r="AC113"/>
      <c r="AD113"/>
      <c r="AE113"/>
      <c r="AF113"/>
      <c r="AG113"/>
      <c r="AH113"/>
      <c r="AI113"/>
      <c r="AJ113"/>
      <c r="AK113"/>
      <c r="AL113" s="196">
        <v>0</v>
      </c>
      <c r="AM113" s="196"/>
      <c r="AN113"/>
      <c r="AO113"/>
      <c r="AP113"/>
      <c r="AQ113"/>
      <c r="AR113"/>
      <c r="AS113"/>
      <c r="AT113"/>
      <c r="AU113"/>
      <c r="AV113"/>
      <c r="AW113"/>
      <c r="AX113" s="196">
        <v>0</v>
      </c>
    </row>
    <row r="114" spans="1:50" ht="87.5" x14ac:dyDescent="0.3">
      <c r="A114" s="197">
        <v>14</v>
      </c>
      <c r="B114" s="198" t="s">
        <v>705</v>
      </c>
      <c r="C114" s="199" t="s">
        <v>675</v>
      </c>
      <c r="D114" s="199" t="s">
        <v>676</v>
      </c>
      <c r="E114" s="199" t="s">
        <v>269</v>
      </c>
      <c r="F114" s="199" t="s">
        <v>144</v>
      </c>
      <c r="G114" s="200" t="b">
        <v>1</v>
      </c>
      <c r="H114" s="200"/>
      <c r="I114" s="200"/>
      <c r="J114" s="201">
        <v>1842</v>
      </c>
      <c r="K114" s="202">
        <v>2210.1763799999999</v>
      </c>
      <c r="L114" s="203">
        <v>0.19987859934853414</v>
      </c>
      <c r="M114" s="204" t="s">
        <v>335</v>
      </c>
      <c r="N114" s="204"/>
      <c r="O114" s="205" t="s">
        <v>706</v>
      </c>
      <c r="P114" s="198" t="s">
        <v>663</v>
      </c>
      <c r="Q114" s="206" t="s">
        <v>660</v>
      </c>
      <c r="R114" s="198" t="s">
        <v>664</v>
      </c>
      <c r="S114" s="198">
        <v>0</v>
      </c>
      <c r="T114" s="198" t="s">
        <v>665</v>
      </c>
      <c r="U114" s="207">
        <v>2210.1763799999999</v>
      </c>
      <c r="V114" s="198" t="b">
        <v>1</v>
      </c>
      <c r="W114" s="198" t="s">
        <v>704</v>
      </c>
      <c r="X114" s="208"/>
      <c r="AA114" s="211"/>
      <c r="AB114"/>
      <c r="AC114"/>
      <c r="AD114"/>
      <c r="AE114"/>
      <c r="AF114"/>
      <c r="AG114"/>
      <c r="AH114"/>
      <c r="AI114"/>
      <c r="AJ114"/>
      <c r="AK114"/>
      <c r="AL114" s="196">
        <v>0</v>
      </c>
      <c r="AM114" s="196"/>
      <c r="AN114"/>
      <c r="AO114"/>
      <c r="AP114"/>
      <c r="AQ114"/>
      <c r="AR114"/>
      <c r="AS114"/>
      <c r="AT114"/>
      <c r="AU114"/>
      <c r="AV114"/>
      <c r="AW114"/>
      <c r="AX114" s="196">
        <v>0</v>
      </c>
    </row>
    <row r="115" spans="1:50" ht="98" x14ac:dyDescent="0.3">
      <c r="A115" s="197">
        <v>15</v>
      </c>
      <c r="B115" s="198" t="s">
        <v>707</v>
      </c>
      <c r="C115" s="199" t="s">
        <v>675</v>
      </c>
      <c r="D115" s="199" t="s">
        <v>676</v>
      </c>
      <c r="E115" s="199" t="s">
        <v>270</v>
      </c>
      <c r="F115" s="199" t="s">
        <v>144</v>
      </c>
      <c r="G115" s="200" t="b">
        <v>1</v>
      </c>
      <c r="H115" s="200"/>
      <c r="I115" s="200"/>
      <c r="J115" s="201" t="s">
        <v>140</v>
      </c>
      <c r="K115" s="202" t="s">
        <v>140</v>
      </c>
      <c r="L115" s="203" t="s">
        <v>335</v>
      </c>
      <c r="M115" s="204" t="s">
        <v>335</v>
      </c>
      <c r="N115" s="204"/>
      <c r="O115" s="205" t="s">
        <v>669</v>
      </c>
      <c r="P115" s="198" t="s">
        <v>663</v>
      </c>
      <c r="Q115" s="206" t="s">
        <v>667</v>
      </c>
      <c r="R115" s="198">
        <v>0</v>
      </c>
      <c r="S115" s="198">
        <v>0</v>
      </c>
      <c r="T115" s="198" t="s">
        <v>670</v>
      </c>
      <c r="U115" s="207" t="s">
        <v>140</v>
      </c>
      <c r="V115" s="198" t="b">
        <v>1</v>
      </c>
      <c r="W115" s="198" t="s">
        <v>704</v>
      </c>
      <c r="X115" s="208"/>
      <c r="AA115" s="211"/>
      <c r="AB115"/>
      <c r="AC115"/>
      <c r="AD115"/>
      <c r="AE115"/>
      <c r="AF115"/>
      <c r="AG115"/>
      <c r="AH115"/>
      <c r="AI115"/>
      <c r="AJ115"/>
      <c r="AK115"/>
      <c r="AL115" s="196">
        <v>0</v>
      </c>
      <c r="AM115" s="196"/>
      <c r="AN115"/>
      <c r="AO115"/>
      <c r="AP115"/>
      <c r="AQ115"/>
      <c r="AR115"/>
      <c r="AS115"/>
      <c r="AT115"/>
      <c r="AU115"/>
      <c r="AV115"/>
      <c r="AW115"/>
      <c r="AX115" s="196">
        <v>0</v>
      </c>
    </row>
    <row r="116" spans="1:50" ht="42" x14ac:dyDescent="0.3">
      <c r="A116" s="197">
        <v>16</v>
      </c>
      <c r="B116" s="198" t="s">
        <v>708</v>
      </c>
      <c r="C116" s="199" t="s">
        <v>675</v>
      </c>
      <c r="D116" s="199" t="s">
        <v>676</v>
      </c>
      <c r="E116" s="199" t="s">
        <v>709</v>
      </c>
      <c r="F116" s="199"/>
      <c r="G116" s="200" t="b">
        <v>1</v>
      </c>
      <c r="H116" s="201"/>
      <c r="I116" s="201" t="s">
        <v>576</v>
      </c>
      <c r="J116" s="201" t="s">
        <v>576</v>
      </c>
      <c r="K116" s="202" t="s">
        <v>576</v>
      </c>
      <c r="L116" s="203" t="s">
        <v>335</v>
      </c>
      <c r="M116" s="204" t="s">
        <v>335</v>
      </c>
      <c r="N116" s="204"/>
      <c r="O116" s="205"/>
      <c r="P116" s="198" t="s">
        <v>69</v>
      </c>
      <c r="Q116" s="206"/>
      <c r="R116" s="198" t="s">
        <v>335</v>
      </c>
      <c r="S116" s="198" t="s">
        <v>69</v>
      </c>
      <c r="T116" s="198" t="s">
        <v>335</v>
      </c>
      <c r="U116" s="207" t="s">
        <v>335</v>
      </c>
      <c r="V116" s="198" t="s">
        <v>335</v>
      </c>
      <c r="W116" s="198"/>
      <c r="X116" s="208"/>
      <c r="AA116" s="211"/>
      <c r="AB116"/>
      <c r="AC116"/>
      <c r="AD116"/>
      <c r="AE116"/>
      <c r="AF116"/>
      <c r="AG116"/>
      <c r="AH116"/>
      <c r="AI116"/>
      <c r="AJ116"/>
      <c r="AK116"/>
      <c r="AL116" s="196">
        <v>0</v>
      </c>
      <c r="AM116" s="196"/>
      <c r="AN116"/>
      <c r="AO116"/>
      <c r="AP116"/>
      <c r="AQ116"/>
      <c r="AR116"/>
      <c r="AS116"/>
      <c r="AT116"/>
      <c r="AU116"/>
      <c r="AV116"/>
      <c r="AW116"/>
      <c r="AX116" s="196">
        <v>0</v>
      </c>
    </row>
    <row r="117" spans="1:50" ht="42" x14ac:dyDescent="0.3">
      <c r="A117" s="197">
        <v>17</v>
      </c>
      <c r="B117" s="198" t="s">
        <v>710</v>
      </c>
      <c r="C117" s="199" t="s">
        <v>675</v>
      </c>
      <c r="D117" s="199" t="s">
        <v>676</v>
      </c>
      <c r="E117" s="199" t="s">
        <v>672</v>
      </c>
      <c r="F117" s="199"/>
      <c r="G117" s="200" t="b">
        <v>1</v>
      </c>
      <c r="H117" s="201"/>
      <c r="I117" s="201" t="s">
        <v>598</v>
      </c>
      <c r="J117" s="201" t="s">
        <v>598</v>
      </c>
      <c r="K117" s="202" t="s">
        <v>598</v>
      </c>
      <c r="L117" s="203" t="s">
        <v>335</v>
      </c>
      <c r="M117" s="204" t="s">
        <v>335</v>
      </c>
      <c r="N117" s="204"/>
      <c r="O117" s="205"/>
      <c r="P117" s="198" t="s">
        <v>69</v>
      </c>
      <c r="Q117" s="206"/>
      <c r="R117" s="198" t="s">
        <v>335</v>
      </c>
      <c r="S117" s="198" t="s">
        <v>69</v>
      </c>
      <c r="T117" s="198" t="s">
        <v>335</v>
      </c>
      <c r="U117" s="207" t="s">
        <v>335</v>
      </c>
      <c r="V117" s="198" t="s">
        <v>335</v>
      </c>
      <c r="W117" s="198"/>
      <c r="X117" s="208"/>
      <c r="AA117" s="211"/>
      <c r="AB117"/>
      <c r="AC117"/>
      <c r="AD117"/>
      <c r="AE117"/>
      <c r="AF117"/>
      <c r="AG117"/>
      <c r="AH117"/>
      <c r="AI117"/>
      <c r="AJ117"/>
      <c r="AK117"/>
      <c r="AL117" s="196">
        <v>0</v>
      </c>
      <c r="AM117" s="196"/>
      <c r="AN117"/>
      <c r="AO117"/>
      <c r="AP117"/>
      <c r="AQ117"/>
      <c r="AR117"/>
      <c r="AS117"/>
      <c r="AT117"/>
      <c r="AU117"/>
      <c r="AV117"/>
      <c r="AW117"/>
      <c r="AX117" s="196">
        <v>0</v>
      </c>
    </row>
    <row r="118" spans="1:50" ht="56" x14ac:dyDescent="0.3">
      <c r="A118" s="197">
        <v>1</v>
      </c>
      <c r="B118" s="198" t="s">
        <v>711</v>
      </c>
      <c r="C118" s="199" t="s">
        <v>712</v>
      </c>
      <c r="D118" s="199" t="s">
        <v>713</v>
      </c>
      <c r="E118" s="199" t="s">
        <v>151</v>
      </c>
      <c r="F118" s="199" t="s">
        <v>16</v>
      </c>
      <c r="G118" s="199" t="b">
        <v>0</v>
      </c>
      <c r="H118" s="201">
        <v>84</v>
      </c>
      <c r="I118" s="201">
        <v>93.444999999999993</v>
      </c>
      <c r="J118" s="201">
        <v>112</v>
      </c>
      <c r="K118" s="202">
        <v>106.92825980392155</v>
      </c>
      <c r="L118" s="203">
        <v>-4.5283394607843364E-2</v>
      </c>
      <c r="M118" s="204" t="s">
        <v>335</v>
      </c>
      <c r="N118" s="204"/>
      <c r="O118" s="217" t="s">
        <v>714</v>
      </c>
      <c r="P118" s="198" t="s">
        <v>552</v>
      </c>
      <c r="Q118" s="216" t="s">
        <v>711</v>
      </c>
      <c r="R118" s="198" t="s">
        <v>459</v>
      </c>
      <c r="S118" s="198" t="s">
        <v>351</v>
      </c>
      <c r="T118" s="198" t="s">
        <v>637</v>
      </c>
      <c r="U118" s="207">
        <v>106.92825980392155</v>
      </c>
      <c r="V118" s="198" t="b">
        <v>1</v>
      </c>
      <c r="W118" s="198" t="s">
        <v>554</v>
      </c>
      <c r="X118" s="208">
        <v>82.5</v>
      </c>
      <c r="Y118" s="209">
        <v>93.444999999999993</v>
      </c>
      <c r="AA118" s="211"/>
      <c r="AB118"/>
      <c r="AC118"/>
      <c r="AD118"/>
      <c r="AE118"/>
      <c r="AF118"/>
      <c r="AG118"/>
      <c r="AH118"/>
      <c r="AI118"/>
      <c r="AJ118"/>
      <c r="AK118"/>
      <c r="AL118" s="196">
        <v>0</v>
      </c>
      <c r="AM118" s="196"/>
      <c r="AN118"/>
      <c r="AO118"/>
      <c r="AP118"/>
      <c r="AQ118"/>
      <c r="AR118"/>
      <c r="AS118"/>
      <c r="AT118"/>
      <c r="AU118"/>
      <c r="AV118"/>
      <c r="AW118"/>
      <c r="AX118" s="196">
        <v>0</v>
      </c>
    </row>
    <row r="119" spans="1:50" ht="62.5" x14ac:dyDescent="0.3">
      <c r="A119" s="197">
        <v>2</v>
      </c>
      <c r="B119" s="198" t="s">
        <v>715</v>
      </c>
      <c r="C119" s="199" t="s">
        <v>712</v>
      </c>
      <c r="D119" s="199" t="s">
        <v>713</v>
      </c>
      <c r="E119" s="199" t="s">
        <v>262</v>
      </c>
      <c r="F119" s="199" t="s">
        <v>122</v>
      </c>
      <c r="G119" s="199" t="b">
        <v>0</v>
      </c>
      <c r="H119" s="201">
        <v>157</v>
      </c>
      <c r="I119" s="201">
        <v>314.35000000000002</v>
      </c>
      <c r="J119" s="201">
        <v>306</v>
      </c>
      <c r="K119" s="202">
        <v>288.27990196078429</v>
      </c>
      <c r="L119" s="203">
        <v>-5.7908817121619993E-2</v>
      </c>
      <c r="M119" s="204" t="s">
        <v>335</v>
      </c>
      <c r="N119" s="204"/>
      <c r="O119" s="205" t="s">
        <v>716</v>
      </c>
      <c r="P119" s="198" t="s">
        <v>552</v>
      </c>
      <c r="Q119" s="216" t="s">
        <v>715</v>
      </c>
      <c r="R119" s="198" t="s">
        <v>717</v>
      </c>
      <c r="S119" s="198" t="s">
        <v>351</v>
      </c>
      <c r="T119" s="198" t="s">
        <v>337</v>
      </c>
      <c r="U119" s="207">
        <v>288.27990196078429</v>
      </c>
      <c r="V119" s="198" t="b">
        <v>1</v>
      </c>
      <c r="W119" s="198" t="s">
        <v>718</v>
      </c>
      <c r="X119" s="225">
        <v>151.57999999999998</v>
      </c>
      <c r="Y119" s="226">
        <v>314.35000000000002</v>
      </c>
      <c r="AA119" s="211"/>
      <c r="AB119"/>
      <c r="AC119"/>
      <c r="AD119"/>
      <c r="AE119"/>
      <c r="AF119"/>
      <c r="AG119"/>
      <c r="AH119"/>
      <c r="AI119"/>
      <c r="AJ119"/>
      <c r="AK119"/>
      <c r="AL119" s="196">
        <v>0</v>
      </c>
      <c r="AM119" s="196"/>
      <c r="AN119"/>
      <c r="AO119"/>
      <c r="AP119"/>
      <c r="AQ119"/>
      <c r="AR119"/>
      <c r="AS119"/>
      <c r="AT119"/>
      <c r="AU119"/>
      <c r="AV119"/>
      <c r="AW119"/>
      <c r="AX119" s="196">
        <v>0</v>
      </c>
    </row>
    <row r="120" spans="1:50" ht="56" x14ac:dyDescent="0.3">
      <c r="A120" s="197">
        <v>3</v>
      </c>
      <c r="B120" s="198" t="s">
        <v>719</v>
      </c>
      <c r="C120" s="199" t="s">
        <v>712</v>
      </c>
      <c r="D120" s="199" t="s">
        <v>713</v>
      </c>
      <c r="E120" s="199" t="s">
        <v>152</v>
      </c>
      <c r="F120" s="199" t="s">
        <v>153</v>
      </c>
      <c r="G120" s="199" t="b">
        <v>0</v>
      </c>
      <c r="H120" s="201">
        <v>2000</v>
      </c>
      <c r="I120" s="201">
        <v>2000</v>
      </c>
      <c r="J120" s="201">
        <v>2000</v>
      </c>
      <c r="K120" s="202">
        <v>2000</v>
      </c>
      <c r="L120" s="203">
        <v>0</v>
      </c>
      <c r="M120" s="204" t="s">
        <v>335</v>
      </c>
      <c r="N120" s="204"/>
      <c r="O120" s="205" t="s">
        <v>720</v>
      </c>
      <c r="P120" s="198" t="s">
        <v>721</v>
      </c>
      <c r="Q120" s="206"/>
      <c r="R120" s="198" t="s">
        <v>335</v>
      </c>
      <c r="S120" s="198" t="s">
        <v>335</v>
      </c>
      <c r="T120" s="198" t="s">
        <v>335</v>
      </c>
      <c r="U120" s="207" t="s">
        <v>335</v>
      </c>
      <c r="V120" s="198" t="s">
        <v>335</v>
      </c>
      <c r="W120" s="198" t="s">
        <v>556</v>
      </c>
      <c r="X120" s="208"/>
      <c r="AA120" s="211"/>
      <c r="AB120"/>
      <c r="AC120"/>
      <c r="AD120"/>
      <c r="AE120"/>
      <c r="AF120"/>
      <c r="AG120"/>
      <c r="AH120"/>
      <c r="AI120"/>
      <c r="AJ120"/>
      <c r="AK120"/>
      <c r="AL120" s="196">
        <v>0</v>
      </c>
      <c r="AM120" s="196"/>
      <c r="AN120"/>
      <c r="AO120"/>
      <c r="AP120"/>
      <c r="AQ120"/>
      <c r="AR120"/>
      <c r="AS120"/>
      <c r="AT120"/>
      <c r="AU120"/>
      <c r="AV120"/>
      <c r="AW120"/>
      <c r="AX120" s="196">
        <v>0</v>
      </c>
    </row>
    <row r="121" spans="1:50" ht="62.5" x14ac:dyDescent="0.3">
      <c r="A121" s="197">
        <v>4</v>
      </c>
      <c r="B121" s="198" t="s">
        <v>722</v>
      </c>
      <c r="C121" s="199" t="s">
        <v>712</v>
      </c>
      <c r="D121" s="199" t="s">
        <v>713</v>
      </c>
      <c r="E121" s="199" t="s">
        <v>263</v>
      </c>
      <c r="F121" s="199" t="s">
        <v>154</v>
      </c>
      <c r="G121" s="199" t="b">
        <v>0</v>
      </c>
      <c r="H121" s="201">
        <v>276</v>
      </c>
      <c r="I121" s="201">
        <v>304.8</v>
      </c>
      <c r="J121" s="201">
        <v>257</v>
      </c>
      <c r="K121" s="202">
        <v>551.44352941176464</v>
      </c>
      <c r="L121" s="203">
        <v>1.1456946669718469</v>
      </c>
      <c r="M121" s="204" t="s">
        <v>335</v>
      </c>
      <c r="N121" s="204"/>
      <c r="O121" s="205" t="s">
        <v>723</v>
      </c>
      <c r="P121" s="198" t="s">
        <v>552</v>
      </c>
      <c r="Q121" s="216" t="s">
        <v>722</v>
      </c>
      <c r="R121" s="198" t="s">
        <v>562</v>
      </c>
      <c r="S121" s="198" t="s">
        <v>351</v>
      </c>
      <c r="T121" s="198" t="s">
        <v>724</v>
      </c>
      <c r="U121" s="207">
        <v>551.44352941176464</v>
      </c>
      <c r="V121" s="198" t="b">
        <v>1</v>
      </c>
      <c r="W121" s="198" t="s">
        <v>725</v>
      </c>
      <c r="X121" s="208">
        <v>276.07500000000005</v>
      </c>
      <c r="Y121" s="209">
        <v>304.8</v>
      </c>
      <c r="AA121" s="211"/>
      <c r="AB121"/>
      <c r="AC121"/>
      <c r="AD121"/>
      <c r="AE121"/>
      <c r="AF121"/>
      <c r="AG121"/>
      <c r="AH121"/>
      <c r="AI121"/>
      <c r="AJ121"/>
      <c r="AK121"/>
      <c r="AL121" s="196">
        <v>0</v>
      </c>
      <c r="AM121" s="196"/>
      <c r="AN121"/>
      <c r="AO121"/>
      <c r="AP121"/>
      <c r="AQ121"/>
      <c r="AR121"/>
      <c r="AS121"/>
      <c r="AT121"/>
      <c r="AU121"/>
      <c r="AV121"/>
      <c r="AW121"/>
      <c r="AX121" s="196">
        <v>0</v>
      </c>
    </row>
    <row r="122" spans="1:50" ht="87.5" x14ac:dyDescent="0.3">
      <c r="A122" s="197">
        <v>5</v>
      </c>
      <c r="B122" s="198" t="s">
        <v>726</v>
      </c>
      <c r="C122" s="199" t="s">
        <v>712</v>
      </c>
      <c r="D122" s="199" t="s">
        <v>713</v>
      </c>
      <c r="E122" s="199" t="s">
        <v>285</v>
      </c>
      <c r="F122" s="199" t="s">
        <v>271</v>
      </c>
      <c r="G122" s="199" t="b">
        <v>0</v>
      </c>
      <c r="H122" s="201"/>
      <c r="I122" s="201"/>
      <c r="J122" s="201"/>
      <c r="K122" s="202">
        <v>1078.3534400000001</v>
      </c>
      <c r="L122" s="203" t="s">
        <v>416</v>
      </c>
      <c r="M122" s="204" t="s">
        <v>335</v>
      </c>
      <c r="N122" s="204"/>
      <c r="O122" s="205" t="s">
        <v>649</v>
      </c>
      <c r="P122" s="198" t="s">
        <v>650</v>
      </c>
      <c r="Q122" s="206" t="s">
        <v>648</v>
      </c>
      <c r="R122" s="198" t="s">
        <v>651</v>
      </c>
      <c r="S122" s="198">
        <v>0</v>
      </c>
      <c r="T122" s="198" t="s">
        <v>652</v>
      </c>
      <c r="U122" s="207">
        <v>1078.3534400000001</v>
      </c>
      <c r="V122" s="198" t="b">
        <v>1</v>
      </c>
      <c r="W122" s="198" t="s">
        <v>653</v>
      </c>
      <c r="X122" s="208"/>
      <c r="Y122" s="208"/>
      <c r="Z122" s="208"/>
      <c r="AA122" s="211"/>
      <c r="AB122"/>
      <c r="AC122"/>
      <c r="AD122"/>
      <c r="AE122"/>
      <c r="AF122"/>
      <c r="AG122"/>
      <c r="AH122"/>
      <c r="AI122"/>
      <c r="AJ122"/>
      <c r="AK122"/>
      <c r="AL122" s="196">
        <v>0</v>
      </c>
      <c r="AM122" s="196"/>
      <c r="AN122"/>
      <c r="AO122"/>
      <c r="AP122"/>
      <c r="AQ122"/>
      <c r="AR122"/>
      <c r="AS122"/>
      <c r="AT122"/>
      <c r="AU122"/>
      <c r="AV122"/>
      <c r="AW122"/>
      <c r="AX122" s="196">
        <v>0</v>
      </c>
    </row>
    <row r="123" spans="1:50" ht="56" x14ac:dyDescent="0.3">
      <c r="A123" s="197">
        <v>6</v>
      </c>
      <c r="B123" s="198" t="s">
        <v>727</v>
      </c>
      <c r="C123" s="199" t="s">
        <v>712</v>
      </c>
      <c r="D123" s="199" t="s">
        <v>713</v>
      </c>
      <c r="E123" s="199" t="s">
        <v>148</v>
      </c>
      <c r="F123" s="199" t="s">
        <v>147</v>
      </c>
      <c r="G123" s="199" t="b">
        <v>0</v>
      </c>
      <c r="H123" s="201"/>
      <c r="I123" s="201"/>
      <c r="J123" s="201"/>
      <c r="K123" s="202">
        <v>909.32393474999992</v>
      </c>
      <c r="L123" s="203" t="s">
        <v>416</v>
      </c>
      <c r="M123" s="204" t="s">
        <v>335</v>
      </c>
      <c r="N123" s="204"/>
      <c r="O123" s="205" t="s">
        <v>728</v>
      </c>
      <c r="P123" s="206" t="s">
        <v>535</v>
      </c>
      <c r="Q123" s="206" t="s">
        <v>656</v>
      </c>
      <c r="R123" s="198" t="s">
        <v>657</v>
      </c>
      <c r="S123" s="198" t="s">
        <v>351</v>
      </c>
      <c r="T123" s="198" t="s">
        <v>658</v>
      </c>
      <c r="U123" s="207">
        <v>909.32393474999992</v>
      </c>
      <c r="V123" s="198" t="b">
        <v>1</v>
      </c>
      <c r="W123" s="198" t="s">
        <v>659</v>
      </c>
      <c r="X123" s="208"/>
      <c r="Y123" s="208"/>
      <c r="Z123" s="208"/>
      <c r="AA123" s="211"/>
      <c r="AB123"/>
      <c r="AC123"/>
      <c r="AD123"/>
      <c r="AE123"/>
      <c r="AF123"/>
      <c r="AG123"/>
      <c r="AH123"/>
      <c r="AI123"/>
      <c r="AJ123"/>
      <c r="AK123"/>
      <c r="AL123" s="196">
        <v>0</v>
      </c>
      <c r="AM123" s="196"/>
      <c r="AN123"/>
      <c r="AO123"/>
      <c r="AP123"/>
      <c r="AQ123"/>
      <c r="AR123"/>
      <c r="AS123"/>
      <c r="AT123"/>
      <c r="AU123"/>
      <c r="AV123"/>
      <c r="AW123"/>
      <c r="AX123" s="196">
        <v>0</v>
      </c>
    </row>
    <row r="124" spans="1:50" ht="140" x14ac:dyDescent="0.3">
      <c r="A124" s="197">
        <v>7</v>
      </c>
      <c r="B124" s="198" t="s">
        <v>729</v>
      </c>
      <c r="C124" s="199" t="s">
        <v>712</v>
      </c>
      <c r="D124" s="199" t="s">
        <v>713</v>
      </c>
      <c r="E124" s="199" t="s">
        <v>155</v>
      </c>
      <c r="F124" s="199" t="s">
        <v>283</v>
      </c>
      <c r="G124" s="199" t="b">
        <v>0</v>
      </c>
      <c r="H124" s="200" t="s">
        <v>730</v>
      </c>
      <c r="I124" s="200" t="s">
        <v>730</v>
      </c>
      <c r="J124" s="200" t="s">
        <v>730</v>
      </c>
      <c r="K124" s="213" t="s">
        <v>730</v>
      </c>
      <c r="L124" s="203" t="s">
        <v>335</v>
      </c>
      <c r="M124" s="204" t="s">
        <v>335</v>
      </c>
      <c r="N124" s="204"/>
      <c r="O124" s="205"/>
      <c r="P124" s="198" t="s">
        <v>552</v>
      </c>
      <c r="Q124" s="206"/>
      <c r="R124" s="198" t="s">
        <v>731</v>
      </c>
      <c r="S124" s="198" t="s">
        <v>335</v>
      </c>
      <c r="T124" s="198" t="s">
        <v>335</v>
      </c>
      <c r="U124" s="207" t="s">
        <v>335</v>
      </c>
      <c r="V124" s="198" t="s">
        <v>335</v>
      </c>
      <c r="W124" s="198" t="s">
        <v>731</v>
      </c>
      <c r="X124" s="208"/>
      <c r="AA124" s="211"/>
      <c r="AB124"/>
      <c r="AC124"/>
      <c r="AD124"/>
      <c r="AE124"/>
      <c r="AF124"/>
      <c r="AG124"/>
      <c r="AH124"/>
      <c r="AI124"/>
      <c r="AJ124"/>
      <c r="AK124"/>
      <c r="AL124" s="196">
        <v>0</v>
      </c>
      <c r="AM124" s="196"/>
      <c r="AN124"/>
      <c r="AO124"/>
      <c r="AP124"/>
      <c r="AQ124"/>
      <c r="AR124"/>
      <c r="AS124"/>
      <c r="AT124"/>
      <c r="AU124"/>
      <c r="AV124"/>
      <c r="AW124"/>
      <c r="AX124" s="196">
        <v>0</v>
      </c>
    </row>
    <row r="125" spans="1:50" ht="126" x14ac:dyDescent="0.3">
      <c r="A125" s="197">
        <v>8</v>
      </c>
      <c r="B125" s="198" t="s">
        <v>732</v>
      </c>
      <c r="C125" s="199" t="s">
        <v>712</v>
      </c>
      <c r="D125" s="199" t="s">
        <v>713</v>
      </c>
      <c r="E125" s="199" t="s">
        <v>286</v>
      </c>
      <c r="F125" s="199" t="s">
        <v>144</v>
      </c>
      <c r="G125" s="199" t="b">
        <v>0</v>
      </c>
      <c r="H125" s="200"/>
      <c r="I125" s="200"/>
      <c r="J125" s="201"/>
      <c r="K125" s="202">
        <v>2210.1763799999999</v>
      </c>
      <c r="L125" s="203" t="s">
        <v>416</v>
      </c>
      <c r="M125" s="204" t="s">
        <v>335</v>
      </c>
      <c r="N125" s="204"/>
      <c r="O125" s="205" t="s">
        <v>733</v>
      </c>
      <c r="P125" s="198" t="s">
        <v>663</v>
      </c>
      <c r="Q125" s="206" t="s">
        <v>660</v>
      </c>
      <c r="R125" s="198" t="s">
        <v>664</v>
      </c>
      <c r="S125" s="198">
        <v>0</v>
      </c>
      <c r="T125" s="198" t="s">
        <v>665</v>
      </c>
      <c r="U125" s="207">
        <v>2210.1763799999999</v>
      </c>
      <c r="V125" s="198" t="b">
        <v>1</v>
      </c>
      <c r="W125" s="198" t="s">
        <v>704</v>
      </c>
      <c r="X125" s="208"/>
      <c r="AA125" s="211"/>
      <c r="AB125"/>
      <c r="AC125"/>
      <c r="AD125"/>
      <c r="AE125"/>
      <c r="AF125"/>
      <c r="AG125"/>
      <c r="AH125"/>
      <c r="AI125"/>
      <c r="AJ125"/>
      <c r="AK125"/>
      <c r="AL125" s="196">
        <v>0</v>
      </c>
      <c r="AM125" s="196"/>
      <c r="AN125"/>
      <c r="AO125"/>
      <c r="AP125"/>
      <c r="AQ125"/>
      <c r="AR125"/>
      <c r="AS125"/>
      <c r="AT125"/>
      <c r="AU125"/>
      <c r="AV125"/>
      <c r="AW125"/>
      <c r="AX125" s="196">
        <v>0</v>
      </c>
    </row>
    <row r="126" spans="1:50" ht="144.5" customHeight="1" x14ac:dyDescent="0.3">
      <c r="A126" s="197">
        <v>9</v>
      </c>
      <c r="B126" s="198" t="s">
        <v>734</v>
      </c>
      <c r="C126" s="199" t="s">
        <v>712</v>
      </c>
      <c r="D126" s="199" t="s">
        <v>713</v>
      </c>
      <c r="E126" s="199" t="s">
        <v>287</v>
      </c>
      <c r="F126" s="199" t="s">
        <v>144</v>
      </c>
      <c r="G126" s="199" t="b">
        <v>0</v>
      </c>
      <c r="H126" s="200"/>
      <c r="I126" s="200"/>
      <c r="J126" s="201"/>
      <c r="K126" s="202" t="s">
        <v>140</v>
      </c>
      <c r="L126" s="203" t="s">
        <v>416</v>
      </c>
      <c r="M126" s="204" t="s">
        <v>335</v>
      </c>
      <c r="N126" s="204"/>
      <c r="O126" s="205" t="s">
        <v>733</v>
      </c>
      <c r="P126" s="198" t="s">
        <v>663</v>
      </c>
      <c r="Q126" s="206" t="s">
        <v>667</v>
      </c>
      <c r="R126" s="198">
        <v>0</v>
      </c>
      <c r="S126" s="198">
        <v>0</v>
      </c>
      <c r="T126" s="198" t="s">
        <v>670</v>
      </c>
      <c r="U126" s="207" t="s">
        <v>140</v>
      </c>
      <c r="V126" s="198" t="b">
        <v>1</v>
      </c>
      <c r="W126" s="198" t="s">
        <v>704</v>
      </c>
      <c r="X126" s="208"/>
      <c r="AA126" s="211"/>
      <c r="AB126"/>
      <c r="AC126"/>
      <c r="AD126"/>
      <c r="AE126"/>
      <c r="AF126"/>
      <c r="AG126"/>
      <c r="AH126"/>
      <c r="AI126"/>
      <c r="AJ126"/>
      <c r="AK126"/>
      <c r="AL126" s="196">
        <v>0</v>
      </c>
      <c r="AM126" s="196"/>
      <c r="AN126"/>
      <c r="AO126"/>
      <c r="AP126"/>
      <c r="AQ126"/>
      <c r="AR126"/>
      <c r="AS126"/>
      <c r="AT126"/>
      <c r="AU126"/>
      <c r="AV126"/>
      <c r="AW126"/>
      <c r="AX126" s="196">
        <v>0</v>
      </c>
    </row>
    <row r="127" spans="1:50" ht="56" x14ac:dyDescent="0.3">
      <c r="A127" s="197">
        <v>10</v>
      </c>
      <c r="B127" s="198" t="s">
        <v>735</v>
      </c>
      <c r="C127" s="199" t="s">
        <v>712</v>
      </c>
      <c r="D127" s="199" t="s">
        <v>713</v>
      </c>
      <c r="E127" s="199" t="s">
        <v>736</v>
      </c>
      <c r="F127" s="199"/>
      <c r="G127" s="199" t="b">
        <v>0</v>
      </c>
      <c r="H127" s="200" t="s">
        <v>241</v>
      </c>
      <c r="I127" s="200" t="s">
        <v>598</v>
      </c>
      <c r="J127" s="200" t="s">
        <v>598</v>
      </c>
      <c r="K127" s="213" t="s">
        <v>598</v>
      </c>
      <c r="L127" s="203" t="s">
        <v>335</v>
      </c>
      <c r="M127" s="204" t="s">
        <v>335</v>
      </c>
      <c r="N127" s="204"/>
      <c r="O127" s="205"/>
      <c r="P127" s="198" t="s">
        <v>69</v>
      </c>
      <c r="Q127" s="206"/>
      <c r="R127" s="198" t="s">
        <v>335</v>
      </c>
      <c r="S127" s="198" t="s">
        <v>69</v>
      </c>
      <c r="T127" s="198" t="s">
        <v>335</v>
      </c>
      <c r="U127" s="207" t="s">
        <v>335</v>
      </c>
      <c r="V127" s="198" t="s">
        <v>335</v>
      </c>
      <c r="W127" s="198"/>
      <c r="X127" s="208"/>
      <c r="AA127" s="211"/>
      <c r="AB127"/>
      <c r="AC127"/>
      <c r="AD127"/>
      <c r="AE127"/>
      <c r="AF127"/>
      <c r="AG127"/>
      <c r="AH127"/>
      <c r="AI127"/>
      <c r="AJ127"/>
      <c r="AK127"/>
      <c r="AL127" s="196">
        <v>0</v>
      </c>
      <c r="AM127" s="196"/>
      <c r="AN127"/>
      <c r="AO127"/>
      <c r="AP127"/>
      <c r="AQ127"/>
      <c r="AR127"/>
      <c r="AS127"/>
      <c r="AT127"/>
      <c r="AU127"/>
      <c r="AV127"/>
      <c r="AW127"/>
      <c r="AX127" s="196">
        <v>0</v>
      </c>
    </row>
    <row r="128" spans="1:50" s="209" customFormat="1" ht="42" x14ac:dyDescent="0.3">
      <c r="A128" s="197">
        <v>1</v>
      </c>
      <c r="B128" s="198" t="s">
        <v>737</v>
      </c>
      <c r="C128" s="199" t="s">
        <v>240</v>
      </c>
      <c r="D128" s="199" t="s">
        <v>738</v>
      </c>
      <c r="E128" s="199" t="s">
        <v>157</v>
      </c>
      <c r="F128" s="199" t="s">
        <v>158</v>
      </c>
      <c r="G128" s="199"/>
      <c r="H128" s="201">
        <v>-155</v>
      </c>
      <c r="I128" s="201">
        <v>-147</v>
      </c>
      <c r="J128" s="201">
        <v>-160</v>
      </c>
      <c r="K128" s="202">
        <v>-239</v>
      </c>
      <c r="L128" s="203">
        <v>0.49374999999999991</v>
      </c>
      <c r="M128" s="204" t="s">
        <v>335</v>
      </c>
      <c r="N128" s="204"/>
      <c r="O128" s="205"/>
      <c r="P128" s="198" t="s">
        <v>440</v>
      </c>
      <c r="Q128" s="206"/>
      <c r="R128" s="198" t="s">
        <v>335</v>
      </c>
      <c r="S128" s="198" t="s">
        <v>335</v>
      </c>
      <c r="T128" s="198" t="s">
        <v>335</v>
      </c>
      <c r="U128" s="207" t="s">
        <v>335</v>
      </c>
      <c r="V128" s="198" t="s">
        <v>335</v>
      </c>
      <c r="W128" s="198"/>
      <c r="X128" s="208"/>
      <c r="Z128" s="210"/>
      <c r="AA128" s="211"/>
      <c r="AB128"/>
      <c r="AC128"/>
      <c r="AD128"/>
      <c r="AE128"/>
      <c r="AF128"/>
      <c r="AG128"/>
      <c r="AH128"/>
      <c r="AI128"/>
      <c r="AJ128"/>
      <c r="AK128"/>
      <c r="AL128" s="196">
        <v>0</v>
      </c>
      <c r="AM128" s="196"/>
      <c r="AN128"/>
      <c r="AO128"/>
      <c r="AP128"/>
      <c r="AQ128"/>
      <c r="AR128"/>
      <c r="AS128"/>
      <c r="AT128"/>
      <c r="AU128"/>
      <c r="AV128"/>
      <c r="AW128"/>
      <c r="AX128" s="196">
        <v>0</v>
      </c>
    </row>
    <row r="129" spans="1:50" s="209" customFormat="1" ht="28" x14ac:dyDescent="0.3">
      <c r="A129" s="197">
        <v>2</v>
      </c>
      <c r="B129" s="198" t="s">
        <v>739</v>
      </c>
      <c r="C129" s="199" t="s">
        <v>240</v>
      </c>
      <c r="D129" s="199" t="s">
        <v>738</v>
      </c>
      <c r="E129" s="199" t="s">
        <v>235</v>
      </c>
      <c r="F129" s="199" t="s">
        <v>159</v>
      </c>
      <c r="G129" s="199"/>
      <c r="H129" s="201">
        <v>155</v>
      </c>
      <c r="I129" s="201">
        <v>147</v>
      </c>
      <c r="J129" s="201">
        <v>160</v>
      </c>
      <c r="K129" s="202">
        <v>239</v>
      </c>
      <c r="L129" s="203">
        <v>0.49374999999999991</v>
      </c>
      <c r="M129" s="204" t="s">
        <v>335</v>
      </c>
      <c r="N129" s="204"/>
      <c r="O129" s="205"/>
      <c r="P129" s="198" t="s">
        <v>440</v>
      </c>
      <c r="Q129" s="206"/>
      <c r="R129" s="198" t="s">
        <v>335</v>
      </c>
      <c r="S129" s="198" t="s">
        <v>335</v>
      </c>
      <c r="T129" s="198" t="s">
        <v>335</v>
      </c>
      <c r="U129" s="207" t="s">
        <v>335</v>
      </c>
      <c r="V129" s="198" t="s">
        <v>335</v>
      </c>
      <c r="W129" s="198"/>
      <c r="X129" s="208"/>
      <c r="Z129" s="210"/>
      <c r="AA129" s="211"/>
      <c r="AB129">
        <v>1</v>
      </c>
      <c r="AC129">
        <v>1</v>
      </c>
      <c r="AD129">
        <v>10</v>
      </c>
      <c r="AE129">
        <v>10</v>
      </c>
      <c r="AF129">
        <v>10</v>
      </c>
      <c r="AG129">
        <v>50</v>
      </c>
      <c r="AH129">
        <v>200</v>
      </c>
      <c r="AI129">
        <v>10</v>
      </c>
      <c r="AJ129">
        <v>50</v>
      </c>
      <c r="AK129">
        <v>200</v>
      </c>
      <c r="AL129" s="196">
        <v>542</v>
      </c>
      <c r="AM129" s="196"/>
      <c r="AN129">
        <v>1</v>
      </c>
      <c r="AO129">
        <v>1</v>
      </c>
      <c r="AP129">
        <v>10</v>
      </c>
      <c r="AQ129">
        <v>10</v>
      </c>
      <c r="AR129">
        <v>10</v>
      </c>
      <c r="AS129">
        <v>50</v>
      </c>
      <c r="AT129">
        <v>200</v>
      </c>
      <c r="AU129">
        <v>10</v>
      </c>
      <c r="AV129">
        <v>50</v>
      </c>
      <c r="AW129">
        <v>200</v>
      </c>
      <c r="AX129" s="196">
        <v>542</v>
      </c>
    </row>
    <row r="130" spans="1:50" s="209" customFormat="1" ht="42.5" thickBot="1" x14ac:dyDescent="0.35">
      <c r="A130" s="197">
        <v>3</v>
      </c>
      <c r="B130" s="198" t="s">
        <v>740</v>
      </c>
      <c r="C130" s="199" t="s">
        <v>240</v>
      </c>
      <c r="D130" s="199" t="s">
        <v>738</v>
      </c>
      <c r="E130" s="199" t="s">
        <v>160</v>
      </c>
      <c r="F130" s="199" t="s">
        <v>161</v>
      </c>
      <c r="G130" s="199"/>
      <c r="H130" s="200" t="s">
        <v>741</v>
      </c>
      <c r="I130" s="200" t="s">
        <v>742</v>
      </c>
      <c r="J130" s="201" t="s">
        <v>743</v>
      </c>
      <c r="K130" s="202" t="s">
        <v>744</v>
      </c>
      <c r="L130" s="203" t="s">
        <v>335</v>
      </c>
      <c r="M130" s="204" t="s">
        <v>335</v>
      </c>
      <c r="N130" s="204"/>
      <c r="O130" s="205"/>
      <c r="P130" s="198" t="s">
        <v>440</v>
      </c>
      <c r="Q130" s="206"/>
      <c r="R130" s="198" t="s">
        <v>335</v>
      </c>
      <c r="S130" s="198" t="s">
        <v>335</v>
      </c>
      <c r="T130" s="198" t="s">
        <v>335</v>
      </c>
      <c r="U130" s="207" t="s">
        <v>335</v>
      </c>
      <c r="V130" s="198" t="s">
        <v>335</v>
      </c>
      <c r="W130" s="198"/>
      <c r="X130" s="208"/>
      <c r="Z130" s="210"/>
      <c r="AA130" s="211"/>
      <c r="AB130" s="218"/>
      <c r="AC130" s="218"/>
      <c r="AD130" s="218"/>
      <c r="AE130" s="218"/>
      <c r="AF130" s="218"/>
      <c r="AG130" s="218"/>
      <c r="AH130" s="218"/>
      <c r="AI130" s="218"/>
      <c r="AJ130" s="218"/>
      <c r="AK130" s="218"/>
      <c r="AL130" s="196">
        <v>0</v>
      </c>
      <c r="AM130" s="196"/>
      <c r="AN130" s="218"/>
      <c r="AO130" s="218"/>
      <c r="AP130" s="218"/>
      <c r="AQ130" s="218"/>
      <c r="AR130" s="218"/>
      <c r="AS130" s="218"/>
      <c r="AT130" s="218"/>
      <c r="AU130" s="218"/>
      <c r="AV130" s="218"/>
      <c r="AW130" s="218"/>
      <c r="AX130" s="196">
        <v>0</v>
      </c>
    </row>
    <row r="131" spans="1:50" s="209" customFormat="1" ht="28.5" thickBot="1" x14ac:dyDescent="0.35">
      <c r="A131" s="197">
        <v>4</v>
      </c>
      <c r="B131" s="198" t="s">
        <v>745</v>
      </c>
      <c r="C131" s="199" t="s">
        <v>240</v>
      </c>
      <c r="D131" s="199" t="s">
        <v>746</v>
      </c>
      <c r="E131" s="199" t="s">
        <v>94</v>
      </c>
      <c r="F131" s="199" t="s">
        <v>236</v>
      </c>
      <c r="G131" s="199"/>
      <c r="H131" s="200"/>
      <c r="I131" s="200"/>
      <c r="J131" s="227">
        <v>0.46</v>
      </c>
      <c r="K131" s="228">
        <v>0.28000000000000003</v>
      </c>
      <c r="L131" s="203">
        <v>-0.39130434782608692</v>
      </c>
      <c r="M131" s="204" t="s">
        <v>335</v>
      </c>
      <c r="N131" s="204"/>
      <c r="O131" s="205"/>
      <c r="P131" s="198" t="s">
        <v>440</v>
      </c>
      <c r="Q131" s="206"/>
      <c r="R131" s="198" t="s">
        <v>335</v>
      </c>
      <c r="S131" s="198" t="s">
        <v>335</v>
      </c>
      <c r="T131" s="198" t="s">
        <v>335</v>
      </c>
      <c r="U131" s="207" t="s">
        <v>335</v>
      </c>
      <c r="V131" s="198" t="s">
        <v>335</v>
      </c>
      <c r="W131" s="198"/>
      <c r="X131" s="208"/>
      <c r="Z131" s="210"/>
      <c r="AA131" s="211"/>
      <c r="AB131" s="241">
        <v>1</v>
      </c>
      <c r="AC131" s="241">
        <v>1</v>
      </c>
      <c r="AD131" s="241">
        <v>1</v>
      </c>
      <c r="AE131" s="241">
        <v>1</v>
      </c>
      <c r="AF131" s="241">
        <v>1</v>
      </c>
      <c r="AG131" s="241">
        <v>1</v>
      </c>
      <c r="AH131" s="241">
        <v>1</v>
      </c>
      <c r="AI131" s="241">
        <v>1</v>
      </c>
      <c r="AJ131" s="241">
        <v>1</v>
      </c>
      <c r="AK131" s="241">
        <v>1</v>
      </c>
      <c r="AL131" s="196">
        <v>10</v>
      </c>
      <c r="AM131" s="196"/>
      <c r="AN131" s="241">
        <v>1</v>
      </c>
      <c r="AO131" s="241">
        <v>1</v>
      </c>
      <c r="AP131" s="241">
        <v>1</v>
      </c>
      <c r="AQ131" s="241">
        <v>1</v>
      </c>
      <c r="AR131" s="241">
        <v>1</v>
      </c>
      <c r="AS131" s="241">
        <v>1</v>
      </c>
      <c r="AT131" s="241">
        <v>1</v>
      </c>
      <c r="AU131" s="241">
        <v>1</v>
      </c>
      <c r="AV131" s="241">
        <v>1</v>
      </c>
      <c r="AW131" s="241">
        <v>1</v>
      </c>
      <c r="AX131" s="196">
        <v>10</v>
      </c>
    </row>
    <row r="132" spans="1:50" s="209" customFormat="1" ht="42" x14ac:dyDescent="0.3">
      <c r="A132" s="197">
        <v>1</v>
      </c>
      <c r="B132" s="198" t="s">
        <v>747</v>
      </c>
      <c r="C132" s="199" t="s">
        <v>241</v>
      </c>
      <c r="D132" s="199" t="s">
        <v>748</v>
      </c>
      <c r="E132" s="199" t="s">
        <v>157</v>
      </c>
      <c r="F132" s="199" t="s">
        <v>163</v>
      </c>
      <c r="G132" s="199"/>
      <c r="H132" s="201">
        <v>-190</v>
      </c>
      <c r="I132" s="201">
        <v>-190</v>
      </c>
      <c r="J132" s="201">
        <v>-251</v>
      </c>
      <c r="K132" s="202">
        <v>-596</v>
      </c>
      <c r="L132" s="203">
        <v>1.3745019920318726</v>
      </c>
      <c r="M132" s="204" t="s">
        <v>335</v>
      </c>
      <c r="N132" s="204"/>
      <c r="O132" s="205"/>
      <c r="P132" s="198" t="s">
        <v>440</v>
      </c>
      <c r="Q132" s="206"/>
      <c r="R132" s="198" t="s">
        <v>335</v>
      </c>
      <c r="S132" s="198" t="s">
        <v>335</v>
      </c>
      <c r="T132" s="198" t="s">
        <v>335</v>
      </c>
      <c r="U132" s="207" t="s">
        <v>335</v>
      </c>
      <c r="V132" s="198" t="s">
        <v>335</v>
      </c>
      <c r="W132" s="198"/>
      <c r="X132" s="208"/>
      <c r="Z132" s="210"/>
      <c r="AA132" s="211"/>
      <c r="AB132"/>
      <c r="AC132"/>
      <c r="AD132"/>
      <c r="AE132"/>
      <c r="AF132"/>
      <c r="AG132"/>
      <c r="AH132"/>
      <c r="AI132"/>
      <c r="AJ132"/>
      <c r="AK132"/>
      <c r="AL132" s="196">
        <v>0</v>
      </c>
      <c r="AM132" s="196"/>
      <c r="AN132"/>
      <c r="AO132"/>
      <c r="AP132"/>
      <c r="AQ132"/>
      <c r="AR132"/>
      <c r="AS132"/>
      <c r="AT132"/>
      <c r="AU132"/>
      <c r="AV132"/>
      <c r="AW132"/>
      <c r="AX132" s="196">
        <v>0</v>
      </c>
    </row>
    <row r="133" spans="1:50" ht="42" x14ac:dyDescent="0.3">
      <c r="A133" s="197">
        <v>2</v>
      </c>
      <c r="B133" s="198" t="s">
        <v>749</v>
      </c>
      <c r="C133" s="199" t="s">
        <v>241</v>
      </c>
      <c r="D133" s="199" t="s">
        <v>748</v>
      </c>
      <c r="E133" s="199" t="s">
        <v>750</v>
      </c>
      <c r="F133" s="199" t="s">
        <v>159</v>
      </c>
      <c r="G133" s="199"/>
      <c r="H133" s="201">
        <v>190</v>
      </c>
      <c r="I133" s="201">
        <v>190</v>
      </c>
      <c r="J133" s="201">
        <v>251</v>
      </c>
      <c r="K133" s="202">
        <v>596</v>
      </c>
      <c r="L133" s="203">
        <v>1.3745019920318726</v>
      </c>
      <c r="M133" s="204" t="s">
        <v>335</v>
      </c>
      <c r="N133" s="204"/>
      <c r="O133" s="205"/>
      <c r="P133" s="198" t="s">
        <v>440</v>
      </c>
      <c r="Q133" s="206"/>
      <c r="R133" s="198" t="s">
        <v>335</v>
      </c>
      <c r="S133" s="198" t="s">
        <v>335</v>
      </c>
      <c r="T133" s="198" t="s">
        <v>335</v>
      </c>
      <c r="U133" s="207" t="s">
        <v>335</v>
      </c>
      <c r="V133" s="198" t="s">
        <v>335</v>
      </c>
      <c r="W133" s="198"/>
      <c r="X133" s="208"/>
      <c r="AA133" s="211"/>
      <c r="AB133">
        <v>1</v>
      </c>
      <c r="AC133">
        <v>1</v>
      </c>
      <c r="AD133">
        <v>10</v>
      </c>
      <c r="AE133">
        <v>10</v>
      </c>
      <c r="AF133"/>
      <c r="AG133"/>
      <c r="AH133"/>
      <c r="AI133"/>
      <c r="AJ133"/>
      <c r="AK133"/>
      <c r="AL133" s="196">
        <v>22</v>
      </c>
      <c r="AM133" s="196"/>
      <c r="AN133">
        <v>1</v>
      </c>
      <c r="AO133">
        <v>1</v>
      </c>
      <c r="AP133">
        <v>10</v>
      </c>
      <c r="AQ133">
        <v>10</v>
      </c>
      <c r="AR133"/>
      <c r="AS133"/>
      <c r="AT133"/>
      <c r="AU133"/>
      <c r="AV133"/>
      <c r="AW133"/>
      <c r="AX133" s="196">
        <v>22</v>
      </c>
    </row>
    <row r="134" spans="1:50" ht="84" x14ac:dyDescent="0.3">
      <c r="A134" s="197">
        <v>3</v>
      </c>
      <c r="B134" s="198" t="s">
        <v>751</v>
      </c>
      <c r="C134" s="199" t="s">
        <v>241</v>
      </c>
      <c r="D134" s="199" t="s">
        <v>748</v>
      </c>
      <c r="E134" s="199" t="s">
        <v>165</v>
      </c>
      <c r="F134" s="199" t="s">
        <v>752</v>
      </c>
      <c r="G134" s="199"/>
      <c r="H134" s="200" t="s">
        <v>753</v>
      </c>
      <c r="I134" s="200" t="s">
        <v>753</v>
      </c>
      <c r="J134" s="201" t="s">
        <v>754</v>
      </c>
      <c r="K134" s="202" t="s">
        <v>755</v>
      </c>
      <c r="L134" s="203" t="s">
        <v>335</v>
      </c>
      <c r="M134" s="204" t="s">
        <v>335</v>
      </c>
      <c r="N134" s="204"/>
      <c r="O134" s="205"/>
      <c r="P134" s="198" t="s">
        <v>440</v>
      </c>
      <c r="Q134" s="206"/>
      <c r="R134" s="198" t="s">
        <v>335</v>
      </c>
      <c r="S134" s="198" t="s">
        <v>335</v>
      </c>
      <c r="T134" s="198" t="s">
        <v>335</v>
      </c>
      <c r="U134" s="207" t="s">
        <v>335</v>
      </c>
      <c r="V134" s="198" t="s">
        <v>335</v>
      </c>
      <c r="W134" s="198"/>
      <c r="X134" s="208"/>
      <c r="AA134" s="211"/>
      <c r="AB134"/>
      <c r="AC134"/>
      <c r="AD134"/>
      <c r="AE134"/>
      <c r="AF134"/>
      <c r="AG134"/>
      <c r="AH134"/>
      <c r="AI134"/>
      <c r="AJ134"/>
      <c r="AK134"/>
      <c r="AL134" s="196">
        <v>0</v>
      </c>
      <c r="AM134" s="196"/>
      <c r="AN134"/>
      <c r="AO134"/>
      <c r="AP134"/>
      <c r="AQ134"/>
      <c r="AR134"/>
      <c r="AS134"/>
      <c r="AT134"/>
      <c r="AU134"/>
      <c r="AV134"/>
      <c r="AW134"/>
      <c r="AX134" s="196">
        <v>0</v>
      </c>
    </row>
    <row r="135" spans="1:50" ht="84" x14ac:dyDescent="0.3">
      <c r="A135" s="197">
        <v>4</v>
      </c>
      <c r="B135" s="198" t="s">
        <v>756</v>
      </c>
      <c r="C135" s="199" t="s">
        <v>241</v>
      </c>
      <c r="D135" s="199" t="s">
        <v>748</v>
      </c>
      <c r="E135" s="199" t="s">
        <v>757</v>
      </c>
      <c r="F135" s="199" t="s">
        <v>159</v>
      </c>
      <c r="G135" s="199"/>
      <c r="H135" s="201">
        <v>95</v>
      </c>
      <c r="I135" s="201">
        <v>95</v>
      </c>
      <c r="J135" s="201">
        <v>126</v>
      </c>
      <c r="K135" s="202">
        <v>298</v>
      </c>
      <c r="L135" s="203">
        <v>1.3650793650793651</v>
      </c>
      <c r="M135" s="204" t="s">
        <v>335</v>
      </c>
      <c r="N135" s="204"/>
      <c r="O135" s="205"/>
      <c r="P135" s="198" t="s">
        <v>440</v>
      </c>
      <c r="Q135" s="206"/>
      <c r="R135" s="198" t="s">
        <v>335</v>
      </c>
      <c r="S135" s="198" t="s">
        <v>335</v>
      </c>
      <c r="T135" s="198" t="s">
        <v>335</v>
      </c>
      <c r="U135" s="207" t="s">
        <v>335</v>
      </c>
      <c r="V135" s="198" t="s">
        <v>335</v>
      </c>
      <c r="W135" s="198"/>
      <c r="X135" s="208"/>
      <c r="AA135" s="211"/>
      <c r="AB135"/>
      <c r="AC135"/>
      <c r="AD135"/>
      <c r="AE135"/>
      <c r="AF135">
        <v>10</v>
      </c>
      <c r="AG135">
        <v>50</v>
      </c>
      <c r="AH135">
        <v>200</v>
      </c>
      <c r="AI135">
        <v>10</v>
      </c>
      <c r="AJ135">
        <v>50</v>
      </c>
      <c r="AK135">
        <v>200</v>
      </c>
      <c r="AL135" s="196">
        <v>520</v>
      </c>
      <c r="AM135" s="196"/>
      <c r="AN135"/>
      <c r="AO135"/>
      <c r="AP135"/>
      <c r="AQ135"/>
      <c r="AR135">
        <v>10</v>
      </c>
      <c r="AS135">
        <v>50</v>
      </c>
      <c r="AT135">
        <v>200</v>
      </c>
      <c r="AU135">
        <v>10</v>
      </c>
      <c r="AV135">
        <v>50</v>
      </c>
      <c r="AW135">
        <v>200</v>
      </c>
      <c r="AX135" s="196">
        <v>520</v>
      </c>
    </row>
    <row r="136" spans="1:50" ht="56.5" thickBot="1" x14ac:dyDescent="0.35">
      <c r="A136" s="197">
        <v>5</v>
      </c>
      <c r="B136" s="198" t="s">
        <v>758</v>
      </c>
      <c r="C136" s="199" t="s">
        <v>241</v>
      </c>
      <c r="D136" s="199" t="s">
        <v>748</v>
      </c>
      <c r="E136" s="199" t="s">
        <v>759</v>
      </c>
      <c r="F136" s="199" t="s">
        <v>159</v>
      </c>
      <c r="G136" s="199"/>
      <c r="H136" s="201">
        <v>19</v>
      </c>
      <c r="I136" s="201">
        <v>19</v>
      </c>
      <c r="J136" s="201">
        <v>25.1</v>
      </c>
      <c r="K136" s="202">
        <v>59.6</v>
      </c>
      <c r="L136" s="203">
        <v>1.3745019920318726</v>
      </c>
      <c r="M136" s="204" t="s">
        <v>335</v>
      </c>
      <c r="N136" s="204"/>
      <c r="O136" s="205"/>
      <c r="P136" s="198" t="s">
        <v>440</v>
      </c>
      <c r="Q136" s="206"/>
      <c r="R136" s="198" t="s">
        <v>335</v>
      </c>
      <c r="S136" s="198" t="s">
        <v>335</v>
      </c>
      <c r="T136" s="198" t="s">
        <v>335</v>
      </c>
      <c r="U136" s="207" t="s">
        <v>335</v>
      </c>
      <c r="V136" s="198" t="s">
        <v>335</v>
      </c>
      <c r="W136" s="198"/>
      <c r="X136" s="208"/>
      <c r="AA136" s="211"/>
      <c r="AB136" s="218"/>
      <c r="AC136" s="218"/>
      <c r="AD136" s="218"/>
      <c r="AE136" s="218"/>
      <c r="AF136" s="218"/>
      <c r="AG136" s="218"/>
      <c r="AH136" s="218"/>
      <c r="AI136" s="218"/>
      <c r="AJ136" s="218"/>
      <c r="AK136" s="218"/>
      <c r="AL136" s="196">
        <v>0</v>
      </c>
      <c r="AM136" s="196"/>
      <c r="AN136" s="218"/>
      <c r="AO136" s="218"/>
      <c r="AP136" s="218"/>
      <c r="AQ136" s="218"/>
      <c r="AR136" s="218"/>
      <c r="AS136" s="218"/>
      <c r="AT136" s="218"/>
      <c r="AU136" s="218"/>
      <c r="AV136" s="218"/>
      <c r="AW136" s="218"/>
      <c r="AX136" s="196">
        <v>0</v>
      </c>
    </row>
    <row r="137" spans="1:50" ht="28.5" thickBot="1" x14ac:dyDescent="0.35">
      <c r="A137" s="197">
        <v>6</v>
      </c>
      <c r="B137" s="198" t="s">
        <v>760</v>
      </c>
      <c r="C137" s="199" t="s">
        <v>241</v>
      </c>
      <c r="D137" s="199" t="s">
        <v>748</v>
      </c>
      <c r="E137" s="199" t="s">
        <v>94</v>
      </c>
      <c r="F137" s="199" t="s">
        <v>236</v>
      </c>
      <c r="G137" s="199"/>
      <c r="H137" s="201"/>
      <c r="I137" s="201"/>
      <c r="J137" s="227">
        <v>0.32</v>
      </c>
      <c r="K137" s="228">
        <v>0.22</v>
      </c>
      <c r="L137" s="203">
        <v>-0.3125</v>
      </c>
      <c r="M137" s="204" t="s">
        <v>335</v>
      </c>
      <c r="N137" s="204"/>
      <c r="O137" s="205"/>
      <c r="P137" s="198" t="s">
        <v>440</v>
      </c>
      <c r="Q137" s="206"/>
      <c r="R137" s="198" t="s">
        <v>335</v>
      </c>
      <c r="S137" s="198" t="s">
        <v>335</v>
      </c>
      <c r="T137" s="198" t="s">
        <v>335</v>
      </c>
      <c r="U137" s="207" t="s">
        <v>335</v>
      </c>
      <c r="V137" s="198" t="s">
        <v>335</v>
      </c>
      <c r="W137" s="198"/>
      <c r="X137" s="208"/>
      <c r="AA137" s="211"/>
      <c r="AB137" s="218">
        <v>1</v>
      </c>
      <c r="AC137" s="218">
        <v>1</v>
      </c>
      <c r="AD137" s="218">
        <v>1</v>
      </c>
      <c r="AE137" s="218">
        <v>1</v>
      </c>
      <c r="AF137" s="218">
        <v>1</v>
      </c>
      <c r="AG137" s="218">
        <v>1</v>
      </c>
      <c r="AH137" s="218">
        <v>1</v>
      </c>
      <c r="AI137" s="218">
        <v>1</v>
      </c>
      <c r="AJ137" s="218">
        <v>1</v>
      </c>
      <c r="AK137" s="218">
        <v>1</v>
      </c>
      <c r="AL137" s="196">
        <v>10</v>
      </c>
      <c r="AM137" s="196"/>
      <c r="AN137" s="218">
        <v>1</v>
      </c>
      <c r="AO137" s="218">
        <v>1</v>
      </c>
      <c r="AP137" s="218">
        <v>1</v>
      </c>
      <c r="AQ137" s="218">
        <v>1</v>
      </c>
      <c r="AR137" s="218">
        <v>1</v>
      </c>
      <c r="AS137" s="218">
        <v>1</v>
      </c>
      <c r="AT137" s="218">
        <v>1</v>
      </c>
      <c r="AU137" s="218">
        <v>1</v>
      </c>
      <c r="AV137" s="218">
        <v>1</v>
      </c>
      <c r="AW137" s="218">
        <v>1</v>
      </c>
      <c r="AX137" s="196">
        <v>10</v>
      </c>
    </row>
    <row r="138" spans="1:50" ht="14" x14ac:dyDescent="0.3">
      <c r="A138" s="242" t="s">
        <v>761</v>
      </c>
      <c r="AA138" s="211"/>
      <c r="AB138"/>
      <c r="AC138"/>
      <c r="AD138"/>
      <c r="AE138"/>
      <c r="AF138"/>
      <c r="AG138"/>
      <c r="AH138"/>
      <c r="AI138"/>
      <c r="AJ138"/>
      <c r="AK138"/>
      <c r="AL138" s="196"/>
      <c r="AM138" s="196"/>
      <c r="AN138"/>
      <c r="AO138"/>
      <c r="AP138"/>
      <c r="AQ138"/>
      <c r="AR138"/>
      <c r="AS138"/>
      <c r="AT138"/>
      <c r="AU138"/>
      <c r="AV138"/>
      <c r="AW138"/>
      <c r="AX138" s="196"/>
    </row>
    <row r="139" spans="1:50" ht="14" x14ac:dyDescent="0.3">
      <c r="B139" s="250" t="s">
        <v>762</v>
      </c>
      <c r="AA139" s="211"/>
      <c r="AB139" s="251">
        <v>9.1180833333333308E-2</v>
      </c>
      <c r="AC139" s="251">
        <v>9.1180833333333308E-2</v>
      </c>
      <c r="AD139" s="251">
        <v>0.34870723039215684</v>
      </c>
      <c r="AE139" s="251">
        <v>0.34870723039215684</v>
      </c>
      <c r="AF139" s="251">
        <v>0.32984017156862738</v>
      </c>
      <c r="AG139" s="251">
        <v>1.4744019362745096</v>
      </c>
      <c r="AH139" s="251">
        <v>5.7665085539215681</v>
      </c>
      <c r="AI139" s="251">
        <v>0.24394828431372545</v>
      </c>
      <c r="AJ139" s="251">
        <v>1.1775492647058821</v>
      </c>
      <c r="AK139" s="251">
        <v>4.6785529411764699</v>
      </c>
      <c r="AL139" s="196"/>
      <c r="AM139" s="196"/>
      <c r="AN139" s="251">
        <v>0.09</v>
      </c>
      <c r="AO139" s="251">
        <v>0.09</v>
      </c>
      <c r="AP139" s="251">
        <v>0.34200000000000003</v>
      </c>
      <c r="AQ139" s="251">
        <v>0.34200000000000003</v>
      </c>
      <c r="AR139" s="251">
        <v>0.32500000000000001</v>
      </c>
      <c r="AS139" s="251">
        <v>1.4450000000000001</v>
      </c>
      <c r="AT139" s="251">
        <v>5.6449999999999996</v>
      </c>
      <c r="AU139" s="251">
        <v>0.24</v>
      </c>
      <c r="AV139" s="251">
        <v>1.1599999999999999</v>
      </c>
      <c r="AW139" s="251">
        <v>4.6100000000000003</v>
      </c>
      <c r="AX139" s="196"/>
    </row>
    <row r="140" spans="1:50" ht="14" x14ac:dyDescent="0.3">
      <c r="B140" s="250" t="s">
        <v>763</v>
      </c>
      <c r="AA140" s="211"/>
      <c r="AB140" s="251">
        <v>1.6891409366123697</v>
      </c>
      <c r="AC140" s="251">
        <v>4.9403275666123703</v>
      </c>
      <c r="AD140" s="251">
        <v>2.731942244729058</v>
      </c>
      <c r="AE140" s="251">
        <v>5.9831288747290579</v>
      </c>
      <c r="AF140" s="251">
        <v>1.7353227749999995</v>
      </c>
      <c r="AG140" s="251">
        <v>8.4914575749999983</v>
      </c>
      <c r="AH140" s="251">
        <v>33.826963074999995</v>
      </c>
      <c r="AI140" s="251">
        <v>0</v>
      </c>
      <c r="AJ140" s="251">
        <v>0</v>
      </c>
      <c r="AK140" s="251">
        <v>0</v>
      </c>
      <c r="AL140" s="196"/>
      <c r="AM140" s="196"/>
      <c r="AN140" s="251">
        <v>1.522</v>
      </c>
      <c r="AO140" s="251">
        <v>4.585</v>
      </c>
      <c r="AP140" s="251">
        <v>2.3050000000000002</v>
      </c>
      <c r="AQ140" s="251">
        <v>5.3680000000000003</v>
      </c>
      <c r="AR140" s="251">
        <v>1.64</v>
      </c>
      <c r="AS140" s="251">
        <v>8.1999999999999993</v>
      </c>
      <c r="AT140" s="251">
        <v>32.799999999999997</v>
      </c>
      <c r="AU140" s="251">
        <v>0</v>
      </c>
      <c r="AV140" s="251">
        <v>0</v>
      </c>
      <c r="AW140" s="251">
        <v>0</v>
      </c>
      <c r="AX140" s="196"/>
    </row>
    <row r="141" spans="1:50" ht="3" customHeight="1" x14ac:dyDescent="0.3">
      <c r="B141" s="250"/>
      <c r="AB141" s="251"/>
      <c r="AC141" s="251"/>
      <c r="AD141" s="251"/>
      <c r="AE141" s="251"/>
      <c r="AF141" s="251"/>
      <c r="AG141" s="251"/>
      <c r="AH141" s="251"/>
      <c r="AI141" s="251"/>
      <c r="AJ141" s="251"/>
      <c r="AK141" s="251"/>
      <c r="AL141" s="196"/>
      <c r="AM141" s="196"/>
      <c r="AN141" s="251"/>
      <c r="AO141" s="251"/>
      <c r="AP141" s="251"/>
      <c r="AQ141" s="251"/>
      <c r="AR141" s="251"/>
      <c r="AS141" s="251"/>
      <c r="AT141" s="251"/>
      <c r="AU141" s="251"/>
      <c r="AV141" s="251"/>
      <c r="AW141" s="251"/>
      <c r="AX141" s="196"/>
    </row>
    <row r="142" spans="1:50" ht="14" x14ac:dyDescent="0.3">
      <c r="B142" s="250" t="s">
        <v>764</v>
      </c>
      <c r="AB142" s="251">
        <v>0</v>
      </c>
      <c r="AC142" s="251">
        <v>0</v>
      </c>
      <c r="AD142" s="251">
        <v>0</v>
      </c>
      <c r="AE142" s="251">
        <v>0</v>
      </c>
      <c r="AF142" s="251">
        <v>3.2753959328346345</v>
      </c>
      <c r="AG142" s="251">
        <v>5.789514926422318</v>
      </c>
      <c r="AH142" s="251">
        <v>5.789514926422318</v>
      </c>
      <c r="AI142" s="251">
        <v>3.2753959328346345</v>
      </c>
      <c r="AJ142" s="251">
        <v>5.789514926422318</v>
      </c>
      <c r="AK142" s="251">
        <v>5.789514926422318</v>
      </c>
      <c r="AL142" s="196"/>
      <c r="AM142" s="196"/>
      <c r="AN142" s="251">
        <v>0</v>
      </c>
      <c r="AO142" s="251">
        <v>0</v>
      </c>
      <c r="AP142" s="251">
        <v>0</v>
      </c>
      <c r="AQ142" s="251">
        <v>0</v>
      </c>
      <c r="AR142" s="251">
        <v>3.2679999999999998</v>
      </c>
      <c r="AS142" s="251">
        <v>6.9740000000000002</v>
      </c>
      <c r="AT142" s="251">
        <v>6.9740000000000002</v>
      </c>
      <c r="AU142" s="251">
        <v>3.2679999999999998</v>
      </c>
      <c r="AV142" s="251">
        <v>6.9740000000000002</v>
      </c>
      <c r="AW142" s="251">
        <v>6.9740000000000002</v>
      </c>
      <c r="AX142" s="196"/>
    </row>
    <row r="143" spans="1:50" ht="14" x14ac:dyDescent="0.3">
      <c r="B143" s="250" t="s">
        <v>765</v>
      </c>
      <c r="AB143" s="251">
        <v>0</v>
      </c>
      <c r="AC143" s="251">
        <v>0</v>
      </c>
      <c r="AD143" s="251">
        <v>0</v>
      </c>
      <c r="AE143" s="251">
        <v>0</v>
      </c>
      <c r="AF143" s="251">
        <v>9.014559085850669</v>
      </c>
      <c r="AG143" s="251">
        <v>41.789026724064527</v>
      </c>
      <c r="AH143" s="251">
        <v>135.59580194516178</v>
      </c>
      <c r="AI143" s="251">
        <v>0.40735053356003997</v>
      </c>
      <c r="AJ143" s="251">
        <v>0.40735053356003997</v>
      </c>
      <c r="AK143" s="251">
        <v>0.40735053356003997</v>
      </c>
      <c r="AL143" s="196"/>
      <c r="AM143" s="196"/>
      <c r="AN143" s="251">
        <v>0</v>
      </c>
      <c r="AO143" s="251">
        <v>0</v>
      </c>
      <c r="AP143" s="251">
        <v>0</v>
      </c>
      <c r="AQ143" s="251">
        <v>0</v>
      </c>
      <c r="AR143" s="251">
        <v>8.8659999999999997</v>
      </c>
      <c r="AS143" s="251">
        <v>41.308</v>
      </c>
      <c r="AT143" s="251">
        <v>134.03</v>
      </c>
      <c r="AU143" s="251">
        <v>0.39500000000000002</v>
      </c>
      <c r="AV143" s="251">
        <v>0.39500000000000002</v>
      </c>
      <c r="AW143" s="251">
        <v>0.39500000000000002</v>
      </c>
      <c r="AX143" s="196"/>
    </row>
    <row r="144" spans="1:50" ht="14" x14ac:dyDescent="0.3">
      <c r="B144" s="250" t="s">
        <v>766</v>
      </c>
      <c r="AB144" s="251">
        <v>0.83499999999999996</v>
      </c>
      <c r="AC144" s="251">
        <v>0.83499999999999996</v>
      </c>
      <c r="AD144" s="251">
        <v>8.35</v>
      </c>
      <c r="AE144" s="251">
        <v>8.35</v>
      </c>
      <c r="AF144" s="251">
        <v>5.37</v>
      </c>
      <c r="AG144" s="251">
        <v>26.85</v>
      </c>
      <c r="AH144" s="251">
        <v>107.4</v>
      </c>
      <c r="AI144" s="251">
        <v>5.37</v>
      </c>
      <c r="AJ144" s="251">
        <v>26.85</v>
      </c>
      <c r="AK144" s="251">
        <v>107.4</v>
      </c>
      <c r="AL144" s="196"/>
      <c r="AM144" s="196"/>
      <c r="AN144" s="251">
        <v>0.41100000000000003</v>
      </c>
      <c r="AO144" s="251">
        <v>0.41100000000000003</v>
      </c>
      <c r="AP144" s="251">
        <v>4.1099999999999994</v>
      </c>
      <c r="AQ144" s="251">
        <v>4.1099999999999994</v>
      </c>
      <c r="AR144" s="251">
        <v>2.8600000000000003</v>
      </c>
      <c r="AS144" s="251">
        <v>14.3</v>
      </c>
      <c r="AT144" s="251">
        <v>57.2</v>
      </c>
      <c r="AU144" s="251">
        <v>2.8600000000000003</v>
      </c>
      <c r="AV144" s="251">
        <v>14.3</v>
      </c>
      <c r="AW144" s="251">
        <v>57.2</v>
      </c>
      <c r="AX144" s="196"/>
    </row>
    <row r="145" spans="1:50" ht="15" customHeight="1" x14ac:dyDescent="0.3">
      <c r="B145" s="250" t="s">
        <v>767</v>
      </c>
      <c r="AB145" s="251">
        <v>-0.19803999999999999</v>
      </c>
      <c r="AC145" s="251">
        <v>-0.19803999999999999</v>
      </c>
      <c r="AD145" s="251">
        <v>-1.9803999999999999</v>
      </c>
      <c r="AE145" s="251">
        <v>-1.9803999999999999</v>
      </c>
      <c r="AF145" s="251">
        <v>-1.3248000000000002</v>
      </c>
      <c r="AG145" s="251">
        <v>-6.6240000000000006</v>
      </c>
      <c r="AH145" s="251">
        <v>-26.496000000000002</v>
      </c>
      <c r="AI145" s="251">
        <v>-1.3248000000000002</v>
      </c>
      <c r="AJ145" s="251">
        <v>-6.6240000000000006</v>
      </c>
      <c r="AK145" s="251">
        <v>-26.496000000000002</v>
      </c>
      <c r="AL145" s="196"/>
      <c r="AM145" s="196"/>
      <c r="AN145" s="251">
        <v>-0.15392</v>
      </c>
      <c r="AO145" s="251">
        <v>-0.15392</v>
      </c>
      <c r="AP145" s="251">
        <v>-1.5392000000000001</v>
      </c>
      <c r="AQ145" s="251">
        <v>-1.5392000000000001</v>
      </c>
      <c r="AR145" s="251">
        <v>-1.1392000000000002</v>
      </c>
      <c r="AS145" s="251">
        <v>-5.6959999999999997</v>
      </c>
      <c r="AT145" s="251">
        <v>-22.783999999999999</v>
      </c>
      <c r="AU145" s="251">
        <v>-1.1392000000000002</v>
      </c>
      <c r="AV145" s="251">
        <v>-5.6959999999999997</v>
      </c>
      <c r="AW145" s="251">
        <v>-22.783999999999999</v>
      </c>
      <c r="AX145" s="196"/>
    </row>
    <row r="146" spans="1:50" ht="15" customHeight="1" x14ac:dyDescent="0.3">
      <c r="B146" s="252" t="s">
        <v>28</v>
      </c>
      <c r="AB146" s="253">
        <v>2.4172817699457028</v>
      </c>
      <c r="AC146" s="253">
        <v>5.668468399945704</v>
      </c>
      <c r="AD146" s="253">
        <v>9.4502494751212147</v>
      </c>
      <c r="AE146" s="253">
        <v>12.701436105121214</v>
      </c>
      <c r="AF146" s="253">
        <v>18.400317965253929</v>
      </c>
      <c r="AG146" s="254">
        <v>77.770401161761356</v>
      </c>
      <c r="AH146" s="253">
        <v>261.88278850050568</v>
      </c>
      <c r="AI146" s="253">
        <v>7.971894750708401</v>
      </c>
      <c r="AJ146" s="253">
        <v>27.600414724688243</v>
      </c>
      <c r="AK146" s="253">
        <v>91.779418401158836</v>
      </c>
      <c r="AL146" s="196"/>
      <c r="AM146" s="196"/>
      <c r="AN146" s="253">
        <v>1.8690800000000001</v>
      </c>
      <c r="AO146" s="253">
        <v>4.93208</v>
      </c>
      <c r="AP146" s="253">
        <v>5.2177999999999995</v>
      </c>
      <c r="AQ146" s="253">
        <v>8.2807999999999993</v>
      </c>
      <c r="AR146" s="253">
        <v>15.819799999999999</v>
      </c>
      <c r="AS146" s="253">
        <v>66.531000000000006</v>
      </c>
      <c r="AT146" s="253">
        <v>213.86500000000001</v>
      </c>
      <c r="AU146" s="253">
        <v>5.6237999999999992</v>
      </c>
      <c r="AV146" s="253">
        <v>17.133000000000003</v>
      </c>
      <c r="AW146" s="253">
        <v>46.395000000000003</v>
      </c>
      <c r="AX146" s="196"/>
    </row>
    <row r="147" spans="1:50" ht="15" customHeight="1" x14ac:dyDescent="0.3">
      <c r="AB147" s="251"/>
      <c r="AC147" s="251"/>
      <c r="AD147" s="251"/>
      <c r="AE147" s="251"/>
      <c r="AF147" s="251"/>
      <c r="AG147" s="251"/>
      <c r="AH147" s="251"/>
      <c r="AI147" s="251"/>
      <c r="AJ147" s="251"/>
      <c r="AK147" s="251"/>
      <c r="AL147" s="196"/>
      <c r="AM147" s="196"/>
      <c r="AN147" s="251"/>
      <c r="AO147" s="251"/>
      <c r="AP147" s="251"/>
      <c r="AQ147" s="251"/>
      <c r="AR147" s="251"/>
      <c r="AS147" s="251"/>
      <c r="AT147" s="251"/>
      <c r="AU147" s="251"/>
      <c r="AV147" s="251"/>
      <c r="AW147" s="251"/>
      <c r="AX147" s="196"/>
    </row>
    <row r="148" spans="1:50" ht="15" customHeight="1" x14ac:dyDescent="0.3">
      <c r="AB148" s="251"/>
      <c r="AC148" s="251"/>
      <c r="AD148" s="251"/>
      <c r="AE148" s="251"/>
      <c r="AF148" s="251"/>
      <c r="AG148" s="251"/>
      <c r="AH148" s="251"/>
      <c r="AI148" s="251"/>
      <c r="AJ148" s="251"/>
      <c r="AK148" s="251"/>
      <c r="AL148" s="196"/>
      <c r="AM148" s="196"/>
      <c r="AN148" s="251"/>
      <c r="AO148" s="251"/>
      <c r="AP148" s="251"/>
      <c r="AQ148" s="251"/>
      <c r="AR148" s="251"/>
      <c r="AS148" s="251"/>
      <c r="AT148" s="251"/>
      <c r="AU148" s="251"/>
      <c r="AV148" s="251"/>
      <c r="AW148" s="251"/>
      <c r="AX148" s="196"/>
    </row>
    <row r="149" spans="1:50" x14ac:dyDescent="0.3">
      <c r="A149" s="210"/>
      <c r="B149" s="210"/>
      <c r="C149" s="210"/>
      <c r="D149" s="210"/>
      <c r="E149" s="210"/>
      <c r="F149" s="210"/>
      <c r="G149" s="210"/>
      <c r="H149" s="210"/>
      <c r="I149" s="210"/>
      <c r="J149" s="210"/>
      <c r="K149" s="210"/>
      <c r="L149" s="210"/>
      <c r="M149" s="210"/>
      <c r="N149" s="210"/>
      <c r="O149" s="210"/>
      <c r="P149" s="210"/>
      <c r="Q149" s="210"/>
      <c r="R149" s="210"/>
      <c r="S149" s="210"/>
      <c r="T149" s="210"/>
      <c r="U149" s="210"/>
      <c r="V149" s="210"/>
      <c r="W149" s="210"/>
      <c r="X149" s="210"/>
      <c r="Y149" s="210"/>
      <c r="AB149" s="209"/>
      <c r="AC149" s="209"/>
      <c r="AD149" s="209"/>
      <c r="AE149" s="209"/>
      <c r="AF149" s="209"/>
      <c r="AG149" s="209"/>
      <c r="AH149" s="209"/>
      <c r="AI149" s="209"/>
      <c r="AJ149" s="209"/>
      <c r="AK149" s="209"/>
      <c r="AL149" s="256"/>
      <c r="AM149" s="256"/>
      <c r="AN149" s="209"/>
      <c r="AO149" s="209"/>
      <c r="AP149" s="209"/>
      <c r="AQ149" s="209"/>
      <c r="AR149" s="209"/>
      <c r="AS149" s="209"/>
      <c r="AT149" s="209"/>
      <c r="AU149" s="209"/>
      <c r="AV149" s="209"/>
      <c r="AW149" s="209"/>
      <c r="AX149" s="256"/>
    </row>
    <row r="150" spans="1:50" x14ac:dyDescent="0.3">
      <c r="A150" s="210"/>
      <c r="B150" s="210"/>
      <c r="C150" s="210"/>
      <c r="D150" s="210"/>
      <c r="E150" s="210"/>
      <c r="F150" s="210"/>
      <c r="G150" s="210"/>
      <c r="H150" s="210"/>
      <c r="I150" s="210"/>
      <c r="J150" s="210"/>
      <c r="K150" s="210"/>
      <c r="L150" s="210"/>
      <c r="M150" s="210"/>
      <c r="N150" s="210"/>
      <c r="O150" s="210"/>
      <c r="P150" s="210"/>
      <c r="Q150" s="210"/>
      <c r="R150" s="210"/>
      <c r="S150" s="210"/>
      <c r="T150" s="210"/>
      <c r="U150" s="210"/>
      <c r="V150" s="210"/>
      <c r="W150" s="210"/>
      <c r="X150" s="210"/>
      <c r="Y150" s="210"/>
      <c r="AB150" s="209"/>
      <c r="AC150" s="209"/>
      <c r="AD150" s="209"/>
      <c r="AE150" s="209"/>
      <c r="AF150" s="209"/>
      <c r="AG150" s="209"/>
      <c r="AH150" s="209"/>
      <c r="AI150" s="209"/>
      <c r="AJ150" s="209"/>
      <c r="AK150" s="209"/>
      <c r="AL150" s="256"/>
      <c r="AM150" s="256"/>
      <c r="AN150" s="209"/>
      <c r="AO150" s="209"/>
      <c r="AP150" s="209"/>
      <c r="AQ150" s="209"/>
      <c r="AR150" s="209"/>
      <c r="AS150" s="209"/>
      <c r="AT150" s="209"/>
      <c r="AU150" s="209"/>
      <c r="AV150" s="209"/>
      <c r="AW150" s="209"/>
      <c r="AX150" s="256"/>
    </row>
  </sheetData>
  <autoFilter ref="A2:AY140" xr:uid="{3C924CC1-858C-4D1A-8A57-D1296CC8DDA9}"/>
  <mergeCells count="1">
    <mergeCell ref="O104:O107"/>
  </mergeCells>
  <conditionalFormatting sqref="L127:L147 L124 L2:L121 L149:L1048576">
    <cfRule type="colorScale" priority="53">
      <colorScale>
        <cfvo type="min"/>
        <cfvo type="percentile" val="50"/>
        <cfvo type="max"/>
        <color rgb="FF5A8AC6"/>
        <color rgb="FFFCFCFF"/>
        <color rgb="FFF8696B"/>
      </colorScale>
    </cfRule>
  </conditionalFormatting>
  <conditionalFormatting sqref="A2:G3 P105:W107 L105:N106 L104:W104 A128:I136 B127:F127 B121:F121 A121:A127 K137 I2:W3 J127:K136 L127:W137 B124:F124 L125:P126 R125:W126 R108:W109 B122:C122 R122:W122 H122:P122 E122:F122 A5:F10 H5:W10 G4:G10 H127:I127 H124:W124 J90:W103 A93:F108 H90:I121 G90:G108 B88:W89 B90:F92 A88:A92 A118:F120 B110:G117 A109:A117 M107:N109 K107:L121 M110:W121 L4:M4 AC6:AD10 A138:W138 A147:W147 A139:A146 C139:W146 A11:W87 A149:W1048576">
    <cfRule type="expression" dxfId="49" priority="54">
      <formula>AND($Q2&gt;0,TYPE($Q2)=1)</formula>
    </cfRule>
  </conditionalFormatting>
  <conditionalFormatting sqref="E2:E3 E127:E136 E124 E110:E121 E5:E108 E138:E1048576">
    <cfRule type="expression" dxfId="48" priority="52">
      <formula>$N2="y"</formula>
    </cfRule>
  </conditionalFormatting>
  <conditionalFormatting sqref="A4:F4 I4 N4:W4 K4">
    <cfRule type="expression" dxfId="47" priority="51">
      <formula>AND($Q4&gt;0,TYPE($Q4)=2)</formula>
    </cfRule>
  </conditionalFormatting>
  <conditionalFormatting sqref="E4">
    <cfRule type="expression" dxfId="46" priority="50">
      <formula>$N4="y"</formula>
    </cfRule>
  </conditionalFormatting>
  <conditionalFormatting sqref="H2:H3">
    <cfRule type="expression" dxfId="45" priority="49">
      <formula>AND($Q2&gt;0,TYPE($Q2)=1)</formula>
    </cfRule>
  </conditionalFormatting>
  <conditionalFormatting sqref="H4">
    <cfRule type="expression" dxfId="44" priority="48">
      <formula>AND($Q4&gt;0,TYPE($Q4)=1)</formula>
    </cfRule>
  </conditionalFormatting>
  <conditionalFormatting sqref="L4">
    <cfRule type="colorScale" priority="46">
      <colorScale>
        <cfvo type="min"/>
        <cfvo type="percentile" val="50"/>
        <cfvo type="max"/>
        <color rgb="FF5A8AC6"/>
        <color rgb="FFFCFCFF"/>
        <color rgb="FFF8696B"/>
      </colorScale>
    </cfRule>
  </conditionalFormatting>
  <conditionalFormatting sqref="L4">
    <cfRule type="expression" dxfId="43" priority="47">
      <formula>AND($Q4&gt;0,TYPE($Q4)=1)</formula>
    </cfRule>
  </conditionalFormatting>
  <conditionalFormatting sqref="K104:K106">
    <cfRule type="expression" dxfId="42" priority="45">
      <formula>AND($Q104&gt;0,TYPE($Q104)=1)</formula>
    </cfRule>
  </conditionalFormatting>
  <conditionalFormatting sqref="L137">
    <cfRule type="colorScale" priority="43">
      <colorScale>
        <cfvo type="min"/>
        <cfvo type="percentile" val="50"/>
        <cfvo type="max"/>
        <color rgb="FF5A8AC6"/>
        <color rgb="FFFCFCFF"/>
        <color rgb="FFF8696B"/>
      </colorScale>
    </cfRule>
  </conditionalFormatting>
  <conditionalFormatting sqref="A137:I137">
    <cfRule type="expression" dxfId="41" priority="44">
      <formula>AND($Q137&gt;0,TYPE($Q137)=1)</formula>
    </cfRule>
  </conditionalFormatting>
  <conditionalFormatting sqref="E137">
    <cfRule type="expression" dxfId="40" priority="42">
      <formula>$N137="y"</formula>
    </cfRule>
  </conditionalFormatting>
  <conditionalFormatting sqref="J107:J121">
    <cfRule type="expression" dxfId="39" priority="41">
      <formula>AND($Q107&gt;0,TYPE($Q107)=1)</formula>
    </cfRule>
  </conditionalFormatting>
  <conditionalFormatting sqref="J4">
    <cfRule type="expression" dxfId="38" priority="40">
      <formula>AND($Q4&gt;0,TYPE($Q4)=2)</formula>
    </cfRule>
  </conditionalFormatting>
  <conditionalFormatting sqref="J104:J106">
    <cfRule type="expression" dxfId="37" priority="39">
      <formula>AND($Q104&gt;0,TYPE($Q104)=1)</formula>
    </cfRule>
  </conditionalFormatting>
  <conditionalFormatting sqref="J137">
    <cfRule type="expression" dxfId="36" priority="38">
      <formula>AND($Q137&gt;0,TYPE($Q137)=1)</formula>
    </cfRule>
  </conditionalFormatting>
  <conditionalFormatting sqref="L125:L126">
    <cfRule type="colorScale" priority="36">
      <colorScale>
        <cfvo type="min"/>
        <cfvo type="percentile" val="50"/>
        <cfvo type="max"/>
        <color rgb="FF5A8AC6"/>
        <color rgb="FFFCFCFF"/>
        <color rgb="FFF8696B"/>
      </colorScale>
    </cfRule>
  </conditionalFormatting>
  <conditionalFormatting sqref="B125:C126 E125:F126 H125:I126">
    <cfRule type="expression" dxfId="35" priority="37">
      <formula>AND($Q125&gt;0,TYPE($Q125)=1)</formula>
    </cfRule>
  </conditionalFormatting>
  <conditionalFormatting sqref="E125:E126">
    <cfRule type="expression" dxfId="34" priority="35">
      <formula>$N125="y"</formula>
    </cfRule>
  </conditionalFormatting>
  <conditionalFormatting sqref="J125:J126">
    <cfRule type="expression" dxfId="33" priority="34">
      <formula>AND($Q125&gt;0,TYPE($Q125)=1)</formula>
    </cfRule>
  </conditionalFormatting>
  <conditionalFormatting sqref="Q125:Q126">
    <cfRule type="expression" dxfId="32" priority="33">
      <formula>AND($Q125&gt;0,TYPE($Q125)=1)</formula>
    </cfRule>
  </conditionalFormatting>
  <conditionalFormatting sqref="O108:P109">
    <cfRule type="expression" dxfId="31" priority="32">
      <formula>AND($Q108&gt;0,TYPE($Q108)=1)</formula>
    </cfRule>
  </conditionalFormatting>
  <conditionalFormatting sqref="Q108:Q109">
    <cfRule type="expression" dxfId="30" priority="31">
      <formula>AND($Q108&gt;0,TYPE($Q108)=1)</formula>
    </cfRule>
  </conditionalFormatting>
  <conditionalFormatting sqref="L122:L123">
    <cfRule type="colorScale" priority="29">
      <colorScale>
        <cfvo type="min"/>
        <cfvo type="percentile" val="50"/>
        <cfvo type="max"/>
        <color rgb="FF5A8AC6"/>
        <color rgb="FFFCFCFF"/>
        <color rgb="FFF8696B"/>
      </colorScale>
    </cfRule>
  </conditionalFormatting>
  <conditionalFormatting sqref="B123:C123 H123:O123 E123:F123">
    <cfRule type="expression" dxfId="29" priority="30">
      <formula>AND($Q123&gt;0,TYPE($Q123)=1)</formula>
    </cfRule>
  </conditionalFormatting>
  <conditionalFormatting sqref="E122:E123">
    <cfRule type="expression" dxfId="28" priority="28">
      <formula>$N122="y"</formula>
    </cfRule>
  </conditionalFormatting>
  <conditionalFormatting sqref="K125:K126">
    <cfRule type="expression" dxfId="27" priority="25">
      <formula>AND($Q125&gt;0,TYPE($Q125)=1)</formula>
    </cfRule>
  </conditionalFormatting>
  <conditionalFormatting sqref="Q122">
    <cfRule type="expression" dxfId="26" priority="27">
      <formula>AND($Q122&gt;0,TYPE($Q122)=1)</formula>
    </cfRule>
  </conditionalFormatting>
  <conditionalFormatting sqref="P123:W123">
    <cfRule type="expression" dxfId="25" priority="26">
      <formula>AND($Q123&gt;0,TYPE($Q123)=1)</formula>
    </cfRule>
  </conditionalFormatting>
  <conditionalFormatting sqref="D122:D123">
    <cfRule type="expression" dxfId="24" priority="24">
      <formula>AND($Q122&gt;0,TYPE($Q122)=1)</formula>
    </cfRule>
  </conditionalFormatting>
  <conditionalFormatting sqref="D125:D126">
    <cfRule type="expression" dxfId="23" priority="23">
      <formula>AND($Q125&gt;0,TYPE($Q125)=1)</formula>
    </cfRule>
  </conditionalFormatting>
  <conditionalFormatting sqref="G118:G127">
    <cfRule type="expression" dxfId="22" priority="22">
      <formula>AND($Q118&gt;0,TYPE($Q118)=1)</formula>
    </cfRule>
  </conditionalFormatting>
  <conditionalFormatting sqref="B109:G109">
    <cfRule type="expression" dxfId="21" priority="21">
      <formula>AND($Q109&gt;0,TYPE($Q109)=1)</formula>
    </cfRule>
  </conditionalFormatting>
  <conditionalFormatting sqref="E109">
    <cfRule type="expression" dxfId="20" priority="20">
      <formula>$N109="y"</formula>
    </cfRule>
  </conditionalFormatting>
  <conditionalFormatting sqref="AE4 AF2:AK4 AB4">
    <cfRule type="expression" dxfId="19" priority="19">
      <formula>AND($Q2&gt;0,TYPE($Q2)=1)</formula>
    </cfRule>
  </conditionalFormatting>
  <conditionalFormatting sqref="AB5:AB10 AE6:AK10">
    <cfRule type="expression" dxfId="18" priority="18">
      <formula>AND($Q1048575&gt;0,TYPE($Q1048575)=1)</formula>
    </cfRule>
  </conditionalFormatting>
  <conditionalFormatting sqref="AB2:AB3">
    <cfRule type="expression" dxfId="17" priority="17">
      <formula>AND($Q2&gt;0,TYPE($Q2)=1)</formula>
    </cfRule>
  </conditionalFormatting>
  <conditionalFormatting sqref="AC4">
    <cfRule type="expression" dxfId="16" priority="16">
      <formula>AND($Q4&gt;0,TYPE($Q4)=1)</formula>
    </cfRule>
  </conditionalFormatting>
  <conditionalFormatting sqref="AC2:AC3">
    <cfRule type="expression" dxfId="15" priority="15">
      <formula>AND($Q2&gt;0,TYPE($Q2)=1)</formula>
    </cfRule>
  </conditionalFormatting>
  <conditionalFormatting sqref="AD2:AD4">
    <cfRule type="expression" dxfId="14" priority="14">
      <formula>AND($Q2&gt;0,TYPE($Q2)=1)</formula>
    </cfRule>
  </conditionalFormatting>
  <conditionalFormatting sqref="AE2">
    <cfRule type="expression" dxfId="13" priority="13">
      <formula>AND($Q2&gt;0,TYPE($Q2)=1)</formula>
    </cfRule>
  </conditionalFormatting>
  <conditionalFormatting sqref="AE3">
    <cfRule type="expression" dxfId="12" priority="12">
      <formula>AND($Q3&gt;0,TYPE($Q3)=1)</formula>
    </cfRule>
  </conditionalFormatting>
  <conditionalFormatting sqref="AO6:AP10">
    <cfRule type="expression" dxfId="11" priority="9">
      <formula>AND($Q6&gt;0,TYPE($Q6)=1)</formula>
    </cfRule>
  </conditionalFormatting>
  <conditionalFormatting sqref="AQ4 AR2:AW4 AN4">
    <cfRule type="expression" dxfId="10" priority="8">
      <formula>AND($Q2&gt;0,TYPE($Q2)=1)</formula>
    </cfRule>
  </conditionalFormatting>
  <conditionalFormatting sqref="AO2:AO3">
    <cfRule type="expression" dxfId="9" priority="4">
      <formula>AND($Q2&gt;0,TYPE($Q2)=1)</formula>
    </cfRule>
  </conditionalFormatting>
  <conditionalFormatting sqref="AN2:AN3">
    <cfRule type="expression" dxfId="8" priority="6">
      <formula>AND($Q2&gt;0,TYPE($Q2)=1)</formula>
    </cfRule>
  </conditionalFormatting>
  <conditionalFormatting sqref="AO4">
    <cfRule type="expression" dxfId="7" priority="5">
      <formula>AND($Q4&gt;0,TYPE($Q4)=1)</formula>
    </cfRule>
  </conditionalFormatting>
  <conditionalFormatting sqref="AC5:AK5">
    <cfRule type="expression" dxfId="6" priority="55">
      <formula>AND(#REF!&gt;0,TYPE(#REF!)=1)</formula>
    </cfRule>
  </conditionalFormatting>
  <conditionalFormatting sqref="A148:W148">
    <cfRule type="expression" dxfId="5" priority="11">
      <formula>AND($Q148&gt;0,TYPE($Q148)=1)</formula>
    </cfRule>
  </conditionalFormatting>
  <conditionalFormatting sqref="AN5:AN10 AQ6:AW10">
    <cfRule type="expression" dxfId="4" priority="7">
      <formula>AND($Q1048575&gt;0,TYPE($Q1048575)=1)</formula>
    </cfRule>
  </conditionalFormatting>
  <conditionalFormatting sqref="AP2:AP4">
    <cfRule type="expression" dxfId="3" priority="3">
      <formula>AND($Q2&gt;0,TYPE($Q2)=1)</formula>
    </cfRule>
  </conditionalFormatting>
  <conditionalFormatting sqref="AQ2">
    <cfRule type="expression" dxfId="2" priority="2">
      <formula>AND($Q2&gt;0,TYPE($Q2)=1)</formula>
    </cfRule>
  </conditionalFormatting>
  <conditionalFormatting sqref="AQ3">
    <cfRule type="expression" dxfId="1" priority="1">
      <formula>AND($Q3&gt;0,TYPE($Q3)=1)</formula>
    </cfRule>
  </conditionalFormatting>
  <conditionalFormatting sqref="AO5:AW5">
    <cfRule type="expression" dxfId="0" priority="10">
      <formula>AND(#REF!&gt;0,TYPE(#REF!)=1)</formula>
    </cfRule>
  </conditionalFormatting>
  <conditionalFormatting sqref="L148">
    <cfRule type="colorScale" priority="56">
      <colorScale>
        <cfvo type="min"/>
        <cfvo type="percentile" val="50"/>
        <cfvo type="max"/>
        <color rgb="FF5A8AC6"/>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E214-880F-4D80-8D02-05D27E7A7C9E}">
  <sheetPr codeName="Sheet2">
    <tabColor theme="4" tint="0.79998168889431442"/>
    <pageSetUpPr fitToPage="1"/>
  </sheetPr>
  <dimension ref="B1:M24"/>
  <sheetViews>
    <sheetView zoomScaleNormal="100" workbookViewId="0">
      <selection activeCell="D9" sqref="D9"/>
    </sheetView>
  </sheetViews>
  <sheetFormatPr defaultColWidth="8.6640625" defaultRowHeight="14" x14ac:dyDescent="0.3"/>
  <cols>
    <col min="1" max="1" width="2.4140625" style="3" customWidth="1"/>
    <col min="2" max="2" width="54.6640625" style="3" customWidth="1"/>
    <col min="3" max="3" width="14.1640625" style="3" customWidth="1"/>
    <col min="4" max="4" width="10.4140625" style="125" customWidth="1"/>
    <col min="5" max="5" width="8.9140625" style="3" customWidth="1"/>
    <col min="6" max="6" width="10.4140625" style="132" customWidth="1"/>
    <col min="7" max="7" width="2.5" style="3" customWidth="1"/>
    <col min="8" max="8" width="54.6640625" style="3" customWidth="1"/>
    <col min="9" max="9" width="14.1640625" style="3" customWidth="1"/>
    <col min="10" max="10" width="10.4140625" style="125" customWidth="1"/>
    <col min="11" max="11" width="8.9140625" style="3" customWidth="1"/>
    <col min="12" max="12" width="10.4140625" style="132" customWidth="1"/>
    <col min="13" max="16384" width="8.6640625" style="3"/>
  </cols>
  <sheetData>
    <row r="1" spans="2:13" ht="23" x14ac:dyDescent="0.5">
      <c r="B1" s="116" t="s">
        <v>84</v>
      </c>
      <c r="C1" s="117"/>
      <c r="D1" s="117"/>
      <c r="E1" s="308">
        <f>SUM(F:F)</f>
        <v>5843</v>
      </c>
      <c r="F1" s="308"/>
      <c r="H1" s="116" t="s">
        <v>68</v>
      </c>
      <c r="I1" s="117"/>
      <c r="J1" s="117"/>
      <c r="K1" s="308">
        <f>SUM(L:L)</f>
        <v>33846</v>
      </c>
      <c r="L1" s="308"/>
    </row>
    <row r="2" spans="2:13" x14ac:dyDescent="0.3">
      <c r="D2" s="118"/>
      <c r="E2" s="309" t="s">
        <v>85</v>
      </c>
      <c r="F2" s="309"/>
      <c r="J2" s="118"/>
      <c r="K2" s="309" t="s">
        <v>85</v>
      </c>
      <c r="L2" s="309"/>
    </row>
    <row r="3" spans="2:13" x14ac:dyDescent="0.3">
      <c r="B3" s="119" t="s">
        <v>0</v>
      </c>
      <c r="C3" s="120"/>
      <c r="D3" s="121"/>
      <c r="E3" s="121"/>
      <c r="F3" s="122"/>
      <c r="H3" s="119" t="s">
        <v>11</v>
      </c>
      <c r="I3" s="120"/>
      <c r="J3" s="121"/>
      <c r="K3" s="121"/>
      <c r="L3" s="122"/>
    </row>
    <row r="4" spans="2:13" s="125" customFormat="1" x14ac:dyDescent="0.3">
      <c r="B4" s="123" t="s">
        <v>1</v>
      </c>
      <c r="C4" s="123" t="s">
        <v>2</v>
      </c>
      <c r="D4" s="123" t="s">
        <v>27</v>
      </c>
      <c r="E4" s="123" t="s">
        <v>3</v>
      </c>
      <c r="F4" s="124" t="s">
        <v>28</v>
      </c>
      <c r="H4" s="123" t="s">
        <v>1</v>
      </c>
      <c r="I4" s="123" t="s">
        <v>2</v>
      </c>
      <c r="J4" s="123" t="s">
        <v>27</v>
      </c>
      <c r="K4" s="123" t="s">
        <v>3</v>
      </c>
      <c r="L4" s="124" t="s">
        <v>28</v>
      </c>
    </row>
    <row r="5" spans="2:13" ht="25" x14ac:dyDescent="0.3">
      <c r="B5" s="126" t="s">
        <v>4</v>
      </c>
      <c r="C5" s="127" t="s">
        <v>5</v>
      </c>
      <c r="D5" s="128">
        <f>IFERROR(INDEX('Summary Charges sheet'!$AB11:$AH11,MATCH('Summary Charges sheet'!$E$1,'Summary Charges sheet'!$AB$1:$AH$1,0)),0)</f>
        <v>1</v>
      </c>
      <c r="E5" s="134">
        <v>72</v>
      </c>
      <c r="F5" s="138">
        <f>D5*E5</f>
        <v>72</v>
      </c>
      <c r="H5" s="127" t="s">
        <v>12</v>
      </c>
      <c r="I5" s="127" t="s">
        <v>13</v>
      </c>
      <c r="J5" s="128">
        <f>IFERROR(INDEX('Summary Charges sheet'!$AB16:$AH16,MATCH('Summary Charges sheet'!$E$1,'Summary Charges sheet'!$AB$1:$AH$1,0)),0)</f>
        <v>0</v>
      </c>
      <c r="K5" s="134" t="s">
        <v>14</v>
      </c>
      <c r="L5" s="138"/>
    </row>
    <row r="6" spans="2:13" ht="25" x14ac:dyDescent="0.3">
      <c r="B6" s="126" t="s">
        <v>6</v>
      </c>
      <c r="C6" s="127" t="s">
        <v>5</v>
      </c>
      <c r="D6" s="128">
        <f>IFERROR(INDEX('Summary Charges sheet'!$AB12:$AH12,MATCH('Summary Charges sheet'!$E$1,'Summary Charges sheet'!$AB$1:$AH$1,0)),0)</f>
        <v>199</v>
      </c>
      <c r="E6" s="134">
        <v>29</v>
      </c>
      <c r="F6" s="138">
        <f>D6*E6</f>
        <v>5771</v>
      </c>
      <c r="H6" s="127" t="s">
        <v>15</v>
      </c>
      <c r="I6" s="127" t="s">
        <v>16</v>
      </c>
      <c r="J6" s="128">
        <f>IFERROR(INDEX('Summary Charges sheet'!$AB17:$AH17,MATCH('Summary Charges sheet'!$E$1,'Summary Charges sheet'!$AB$1:$AH$1,0)),0)</f>
        <v>0</v>
      </c>
      <c r="K6" s="134" t="s">
        <v>14</v>
      </c>
      <c r="L6" s="138"/>
    </row>
    <row r="7" spans="2:13" ht="25" x14ac:dyDescent="0.3">
      <c r="B7" s="126" t="s">
        <v>7</v>
      </c>
      <c r="C7" s="127" t="s">
        <v>5</v>
      </c>
      <c r="D7" s="128">
        <f>IFERROR(INDEX('Summary Charges sheet'!$AB13:$AH13,MATCH('Summary Charges sheet'!$E$1,'Summary Charges sheet'!$AB$1:$AH$1,0)),0)</f>
        <v>0</v>
      </c>
      <c r="E7" s="134">
        <v>34</v>
      </c>
      <c r="F7" s="138">
        <f>D7*E7</f>
        <v>0</v>
      </c>
      <c r="H7" s="171" t="s">
        <v>250</v>
      </c>
      <c r="I7" s="126" t="s">
        <v>5</v>
      </c>
      <c r="J7" s="128">
        <f>IFERROR(INDEX('Summary Charges sheet'!$AB18:$AH18,MATCH('Summary Charges sheet'!$E$1,'Summary Charges sheet'!$AB$1:$AH$1,0)),0)</f>
        <v>0</v>
      </c>
      <c r="K7" s="134">
        <v>723</v>
      </c>
      <c r="L7" s="138">
        <f t="shared" ref="L7:L24" si="0">J7*K7</f>
        <v>0</v>
      </c>
      <c r="M7" s="176"/>
    </row>
    <row r="8" spans="2:13" ht="25" x14ac:dyDescent="0.3">
      <c r="B8" s="126" t="s">
        <v>8</v>
      </c>
      <c r="C8" s="127" t="s">
        <v>5</v>
      </c>
      <c r="D8" s="128">
        <f>IFERROR(INDEX('Summary Charges sheet'!$AB14:$AH14,MATCH('Summary Charges sheet'!$E$1,'Summary Charges sheet'!$AB$1:$AH$1,0)),0)</f>
        <v>0</v>
      </c>
      <c r="E8" s="134">
        <v>23</v>
      </c>
      <c r="F8" s="138">
        <f>D8*E8</f>
        <v>0</v>
      </c>
      <c r="H8" s="276" t="s">
        <v>251</v>
      </c>
      <c r="I8" s="126" t="s">
        <v>5</v>
      </c>
      <c r="J8" s="128">
        <f>IFERROR(INDEX('Summary Charges sheet'!$AB19:$AH19,MATCH('Summary Charges sheet'!$E$1,'Summary Charges sheet'!$AB$1:$AH$1,0)),0)</f>
        <v>199</v>
      </c>
      <c r="K8" s="134">
        <v>169</v>
      </c>
      <c r="L8" s="138">
        <f t="shared" si="0"/>
        <v>33631</v>
      </c>
      <c r="M8" s="176"/>
    </row>
    <row r="9" spans="2:13" ht="25" x14ac:dyDescent="0.3">
      <c r="B9" s="127" t="s">
        <v>9</v>
      </c>
      <c r="C9" s="127" t="s">
        <v>10</v>
      </c>
      <c r="D9" s="128">
        <f>IFERROR(INDEX('Summary Charges sheet'!$AB15:$AH15,MATCH('Summary Charges sheet'!$E$1,'Summary Charges sheet'!$AB$1:$AH$1,0)),0)</f>
        <v>0</v>
      </c>
      <c r="E9" s="134">
        <v>19</v>
      </c>
      <c r="F9" s="138">
        <f>D9*E9</f>
        <v>0</v>
      </c>
      <c r="H9" s="276" t="s">
        <v>252</v>
      </c>
      <c r="I9" s="126" t="s">
        <v>5</v>
      </c>
      <c r="J9" s="128">
        <f>IFERROR(INDEX('Summary Charges sheet'!$AB20:$AH20,MATCH('Summary Charges sheet'!$E$1,'Summary Charges sheet'!$AB$1:$AH$1,0)),0)</f>
        <v>0</v>
      </c>
      <c r="K9" s="134">
        <v>1173</v>
      </c>
      <c r="L9" s="138">
        <f t="shared" si="0"/>
        <v>0</v>
      </c>
      <c r="M9" s="176"/>
    </row>
    <row r="10" spans="2:13" x14ac:dyDescent="0.3">
      <c r="H10" s="276" t="s">
        <v>253</v>
      </c>
      <c r="I10" s="126" t="s">
        <v>5</v>
      </c>
      <c r="J10" s="128">
        <f>IFERROR(INDEX('Summary Charges sheet'!$AB21:$AH21,MATCH('Summary Charges sheet'!$E$1,'Summary Charges sheet'!$AB$1:$AH$1,0)),0)</f>
        <v>0</v>
      </c>
      <c r="K10" s="134">
        <v>646</v>
      </c>
      <c r="L10" s="138">
        <f t="shared" si="0"/>
        <v>0</v>
      </c>
      <c r="M10" s="176"/>
    </row>
    <row r="11" spans="2:13" ht="25" x14ac:dyDescent="0.3">
      <c r="H11" s="277" t="s">
        <v>254</v>
      </c>
      <c r="I11" s="126" t="s">
        <v>5</v>
      </c>
      <c r="J11" s="128">
        <f>IFERROR(INDEX('Summary Charges sheet'!$AB22:$AH22,MATCH('Summary Charges sheet'!$E$1,'Summary Charges sheet'!$AB$1:$AH$1,0)),0)</f>
        <v>1</v>
      </c>
      <c r="K11" s="134">
        <v>215</v>
      </c>
      <c r="L11" s="138">
        <f t="shared" si="0"/>
        <v>215</v>
      </c>
      <c r="M11" s="176"/>
    </row>
    <row r="12" spans="2:13" ht="25" x14ac:dyDescent="0.3">
      <c r="H12" s="277" t="s">
        <v>255</v>
      </c>
      <c r="I12" s="126" t="s">
        <v>5</v>
      </c>
      <c r="J12" s="128">
        <f>IFERROR(INDEX('Summary Charges sheet'!$AB23:$AH23,MATCH('Summary Charges sheet'!$E$1,'Summary Charges sheet'!$AB$1:$AH$1,0)),0)</f>
        <v>0</v>
      </c>
      <c r="K12" s="134">
        <v>692</v>
      </c>
      <c r="L12" s="138">
        <f t="shared" si="0"/>
        <v>0</v>
      </c>
      <c r="M12" s="176"/>
    </row>
    <row r="13" spans="2:13" ht="25" x14ac:dyDescent="0.3">
      <c r="H13" s="278" t="s">
        <v>226</v>
      </c>
      <c r="I13" s="127" t="s">
        <v>17</v>
      </c>
      <c r="J13" s="128">
        <f>IFERROR(INDEX('Summary Charges sheet'!$AB24:$AH24,MATCH('Summary Charges sheet'!$E$1,'Summary Charges sheet'!$AB$1:$AH$1,0)),0)</f>
        <v>0</v>
      </c>
      <c r="K13" s="134">
        <v>199</v>
      </c>
      <c r="L13" s="138">
        <f t="shared" si="0"/>
        <v>0</v>
      </c>
      <c r="M13" s="176"/>
    </row>
    <row r="14" spans="2:13" ht="25" x14ac:dyDescent="0.3">
      <c r="H14" s="279" t="s">
        <v>227</v>
      </c>
      <c r="I14" s="127" t="s">
        <v>17</v>
      </c>
      <c r="J14" s="128">
        <f>IFERROR(INDEX('Summary Charges sheet'!$AB25:$AH25,MATCH('Summary Charges sheet'!$E$1,'Summary Charges sheet'!$AB$1:$AH$1,0)),0)</f>
        <v>0</v>
      </c>
      <c r="K14" s="134">
        <v>325</v>
      </c>
      <c r="L14" s="138">
        <f t="shared" si="0"/>
        <v>0</v>
      </c>
      <c r="M14" s="176"/>
    </row>
    <row r="15" spans="2:13" ht="25" x14ac:dyDescent="0.3">
      <c r="H15" s="279" t="s">
        <v>228</v>
      </c>
      <c r="I15" s="171" t="s">
        <v>17</v>
      </c>
      <c r="J15" s="128">
        <f>IFERROR(INDEX('Summary Charges sheet'!$AB26:$AH26,MATCH('Summary Charges sheet'!$E$1,'Summary Charges sheet'!$AB$1:$AH$1,0)),0)</f>
        <v>0</v>
      </c>
      <c r="K15" s="134">
        <v>411</v>
      </c>
      <c r="L15" s="138">
        <f t="shared" si="0"/>
        <v>0</v>
      </c>
      <c r="M15" s="176"/>
    </row>
    <row r="16" spans="2:13" ht="25" x14ac:dyDescent="0.3">
      <c r="H16" s="279" t="s">
        <v>256</v>
      </c>
      <c r="I16" s="171" t="s">
        <v>17</v>
      </c>
      <c r="J16" s="128">
        <f>IFERROR(INDEX('Summary Charges sheet'!$AB27:$AH27,MATCH('Summary Charges sheet'!$E$1,'Summary Charges sheet'!$AB$1:$AH$1,0)),0)</f>
        <v>0</v>
      </c>
      <c r="K16" s="134">
        <v>27</v>
      </c>
      <c r="L16" s="138">
        <f t="shared" si="0"/>
        <v>0</v>
      </c>
      <c r="M16" s="176"/>
    </row>
    <row r="17" spans="8:13" ht="25" x14ac:dyDescent="0.3">
      <c r="H17" s="126" t="s">
        <v>257</v>
      </c>
      <c r="I17" s="126" t="s">
        <v>19</v>
      </c>
      <c r="J17" s="128">
        <f>IFERROR(INDEX('Summary Charges sheet'!$AB28:$AH28,MATCH('Summary Charges sheet'!$E$1,'Summary Charges sheet'!$AB$1:$AH$1,0)),0)</f>
        <v>0</v>
      </c>
      <c r="K17" s="134">
        <v>1396</v>
      </c>
      <c r="L17" s="138">
        <f t="shared" si="0"/>
        <v>0</v>
      </c>
      <c r="M17" s="176"/>
    </row>
    <row r="18" spans="8:13" ht="25" x14ac:dyDescent="0.3">
      <c r="H18" s="126" t="s">
        <v>258</v>
      </c>
      <c r="I18" s="126" t="s">
        <v>19</v>
      </c>
      <c r="J18" s="128">
        <f>IFERROR(INDEX('Summary Charges sheet'!$AB29:$AH29,MATCH('Summary Charges sheet'!$E$1,'Summary Charges sheet'!$AB$1:$AH$1,0)),0)</f>
        <v>0</v>
      </c>
      <c r="K18" s="134">
        <v>1425</v>
      </c>
      <c r="L18" s="138">
        <f>J18*K18</f>
        <v>0</v>
      </c>
      <c r="M18" s="176"/>
    </row>
    <row r="19" spans="8:13" x14ac:dyDescent="0.3">
      <c r="H19" s="127" t="s">
        <v>20</v>
      </c>
      <c r="I19" s="127" t="s">
        <v>21</v>
      </c>
      <c r="J19" s="128">
        <f>IFERROR(INDEX('Summary Charges sheet'!$AB30:$AH30,MATCH('Summary Charges sheet'!$E$1,'Summary Charges sheet'!$AB$1:$AH$1,0)),0)</f>
        <v>0</v>
      </c>
      <c r="K19" s="134">
        <v>31</v>
      </c>
      <c r="L19" s="138">
        <f t="shared" si="0"/>
        <v>0</v>
      </c>
      <c r="M19" s="176"/>
    </row>
    <row r="20" spans="8:13" x14ac:dyDescent="0.3">
      <c r="H20" s="127" t="s">
        <v>22</v>
      </c>
      <c r="I20" s="127" t="s">
        <v>23</v>
      </c>
      <c r="J20" s="128">
        <f>IFERROR(INDEX('Summary Charges sheet'!$AB31:$AH31,MATCH('Summary Charges sheet'!$E$1,'Summary Charges sheet'!$AB$1:$AH$1,0)),0)</f>
        <v>0</v>
      </c>
      <c r="K20" s="134">
        <v>66</v>
      </c>
      <c r="L20" s="138">
        <f t="shared" si="0"/>
        <v>0</v>
      </c>
      <c r="M20" s="176"/>
    </row>
    <row r="21" spans="8:13" ht="37.5" x14ac:dyDescent="0.3">
      <c r="H21" s="127" t="s">
        <v>259</v>
      </c>
      <c r="I21" s="127" t="s">
        <v>23</v>
      </c>
      <c r="J21" s="128">
        <f>IFERROR(INDEX('Summary Charges sheet'!$AB32:$AH32,MATCH('Summary Charges sheet'!$E$1,'Summary Charges sheet'!$AB$1:$AH$1,0)),0)</f>
        <v>0</v>
      </c>
      <c r="K21" s="134">
        <v>23</v>
      </c>
      <c r="L21" s="138">
        <f t="shared" si="0"/>
        <v>0</v>
      </c>
      <c r="M21" s="176"/>
    </row>
    <row r="22" spans="8:13" x14ac:dyDescent="0.3">
      <c r="H22" s="278" t="s">
        <v>229</v>
      </c>
      <c r="I22" s="127" t="s">
        <v>24</v>
      </c>
      <c r="J22" s="128">
        <f>IFERROR(INDEX('Summary Charges sheet'!$AB33:$AH33,MATCH('Summary Charges sheet'!$E$1,'Summary Charges sheet'!$AB$1:$AH$1,0)),0)</f>
        <v>0</v>
      </c>
      <c r="K22" s="134">
        <v>73</v>
      </c>
      <c r="L22" s="138">
        <f t="shared" si="0"/>
        <v>0</v>
      </c>
      <c r="M22" s="176"/>
    </row>
    <row r="23" spans="8:13" ht="25" x14ac:dyDescent="0.3">
      <c r="H23" s="280" t="s">
        <v>230</v>
      </c>
      <c r="I23" s="126" t="s">
        <v>25</v>
      </c>
      <c r="J23" s="128">
        <f>IFERROR(INDEX('Summary Charges sheet'!$AB34:$AH34,MATCH('Summary Charges sheet'!$E$1,'Summary Charges sheet'!$AB$1:$AH$1,0)),0)</f>
        <v>0</v>
      </c>
      <c r="K23" s="134">
        <v>145</v>
      </c>
      <c r="L23" s="138">
        <f t="shared" si="0"/>
        <v>0</v>
      </c>
      <c r="M23" s="176"/>
    </row>
    <row r="24" spans="8:13" x14ac:dyDescent="0.3">
      <c r="H24" s="276" t="s">
        <v>231</v>
      </c>
      <c r="I24" s="171" t="s">
        <v>26</v>
      </c>
      <c r="J24" s="128">
        <f>IFERROR(INDEX('Summary Charges sheet'!$AB35:$AH35,MATCH('Summary Charges sheet'!$E$1,'Summary Charges sheet'!$AB$1:$AH$1,0)),0)</f>
        <v>0</v>
      </c>
      <c r="K24" s="134">
        <v>2387</v>
      </c>
      <c r="L24" s="138">
        <f t="shared" si="0"/>
        <v>0</v>
      </c>
      <c r="M24" s="176"/>
    </row>
  </sheetData>
  <sheetProtection algorithmName="SHA-512" hashValue="DZuGKZCCU03WVQoU/HOr170u4LPQH6t12fhBs0+bTdaGkBvks+vba2m4WZZGllQuLt2x3ElKJ+vuklPKZ463ng==" saltValue="Der3E8Cefw93a4NqB/32ig==" spinCount="100000" sheet="1" formatColumns="0" formatRows="0"/>
  <mergeCells count="4">
    <mergeCell ref="E1:F1"/>
    <mergeCell ref="K1:L1"/>
    <mergeCell ref="E2:F2"/>
    <mergeCell ref="K2:L2"/>
  </mergeCells>
  <dataValidations count="1">
    <dataValidation type="whole" operator="greaterThanOrEqual" allowBlank="1" showInputMessage="1" showErrorMessage="1" sqref="D5:D9 J5:J24" xr:uid="{BEF5C084-1E59-4A77-9B83-459723AAE7F7}">
      <formula1>-1000000</formula1>
    </dataValidation>
  </dataValidations>
  <hyperlinks>
    <hyperlink ref="E2" location="Calculator!A1" display="Back to calculator" xr:uid="{9334B235-DA1C-451E-A839-652E6E1B43D8}"/>
    <hyperlink ref="K2" location="Calculator!A1" display="Back to calculator" xr:uid="{84E5546B-BF7C-420A-9CFC-26702617EE71}"/>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3B7A3-3D05-4E8D-91E5-849FC7C71ADE}">
  <sheetPr codeName="Sheet3">
    <tabColor theme="4" tint="0.79998168889431442"/>
    <pageSetUpPr fitToPage="1"/>
  </sheetPr>
  <dimension ref="B1:L31"/>
  <sheetViews>
    <sheetView zoomScaleNormal="100" workbookViewId="0">
      <selection activeCell="D8" sqref="D8"/>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3" width="2.5" style="3" customWidth="1"/>
    <col min="14" max="16384" width="8.6640625" style="3"/>
  </cols>
  <sheetData>
    <row r="1" spans="2:12" ht="23" x14ac:dyDescent="0.5">
      <c r="B1" s="116" t="s">
        <v>84</v>
      </c>
      <c r="C1" s="117"/>
      <c r="D1" s="117"/>
      <c r="E1" s="308">
        <f>SUM(F:F)</f>
        <v>6015</v>
      </c>
      <c r="F1" s="308"/>
      <c r="H1" s="116" t="s">
        <v>68</v>
      </c>
      <c r="I1" s="117"/>
      <c r="J1" s="117"/>
      <c r="K1" s="308">
        <f>SUM(L:L)</f>
        <v>135152</v>
      </c>
      <c r="L1" s="308"/>
    </row>
    <row r="2" spans="2:12" x14ac:dyDescent="0.3">
      <c r="D2" s="118"/>
      <c r="E2" s="309" t="s">
        <v>85</v>
      </c>
      <c r="F2" s="309"/>
      <c r="K2" s="309" t="s">
        <v>85</v>
      </c>
      <c r="L2" s="309"/>
    </row>
    <row r="3" spans="2:12" x14ac:dyDescent="0.3">
      <c r="B3" s="131" t="s">
        <v>89</v>
      </c>
      <c r="C3" s="120"/>
      <c r="D3" s="121"/>
      <c r="E3" s="121"/>
      <c r="F3" s="122"/>
      <c r="H3" s="131" t="s">
        <v>95</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90</v>
      </c>
      <c r="C5" s="127" t="s">
        <v>91</v>
      </c>
      <c r="D5" s="128">
        <f>IFERROR(INDEX('Summary Charges sheet'!$AB37:$AH37,MATCH('Summary Charges sheet'!$E$1,'Summary Charges sheet'!$AB$1:$AH$1,0)),0)</f>
        <v>1</v>
      </c>
      <c r="E5" s="134">
        <v>69</v>
      </c>
      <c r="F5" s="130">
        <f t="shared" ref="F5:F8" si="0">D5*E5</f>
        <v>69</v>
      </c>
      <c r="H5" s="171" t="s">
        <v>12</v>
      </c>
      <c r="I5" s="171" t="s">
        <v>13</v>
      </c>
      <c r="J5" s="128">
        <f>IFERROR(INDEX('Summary Charges sheet'!$AB42:$AH42,MATCH('Summary Charges sheet'!$E$1,'Summary Charges sheet'!$AB$1:$AH$1,0)),0)</f>
        <v>0</v>
      </c>
      <c r="K5" s="158" t="s">
        <v>14</v>
      </c>
      <c r="L5" s="130"/>
    </row>
    <row r="6" spans="2:12" ht="25" x14ac:dyDescent="0.3">
      <c r="B6" s="126" t="s">
        <v>232</v>
      </c>
      <c r="C6" s="127" t="s">
        <v>92</v>
      </c>
      <c r="D6" s="128">
        <f>IFERROR(INDEX('Summary Charges sheet'!$AB38:$AH38,MATCH('Summary Charges sheet'!$E$1,'Summary Charges sheet'!$AB$1:$AH$1,0)),0)</f>
        <v>1</v>
      </c>
      <c r="E6" s="145">
        <v>226</v>
      </c>
      <c r="F6" s="130">
        <f t="shared" si="0"/>
        <v>226</v>
      </c>
      <c r="H6" s="171" t="s">
        <v>233</v>
      </c>
      <c r="I6" s="171" t="s">
        <v>92</v>
      </c>
      <c r="J6" s="128">
        <f>IFERROR(INDEX('Summary Charges sheet'!$AB43:$AH43,MATCH('Summary Charges sheet'!$E$1,'Summary Charges sheet'!$AB$1:$AH$1,0)),0)</f>
        <v>1</v>
      </c>
      <c r="K6" s="145">
        <v>407</v>
      </c>
      <c r="L6" s="130">
        <f t="shared" ref="L6:L19" si="1">J6*K6</f>
        <v>407</v>
      </c>
    </row>
    <row r="7" spans="2:12" ht="37.5" x14ac:dyDescent="0.3">
      <c r="B7" s="126" t="s">
        <v>93</v>
      </c>
      <c r="C7" s="127" t="s">
        <v>5</v>
      </c>
      <c r="D7" s="128">
        <f>IFERROR(INDEX('Summary Charges sheet'!$AB39:$AH39,MATCH('Summary Charges sheet'!$E$1,'Summary Charges sheet'!$AB$1:$AH$1,0)),0)</f>
        <v>0</v>
      </c>
      <c r="E7" s="134">
        <v>3206</v>
      </c>
      <c r="F7" s="130">
        <f t="shared" si="0"/>
        <v>0</v>
      </c>
      <c r="H7" s="171" t="s">
        <v>96</v>
      </c>
      <c r="I7" s="171" t="s">
        <v>97</v>
      </c>
      <c r="J7" s="128">
        <f>IFERROR(INDEX('Summary Charges sheet'!$AB44:$AH44,MATCH('Summary Charges sheet'!$E$1,'Summary Charges sheet'!$AB$1:$AH$1,0)),0)</f>
        <v>0</v>
      </c>
      <c r="K7" s="145">
        <v>226</v>
      </c>
      <c r="L7" s="130">
        <f t="shared" si="1"/>
        <v>0</v>
      </c>
    </row>
    <row r="8" spans="2:12" ht="50" x14ac:dyDescent="0.3">
      <c r="B8" s="126" t="s">
        <v>215</v>
      </c>
      <c r="C8" s="127" t="s">
        <v>5</v>
      </c>
      <c r="D8" s="128">
        <f>IFERROR(INDEX('Summary Charges sheet'!$AB40:$AH40,MATCH('Summary Charges sheet'!$E$1,'Summary Charges sheet'!$AB$1:$AH$1,0)),0)</f>
        <v>1</v>
      </c>
      <c r="E8" s="134">
        <v>5720</v>
      </c>
      <c r="F8" s="130">
        <f t="shared" si="0"/>
        <v>5720</v>
      </c>
      <c r="H8" s="279" t="s">
        <v>260</v>
      </c>
      <c r="I8" s="171" t="s">
        <v>17</v>
      </c>
      <c r="J8" s="128">
        <f>IFERROR(INDEX('Summary Charges sheet'!$AB45:$AH45,MATCH('Summary Charges sheet'!$E$1,'Summary Charges sheet'!$AB$1:$AH$1,0)),0)</f>
        <v>0</v>
      </c>
      <c r="K8" s="145">
        <v>76</v>
      </c>
      <c r="L8" s="130">
        <f t="shared" si="1"/>
        <v>0</v>
      </c>
    </row>
    <row r="9" spans="2:12" ht="25" x14ac:dyDescent="0.3">
      <c r="B9" s="275"/>
      <c r="C9" s="275"/>
      <c r="D9" s="275"/>
      <c r="E9" s="275"/>
      <c r="F9" s="275"/>
      <c r="H9" s="279" t="s">
        <v>99</v>
      </c>
      <c r="I9" s="171" t="s">
        <v>17</v>
      </c>
      <c r="J9" s="128">
        <f>IFERROR(INDEX('Summary Charges sheet'!$AB46:$AH46,MATCH('Summary Charges sheet'!$E$1,'Summary Charges sheet'!$AB$1:$AH$1,0)),0)</f>
        <v>990</v>
      </c>
      <c r="K9" s="145">
        <v>119</v>
      </c>
      <c r="L9" s="130">
        <f t="shared" si="1"/>
        <v>117810</v>
      </c>
    </row>
    <row r="10" spans="2:12" ht="25" customHeight="1" x14ac:dyDescent="0.3">
      <c r="B10" s="303" t="s">
        <v>815</v>
      </c>
      <c r="C10" s="310"/>
      <c r="D10" s="310"/>
      <c r="E10" s="310"/>
      <c r="F10" s="310"/>
      <c r="H10" s="279" t="s">
        <v>18</v>
      </c>
      <c r="I10" s="171" t="s">
        <v>17</v>
      </c>
      <c r="J10" s="128">
        <f>IFERROR(INDEX('Summary Charges sheet'!$AB47:$AH47,MATCH('Summary Charges sheet'!$E$1,'Summary Charges sheet'!$AB$1:$AH$1,0)),0)</f>
        <v>0</v>
      </c>
      <c r="K10" s="145">
        <v>152</v>
      </c>
      <c r="L10" s="130">
        <f t="shared" si="1"/>
        <v>0</v>
      </c>
    </row>
    <row r="11" spans="2:12" ht="25" x14ac:dyDescent="0.3">
      <c r="B11" s="310"/>
      <c r="C11" s="310"/>
      <c r="D11" s="310"/>
      <c r="E11" s="310"/>
      <c r="F11" s="310"/>
      <c r="H11" s="279" t="s">
        <v>100</v>
      </c>
      <c r="I11" s="171" t="s">
        <v>17</v>
      </c>
      <c r="J11" s="128">
        <f>IFERROR(INDEX('Summary Charges sheet'!$AB48:$AH48,MATCH('Summary Charges sheet'!$E$1,'Summary Charges sheet'!$AB$1:$AH$1,0)),0)</f>
        <v>10</v>
      </c>
      <c r="K11" s="145">
        <v>223</v>
      </c>
      <c r="L11" s="130">
        <f t="shared" si="1"/>
        <v>2230</v>
      </c>
    </row>
    <row r="12" spans="2:12" ht="25" x14ac:dyDescent="0.3">
      <c r="B12" s="310"/>
      <c r="C12" s="310"/>
      <c r="D12" s="310"/>
      <c r="E12" s="310"/>
      <c r="F12" s="310"/>
      <c r="H12" s="279" t="s">
        <v>101</v>
      </c>
      <c r="I12" s="171" t="s">
        <v>17</v>
      </c>
      <c r="J12" s="128">
        <f>IFERROR(INDEX('Summary Charges sheet'!$AB49:$AH49,MATCH('Summary Charges sheet'!$E$1,'Summary Charges sheet'!$AB$1:$AH$1,0)),0)</f>
        <v>0</v>
      </c>
      <c r="K12" s="145">
        <v>23</v>
      </c>
      <c r="L12" s="130">
        <f t="shared" si="1"/>
        <v>0</v>
      </c>
    </row>
    <row r="13" spans="2:12" ht="25" x14ac:dyDescent="0.3">
      <c r="B13" s="310"/>
      <c r="C13" s="310"/>
      <c r="D13" s="310"/>
      <c r="E13" s="310"/>
      <c r="F13" s="310"/>
      <c r="H13" s="171" t="s">
        <v>102</v>
      </c>
      <c r="I13" s="171" t="s">
        <v>103</v>
      </c>
      <c r="J13" s="128">
        <f>IFERROR(INDEX('Summary Charges sheet'!$AB50:$AH50,MATCH('Summary Charges sheet'!$E$1,'Summary Charges sheet'!$AB$1:$AH$1,0)),0)</f>
        <v>0</v>
      </c>
      <c r="K13" s="145">
        <v>145080</v>
      </c>
      <c r="L13" s="130">
        <f>J13*K13</f>
        <v>0</v>
      </c>
    </row>
    <row r="14" spans="2:12" ht="25" x14ac:dyDescent="0.3">
      <c r="B14" s="310"/>
      <c r="C14" s="310"/>
      <c r="D14" s="310"/>
      <c r="E14" s="310"/>
      <c r="F14" s="310"/>
      <c r="H14" s="171" t="s">
        <v>104</v>
      </c>
      <c r="I14" s="171" t="s">
        <v>5</v>
      </c>
      <c r="J14" s="128">
        <f>IFERROR(INDEX('Summary Charges sheet'!$AB51:$AH51,MATCH('Summary Charges sheet'!$E$1,'Summary Charges sheet'!$AB$1:$AH$1,0)),0)</f>
        <v>10</v>
      </c>
      <c r="K14" s="145">
        <v>552</v>
      </c>
      <c r="L14" s="130">
        <f t="shared" si="1"/>
        <v>5520</v>
      </c>
    </row>
    <row r="15" spans="2:12" x14ac:dyDescent="0.3">
      <c r="B15" s="310"/>
      <c r="C15" s="310"/>
      <c r="D15" s="310"/>
      <c r="E15" s="310"/>
      <c r="F15" s="310"/>
      <c r="H15" s="171" t="s">
        <v>105</v>
      </c>
      <c r="I15" s="171" t="s">
        <v>106</v>
      </c>
      <c r="J15" s="128">
        <f>IFERROR(INDEX('Summary Charges sheet'!$AB52:$AH52,MATCH('Summary Charges sheet'!$E$1,'Summary Charges sheet'!$AB$1:$AH$1,0)),0)</f>
        <v>10</v>
      </c>
      <c r="K15" s="145">
        <v>436</v>
      </c>
      <c r="L15" s="130">
        <f t="shared" si="1"/>
        <v>4360</v>
      </c>
    </row>
    <row r="16" spans="2:12" x14ac:dyDescent="0.3">
      <c r="B16" s="310"/>
      <c r="C16" s="310"/>
      <c r="D16" s="310"/>
      <c r="E16" s="310"/>
      <c r="F16" s="310"/>
      <c r="H16" s="171" t="s">
        <v>107</v>
      </c>
      <c r="I16" s="171" t="s">
        <v>108</v>
      </c>
      <c r="J16" s="128">
        <f>IFERROR(INDEX('Summary Charges sheet'!$AB53:$AH53,MATCH('Summary Charges sheet'!$E$1,'Summary Charges sheet'!$AB$1:$AH$1,0)),0)</f>
        <v>10</v>
      </c>
      <c r="K16" s="145">
        <v>311</v>
      </c>
      <c r="L16" s="130">
        <f t="shared" si="1"/>
        <v>3110</v>
      </c>
    </row>
    <row r="17" spans="2:12" x14ac:dyDescent="0.3">
      <c r="B17" s="310"/>
      <c r="C17" s="310"/>
      <c r="D17" s="310"/>
      <c r="E17" s="310"/>
      <c r="F17" s="310"/>
      <c r="H17" s="171" t="s">
        <v>109</v>
      </c>
      <c r="I17" s="171" t="s">
        <v>110</v>
      </c>
      <c r="J17" s="128">
        <f>IFERROR(INDEX('Summary Charges sheet'!$AB54:$AH54,MATCH('Summary Charges sheet'!$E$1,'Summary Charges sheet'!$AB$1:$AH$1,0)),0)</f>
        <v>10</v>
      </c>
      <c r="K17" s="145">
        <v>157</v>
      </c>
      <c r="L17" s="130">
        <f t="shared" si="1"/>
        <v>1570</v>
      </c>
    </row>
    <row r="18" spans="2:12" ht="25" x14ac:dyDescent="0.3">
      <c r="B18" s="310"/>
      <c r="C18" s="310"/>
      <c r="D18" s="310"/>
      <c r="E18" s="310"/>
      <c r="F18" s="310"/>
      <c r="H18" s="171" t="s">
        <v>230</v>
      </c>
      <c r="I18" s="171" t="s">
        <v>25</v>
      </c>
      <c r="J18" s="128">
        <f>IFERROR(INDEX('Summary Charges sheet'!$AB55:$AH55,MATCH('Summary Charges sheet'!$E$1,'Summary Charges sheet'!$AB$1:$AH$1,0)),0)</f>
        <v>1</v>
      </c>
      <c r="K18" s="145">
        <v>145</v>
      </c>
      <c r="L18" s="130">
        <f t="shared" si="1"/>
        <v>145</v>
      </c>
    </row>
    <row r="19" spans="2:12" x14ac:dyDescent="0.3">
      <c r="B19" s="310"/>
      <c r="C19" s="310"/>
      <c r="D19" s="310"/>
      <c r="E19" s="310"/>
      <c r="F19" s="310"/>
      <c r="H19" s="171" t="s">
        <v>231</v>
      </c>
      <c r="I19" s="171" t="s">
        <v>26</v>
      </c>
      <c r="J19" s="128">
        <f>IFERROR(INDEX('Summary Charges sheet'!$AB56:$AH56,MATCH('Summary Charges sheet'!$E$1,'Summary Charges sheet'!$AB$1:$AH$1,0)),0)</f>
        <v>0</v>
      </c>
      <c r="K19" s="145">
        <v>2387</v>
      </c>
      <c r="L19" s="130">
        <f t="shared" si="1"/>
        <v>0</v>
      </c>
    </row>
    <row r="20" spans="2:12" x14ac:dyDescent="0.3">
      <c r="B20" s="310"/>
      <c r="C20" s="310"/>
      <c r="D20" s="310"/>
      <c r="E20" s="310"/>
      <c r="F20" s="310"/>
    </row>
    <row r="21" spans="2:12" x14ac:dyDescent="0.3">
      <c r="B21" s="310"/>
      <c r="C21" s="310"/>
      <c r="D21" s="310"/>
      <c r="E21" s="310"/>
      <c r="F21" s="310"/>
    </row>
    <row r="22" spans="2:12" x14ac:dyDescent="0.3">
      <c r="B22" s="310"/>
      <c r="C22" s="310"/>
      <c r="D22" s="310"/>
      <c r="E22" s="310"/>
      <c r="F22" s="310"/>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sheetData>
  <sheetProtection algorithmName="SHA-512" hashValue="pMfiaYMkYUHeQdkO3D8g0Q/VynpVHw3lL7EIHbUW7XAIqFjbhwQtzbjIj0kVe9rICwI7idUAsGfoWECWcbnK3A==" saltValue="3mEmtcwsfQ5utNjG4C6wDA==" spinCount="100000" sheet="1" formatColumns="0" formatRows="0"/>
  <mergeCells count="5">
    <mergeCell ref="E2:F2"/>
    <mergeCell ref="K2:L2"/>
    <mergeCell ref="E1:F1"/>
    <mergeCell ref="K1:L1"/>
    <mergeCell ref="B10:F31"/>
  </mergeCells>
  <dataValidations count="1">
    <dataValidation type="whole" operator="greaterThanOrEqual" allowBlank="1" showInputMessage="1" showErrorMessage="1" sqref="D5:D8 J5:J19" xr:uid="{F7E6C218-A627-4BA6-A573-5D6FA79AD0B4}">
      <formula1>-1000000</formula1>
    </dataValidation>
  </dataValidations>
  <hyperlinks>
    <hyperlink ref="K2" location="Calculator!A1" display="Back to calculator" xr:uid="{ADF2769A-B11F-4453-A6B7-2ECF31CC7A11}"/>
    <hyperlink ref="E2" location="Calculator!A1" display="Back to calculator" xr:uid="{67F571A0-155B-41A9-8101-655C3E7AFCAA}"/>
  </hyperlinks>
  <pageMargins left="0.25" right="0.25" top="0.75" bottom="0.75"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21E71-D71B-4BDC-8670-41FCF034DCE4}">
  <sheetPr codeName="Sheet4">
    <tabColor theme="4" tint="0.79998168889431442"/>
    <pageSetUpPr fitToPage="1"/>
  </sheetPr>
  <dimension ref="B1:L23"/>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111</v>
      </c>
      <c r="C3" s="120"/>
      <c r="D3" s="121"/>
      <c r="E3" s="121"/>
      <c r="F3" s="122"/>
      <c r="H3" s="131" t="s">
        <v>117</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27" t="s">
        <v>112</v>
      </c>
      <c r="C5" s="127" t="s">
        <v>16</v>
      </c>
      <c r="D5" s="128"/>
      <c r="E5" s="145" t="s">
        <v>14</v>
      </c>
      <c r="F5" s="130"/>
      <c r="H5" s="171" t="s">
        <v>233</v>
      </c>
      <c r="I5" s="171" t="s">
        <v>118</v>
      </c>
      <c r="J5" s="128">
        <f>IFERROR(INDEX('Summary Charges sheet'!$AI62:$AK62,MATCH('Summary Charges sheet'!$E$1,'Summary Charges sheet'!$AI$1:$AK$1,0)),0)</f>
        <v>0</v>
      </c>
      <c r="K5" s="145">
        <v>407</v>
      </c>
      <c r="L5" s="130">
        <f>J5*K5</f>
        <v>0</v>
      </c>
    </row>
    <row r="6" spans="2:12" x14ac:dyDescent="0.3">
      <c r="B6" s="126" t="s">
        <v>113</v>
      </c>
      <c r="C6" s="127" t="s">
        <v>114</v>
      </c>
      <c r="D6" s="128"/>
      <c r="E6" s="145" t="s">
        <v>14</v>
      </c>
      <c r="F6" s="130"/>
      <c r="J6" s="3"/>
      <c r="L6" s="3"/>
    </row>
    <row r="7" spans="2:12" ht="25" x14ac:dyDescent="0.35">
      <c r="B7" s="126" t="s">
        <v>115</v>
      </c>
      <c r="C7" s="127" t="s">
        <v>116</v>
      </c>
      <c r="D7" s="128"/>
      <c r="E7" s="145" t="s">
        <v>14</v>
      </c>
      <c r="F7" s="130"/>
      <c r="H7" s="131" t="s">
        <v>248</v>
      </c>
      <c r="I7" s="159"/>
      <c r="J7" s="152"/>
      <c r="K7" s="153"/>
      <c r="L7" s="154"/>
    </row>
    <row r="8" spans="2:12" x14ac:dyDescent="0.3">
      <c r="H8" s="144" t="s">
        <v>1</v>
      </c>
      <c r="I8" s="144" t="s">
        <v>2</v>
      </c>
      <c r="J8" s="144" t="s">
        <v>27</v>
      </c>
      <c r="K8" s="144" t="s">
        <v>3</v>
      </c>
      <c r="L8" s="155" t="s">
        <v>28</v>
      </c>
    </row>
    <row r="9" spans="2:12" ht="25" x14ac:dyDescent="0.3">
      <c r="B9" s="131" t="s">
        <v>217</v>
      </c>
      <c r="C9" s="120"/>
      <c r="H9" s="171" t="s">
        <v>12</v>
      </c>
      <c r="I9" s="171" t="s">
        <v>13</v>
      </c>
      <c r="J9" s="281"/>
      <c r="K9" s="158" t="s">
        <v>14</v>
      </c>
      <c r="L9" s="138"/>
    </row>
    <row r="10" spans="2:12" x14ac:dyDescent="0.3">
      <c r="B10" s="123" t="s">
        <v>1</v>
      </c>
      <c r="C10" s="123" t="s">
        <v>2</v>
      </c>
      <c r="D10" s="123" t="s">
        <v>27</v>
      </c>
      <c r="E10" s="123" t="s">
        <v>3</v>
      </c>
      <c r="F10" s="124" t="s">
        <v>28</v>
      </c>
      <c r="H10" s="171" t="s">
        <v>233</v>
      </c>
      <c r="I10" s="171" t="s">
        <v>92</v>
      </c>
      <c r="J10" s="281"/>
      <c r="K10" s="145">
        <v>407</v>
      </c>
      <c r="L10" s="138">
        <f t="shared" ref="L10:L23" si="0">J10*K10</f>
        <v>0</v>
      </c>
    </row>
    <row r="11" spans="2:12" x14ac:dyDescent="0.3">
      <c r="B11" s="127" t="s">
        <v>90</v>
      </c>
      <c r="C11" s="127" t="s">
        <v>91</v>
      </c>
      <c r="D11" s="128">
        <f>IFERROR(INDEX('Summary Charges sheet'!$AI37:$AK37,MATCH('Summary Charges sheet'!$E$1,'Summary Charges sheet'!$AI$1:$AK$1,0)),0)</f>
        <v>0</v>
      </c>
      <c r="E11" s="134">
        <v>69</v>
      </c>
      <c r="F11" s="130">
        <f t="shared" ref="F11:F14" si="1">D11*E11</f>
        <v>0</v>
      </c>
      <c r="H11" s="171" t="s">
        <v>96</v>
      </c>
      <c r="I11" s="171" t="s">
        <v>97</v>
      </c>
      <c r="J11" s="281"/>
      <c r="K11" s="145">
        <v>226</v>
      </c>
      <c r="L11" s="138">
        <f t="shared" si="0"/>
        <v>0</v>
      </c>
    </row>
    <row r="12" spans="2:12" ht="25" x14ac:dyDescent="0.3">
      <c r="B12" s="126" t="s">
        <v>232</v>
      </c>
      <c r="C12" s="127" t="s">
        <v>92</v>
      </c>
      <c r="D12" s="128">
        <f>IFERROR(INDEX('Summary Charges sheet'!$AI38:$AK38,MATCH('Summary Charges sheet'!$E$1,'Summary Charges sheet'!$AI$1:$AK$1,0)),0)</f>
        <v>0</v>
      </c>
      <c r="E12" s="145">
        <v>226</v>
      </c>
      <c r="F12" s="130">
        <f t="shared" si="1"/>
        <v>0</v>
      </c>
      <c r="H12" s="279" t="s">
        <v>260</v>
      </c>
      <c r="I12" s="171" t="s">
        <v>17</v>
      </c>
      <c r="J12" s="281"/>
      <c r="K12" s="145">
        <v>76</v>
      </c>
      <c r="L12" s="138">
        <f t="shared" si="0"/>
        <v>0</v>
      </c>
    </row>
    <row r="13" spans="2:12" ht="37.5" x14ac:dyDescent="0.3">
      <c r="B13" s="126" t="s">
        <v>93</v>
      </c>
      <c r="C13" s="127" t="s">
        <v>5</v>
      </c>
      <c r="D13" s="128">
        <f>IFERROR(INDEX('Summary Charges sheet'!$AI39:$AK39,MATCH('Summary Charges sheet'!$E$1,'Summary Charges sheet'!$AI$1:$AK$1,0)),0)</f>
        <v>0</v>
      </c>
      <c r="E13" s="134">
        <v>3206</v>
      </c>
      <c r="F13" s="130">
        <f t="shared" si="1"/>
        <v>0</v>
      </c>
      <c r="H13" s="279" t="s">
        <v>99</v>
      </c>
      <c r="I13" s="171" t="s">
        <v>17</v>
      </c>
      <c r="J13" s="281"/>
      <c r="K13" s="145">
        <v>119</v>
      </c>
      <c r="L13" s="138">
        <f t="shared" si="0"/>
        <v>0</v>
      </c>
    </row>
    <row r="14" spans="2:12" ht="50" x14ac:dyDescent="0.3">
      <c r="B14" s="126" t="s">
        <v>215</v>
      </c>
      <c r="C14" s="127" t="s">
        <v>5</v>
      </c>
      <c r="D14" s="128">
        <f>IFERROR(INDEX('Summary Charges sheet'!$AI40:$AK40,MATCH('Summary Charges sheet'!$E$1,'Summary Charges sheet'!$AI$1:$AK$1,0)),0)</f>
        <v>0</v>
      </c>
      <c r="E14" s="134">
        <v>5720</v>
      </c>
      <c r="F14" s="130">
        <f t="shared" si="1"/>
        <v>0</v>
      </c>
      <c r="H14" s="279" t="s">
        <v>18</v>
      </c>
      <c r="I14" s="171" t="s">
        <v>17</v>
      </c>
      <c r="J14" s="281"/>
      <c r="K14" s="145">
        <v>152</v>
      </c>
      <c r="L14" s="138">
        <f t="shared" si="0"/>
        <v>0</v>
      </c>
    </row>
    <row r="15" spans="2:12" ht="25" x14ac:dyDescent="0.3">
      <c r="H15" s="279" t="s">
        <v>100</v>
      </c>
      <c r="I15" s="171" t="s">
        <v>17</v>
      </c>
      <c r="J15" s="281"/>
      <c r="K15" s="145">
        <v>223</v>
      </c>
      <c r="L15" s="138">
        <f t="shared" si="0"/>
        <v>0</v>
      </c>
    </row>
    <row r="16" spans="2:12" ht="25" x14ac:dyDescent="0.3">
      <c r="B16" s="119" t="s">
        <v>0</v>
      </c>
      <c r="C16" s="120"/>
      <c r="D16" s="121"/>
      <c r="E16" s="121"/>
      <c r="F16" s="122"/>
      <c r="H16" s="279" t="s">
        <v>101</v>
      </c>
      <c r="I16" s="171" t="s">
        <v>17</v>
      </c>
      <c r="J16" s="281"/>
      <c r="K16" s="145">
        <v>23</v>
      </c>
      <c r="L16" s="138">
        <f t="shared" si="0"/>
        <v>0</v>
      </c>
    </row>
    <row r="17" spans="2:12" ht="25" x14ac:dyDescent="0.3">
      <c r="B17" s="123" t="s">
        <v>1</v>
      </c>
      <c r="C17" s="123" t="s">
        <v>2</v>
      </c>
      <c r="D17" s="123" t="s">
        <v>27</v>
      </c>
      <c r="E17" s="123" t="s">
        <v>3</v>
      </c>
      <c r="F17" s="124" t="s">
        <v>28</v>
      </c>
      <c r="H17" s="279" t="s">
        <v>261</v>
      </c>
      <c r="I17" s="171" t="s">
        <v>103</v>
      </c>
      <c r="J17" s="128"/>
      <c r="K17" s="145">
        <v>145080</v>
      </c>
      <c r="L17" s="130">
        <f t="shared" ref="L17" si="2">J17*K17</f>
        <v>0</v>
      </c>
    </row>
    <row r="18" spans="2:12" ht="25" x14ac:dyDescent="0.3">
      <c r="B18" s="126" t="s">
        <v>4</v>
      </c>
      <c r="C18" s="127" t="s">
        <v>5</v>
      </c>
      <c r="D18" s="128">
        <f>IFERROR(INDEX('Summary Charges sheet'!$AI11:$AK11,MATCH('Summary Charges sheet'!$E$1,'Summary Charges sheet'!$AI$1:$AK$1,0)),0)</f>
        <v>0</v>
      </c>
      <c r="E18" s="134">
        <v>72</v>
      </c>
      <c r="F18" s="138">
        <f>D18*E18</f>
        <v>0</v>
      </c>
      <c r="H18" s="171" t="s">
        <v>104</v>
      </c>
      <c r="I18" s="171" t="s">
        <v>5</v>
      </c>
      <c r="J18" s="281"/>
      <c r="K18" s="145">
        <v>552</v>
      </c>
      <c r="L18" s="138">
        <f t="shared" si="0"/>
        <v>0</v>
      </c>
    </row>
    <row r="19" spans="2:12" ht="25" x14ac:dyDescent="0.3">
      <c r="B19" s="126" t="s">
        <v>6</v>
      </c>
      <c r="C19" s="127" t="s">
        <v>5</v>
      </c>
      <c r="D19" s="128">
        <f>IFERROR(INDEX('Summary Charges sheet'!$AI12:$AK12,MATCH('Summary Charges sheet'!$E$1,'Summary Charges sheet'!$AI$1:$AK$1,0)),0)</f>
        <v>0</v>
      </c>
      <c r="E19" s="134">
        <v>29</v>
      </c>
      <c r="F19" s="138">
        <f>D19*E19</f>
        <v>0</v>
      </c>
      <c r="H19" s="171" t="s">
        <v>105</v>
      </c>
      <c r="I19" s="171" t="s">
        <v>106</v>
      </c>
      <c r="J19" s="281"/>
      <c r="K19" s="145">
        <v>436</v>
      </c>
      <c r="L19" s="138">
        <f t="shared" si="0"/>
        <v>0</v>
      </c>
    </row>
    <row r="20" spans="2:12" ht="25" x14ac:dyDescent="0.3">
      <c r="B20" s="126" t="s">
        <v>7</v>
      </c>
      <c r="C20" s="127" t="s">
        <v>5</v>
      </c>
      <c r="D20" s="128">
        <f>IFERROR(INDEX('Summary Charges sheet'!$AI13:$AK13,MATCH('Summary Charges sheet'!$E$1,'Summary Charges sheet'!$AI$1:$AK$1,0)),0)</f>
        <v>0</v>
      </c>
      <c r="E20" s="134">
        <v>34</v>
      </c>
      <c r="F20" s="138">
        <f>D20*E20</f>
        <v>0</v>
      </c>
      <c r="H20" s="171" t="s">
        <v>107</v>
      </c>
      <c r="I20" s="171" t="s">
        <v>108</v>
      </c>
      <c r="J20" s="281"/>
      <c r="K20" s="145">
        <v>311</v>
      </c>
      <c r="L20" s="138">
        <f t="shared" si="0"/>
        <v>0</v>
      </c>
    </row>
    <row r="21" spans="2:12" ht="25" x14ac:dyDescent="0.3">
      <c r="B21" s="126" t="s">
        <v>8</v>
      </c>
      <c r="C21" s="127" t="s">
        <v>5</v>
      </c>
      <c r="D21" s="128">
        <f>IFERROR(INDEX('Summary Charges sheet'!$AI14:$AK14,MATCH('Summary Charges sheet'!$E$1,'Summary Charges sheet'!$AI$1:$AK$1,0)),0)</f>
        <v>0</v>
      </c>
      <c r="E21" s="134">
        <v>23</v>
      </c>
      <c r="F21" s="138">
        <f>D21*E21</f>
        <v>0</v>
      </c>
      <c r="H21" s="171" t="s">
        <v>109</v>
      </c>
      <c r="I21" s="171" t="s">
        <v>110</v>
      </c>
      <c r="J21" s="281"/>
      <c r="K21" s="145">
        <v>157</v>
      </c>
      <c r="L21" s="138">
        <f t="shared" si="0"/>
        <v>0</v>
      </c>
    </row>
    <row r="22" spans="2:12" ht="25" x14ac:dyDescent="0.3">
      <c r="B22" s="127" t="s">
        <v>9</v>
      </c>
      <c r="C22" s="127" t="s">
        <v>10</v>
      </c>
      <c r="D22" s="128">
        <f>IFERROR(INDEX('Summary Charges sheet'!$AI15:$AK15,MATCH('Summary Charges sheet'!$E$1,'Summary Charges sheet'!$AI$1:$AK$1,0)),0)</f>
        <v>0</v>
      </c>
      <c r="E22" s="134">
        <v>19</v>
      </c>
      <c r="F22" s="138">
        <f>D22*E22</f>
        <v>0</v>
      </c>
      <c r="H22" s="171" t="s">
        <v>230</v>
      </c>
      <c r="I22" s="171" t="s">
        <v>25</v>
      </c>
      <c r="J22" s="281"/>
      <c r="K22" s="145">
        <v>145</v>
      </c>
      <c r="L22" s="138">
        <f t="shared" si="0"/>
        <v>0</v>
      </c>
    </row>
    <row r="23" spans="2:12" x14ac:dyDescent="0.3">
      <c r="H23" s="171" t="s">
        <v>231</v>
      </c>
      <c r="I23" s="171" t="s">
        <v>26</v>
      </c>
      <c r="J23" s="281"/>
      <c r="K23" s="145">
        <v>2387</v>
      </c>
      <c r="L23" s="138">
        <f t="shared" si="0"/>
        <v>0</v>
      </c>
    </row>
  </sheetData>
  <sheetProtection algorithmName="SHA-512" hashValue="xj9ZUm5YZtloS+6YOOTB+29wM4GAPWQv2S2QwWcfkf4VaItWlmJOOjt+Qp2fEaXdhpLgNooMKugeDSvBLJ4TeA==" saltValue="bFqrKzbjwsFPgQySPqYteQ==" spinCount="100000" sheet="1" formatColumns="0" formatRows="0"/>
  <mergeCells count="4">
    <mergeCell ref="E2:F2"/>
    <mergeCell ref="K2:L2"/>
    <mergeCell ref="E1:F1"/>
    <mergeCell ref="K1:L1"/>
  </mergeCells>
  <dataValidations count="2">
    <dataValidation type="whole" operator="greaterThanOrEqual" allowBlank="1" showInputMessage="1" showErrorMessage="1" sqref="J5 D18:D22 J9:J22 D11:D14" xr:uid="{CBCFCAEA-2065-45B7-8FD7-643AA7A85A72}">
      <formula1>-1000000</formula1>
    </dataValidation>
    <dataValidation operator="greaterThanOrEqual" allowBlank="1" showInputMessage="1" showErrorMessage="1" sqref="D5:D7" xr:uid="{0125E024-B615-4378-BBEF-DAEA3AA714F1}"/>
  </dataValidations>
  <hyperlinks>
    <hyperlink ref="K2" location="Calculator!A1" display="Back to calculator" xr:uid="{1CBE97E1-E092-44B4-8D53-D11B3A28D908}"/>
    <hyperlink ref="E2" location="Calculator!A1" display="Back to calculator" xr:uid="{CB703171-1204-4BF2-8222-6D7A3D017084}"/>
  </hyperlinks>
  <pageMargins left="0.7" right="0.7" top="0.75" bottom="0.75" header="0.3" footer="0.3"/>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F5C70-A4A1-40DF-BC26-4CBEC8808C2C}">
  <sheetPr codeName="Sheet5">
    <tabColor theme="4" tint="0.79998168889431442"/>
    <pageSetUpPr fitToPage="1"/>
  </sheetPr>
  <dimension ref="B1:L46"/>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2.1640625" style="3" customWidth="1"/>
    <col min="10" max="10" width="10.4140625" style="125" customWidth="1"/>
    <col min="11" max="11" width="10.4140625" style="3" customWidth="1"/>
    <col min="12" max="12" width="10.4140625" style="132" customWidth="1"/>
    <col min="13" max="16384" width="8.6640625" style="3"/>
  </cols>
  <sheetData>
    <row r="1" spans="2:12" ht="23" x14ac:dyDescent="0.5">
      <c r="B1" s="116" t="s">
        <v>84</v>
      </c>
      <c r="C1" s="117"/>
      <c r="D1" s="117"/>
      <c r="E1" s="308">
        <f>SUM(F:F)</f>
        <v>0</v>
      </c>
      <c r="F1" s="308"/>
      <c r="H1" s="116" t="s">
        <v>68</v>
      </c>
      <c r="I1" s="117"/>
      <c r="J1" s="117"/>
      <c r="K1" s="308">
        <f>SUM(L:L)</f>
        <v>0</v>
      </c>
      <c r="L1" s="308"/>
    </row>
    <row r="2" spans="2:12" x14ac:dyDescent="0.3">
      <c r="D2" s="118"/>
      <c r="E2" s="309" t="s">
        <v>85</v>
      </c>
      <c r="F2" s="309"/>
      <c r="K2" s="309" t="s">
        <v>85</v>
      </c>
      <c r="L2" s="309"/>
    </row>
    <row r="3" spans="2:12" x14ac:dyDescent="0.3">
      <c r="B3" s="131" t="s">
        <v>204</v>
      </c>
      <c r="C3" s="120"/>
      <c r="D3" s="121"/>
      <c r="E3" s="121"/>
      <c r="F3" s="122"/>
      <c r="H3" s="131" t="s">
        <v>248</v>
      </c>
      <c r="I3" s="120"/>
      <c r="J3" s="121"/>
      <c r="K3" s="121"/>
      <c r="L3" s="122"/>
    </row>
    <row r="4" spans="2:12" s="125" customFormat="1" x14ac:dyDescent="0.3">
      <c r="B4" s="123" t="s">
        <v>1</v>
      </c>
      <c r="C4" s="123" t="s">
        <v>2</v>
      </c>
      <c r="D4" s="123" t="s">
        <v>27</v>
      </c>
      <c r="E4" s="123" t="s">
        <v>3</v>
      </c>
      <c r="F4" s="124" t="s">
        <v>28</v>
      </c>
      <c r="H4" s="123" t="s">
        <v>1</v>
      </c>
      <c r="I4" s="123" t="s">
        <v>2</v>
      </c>
      <c r="J4" s="123" t="s">
        <v>27</v>
      </c>
      <c r="K4" s="123" t="s">
        <v>3</v>
      </c>
      <c r="L4" s="124" t="s">
        <v>28</v>
      </c>
    </row>
    <row r="5" spans="2:12" ht="25" x14ac:dyDescent="0.3">
      <c r="B5" s="171" t="s">
        <v>119</v>
      </c>
      <c r="C5" s="171" t="s">
        <v>16</v>
      </c>
      <c r="D5" s="128"/>
      <c r="E5" s="145">
        <v>155</v>
      </c>
      <c r="F5" s="130">
        <f>D5*E5</f>
        <v>0</v>
      </c>
      <c r="H5" s="126" t="s">
        <v>12</v>
      </c>
      <c r="I5" s="127" t="s">
        <v>13</v>
      </c>
      <c r="J5" s="128"/>
      <c r="K5" s="145" t="s">
        <v>14</v>
      </c>
      <c r="L5" s="130"/>
    </row>
    <row r="6" spans="2:12" x14ac:dyDescent="0.3">
      <c r="B6" s="171" t="s">
        <v>120</v>
      </c>
      <c r="C6" s="171" t="s">
        <v>121</v>
      </c>
      <c r="D6" s="128"/>
      <c r="E6" s="133">
        <v>1805</v>
      </c>
      <c r="F6" s="130">
        <f t="shared" ref="F6:F12" si="0">D6*E6</f>
        <v>0</v>
      </c>
      <c r="H6" s="126" t="s">
        <v>233</v>
      </c>
      <c r="I6" s="127" t="s">
        <v>92</v>
      </c>
      <c r="J6" s="128"/>
      <c r="K6" s="145">
        <v>407</v>
      </c>
      <c r="L6" s="130">
        <f t="shared" ref="L6:L19" si="1">J6*K6</f>
        <v>0</v>
      </c>
    </row>
    <row r="7" spans="2:12" ht="25" x14ac:dyDescent="0.3">
      <c r="B7" s="276" t="s">
        <v>262</v>
      </c>
      <c r="C7" s="171" t="s">
        <v>122</v>
      </c>
      <c r="D7" s="128"/>
      <c r="E7" s="133">
        <v>217</v>
      </c>
      <c r="F7" s="130">
        <f t="shared" si="0"/>
        <v>0</v>
      </c>
      <c r="H7" s="126" t="s">
        <v>96</v>
      </c>
      <c r="I7" s="127" t="s">
        <v>97</v>
      </c>
      <c r="J7" s="128"/>
      <c r="K7" s="145">
        <v>226</v>
      </c>
      <c r="L7" s="130">
        <f t="shared" si="1"/>
        <v>0</v>
      </c>
    </row>
    <row r="8" spans="2:12" ht="25" x14ac:dyDescent="0.3">
      <c r="B8" s="276" t="s">
        <v>263</v>
      </c>
      <c r="C8" s="171" t="s">
        <v>123</v>
      </c>
      <c r="D8" s="128"/>
      <c r="E8" s="133">
        <v>224</v>
      </c>
      <c r="F8" s="130">
        <f t="shared" si="0"/>
        <v>0</v>
      </c>
      <c r="H8" s="127" t="s">
        <v>98</v>
      </c>
      <c r="I8" s="127" t="s">
        <v>17</v>
      </c>
      <c r="J8" s="128"/>
      <c r="K8" s="145">
        <v>76</v>
      </c>
      <c r="L8" s="130">
        <f t="shared" si="1"/>
        <v>0</v>
      </c>
    </row>
    <row r="9" spans="2:12" ht="25" x14ac:dyDescent="0.3">
      <c r="B9" s="171" t="s">
        <v>124</v>
      </c>
      <c r="C9" s="171" t="s">
        <v>5</v>
      </c>
      <c r="D9" s="128"/>
      <c r="E9" s="133">
        <v>1017</v>
      </c>
      <c r="F9" s="130">
        <f t="shared" si="0"/>
        <v>0</v>
      </c>
      <c r="H9" s="127" t="s">
        <v>99</v>
      </c>
      <c r="I9" s="127" t="s">
        <v>17</v>
      </c>
      <c r="J9" s="128"/>
      <c r="K9" s="145">
        <v>119</v>
      </c>
      <c r="L9" s="130">
        <f t="shared" si="1"/>
        <v>0</v>
      </c>
    </row>
    <row r="10" spans="2:12" ht="25" x14ac:dyDescent="0.3">
      <c r="B10" s="171" t="s">
        <v>125</v>
      </c>
      <c r="C10" s="171" t="s">
        <v>5</v>
      </c>
      <c r="D10" s="128"/>
      <c r="E10" s="133">
        <v>5127</v>
      </c>
      <c r="F10" s="130">
        <f t="shared" si="0"/>
        <v>0</v>
      </c>
      <c r="H10" s="127" t="s">
        <v>18</v>
      </c>
      <c r="I10" s="127" t="s">
        <v>17</v>
      </c>
      <c r="J10" s="128"/>
      <c r="K10" s="145">
        <v>152</v>
      </c>
      <c r="L10" s="130">
        <f t="shared" si="1"/>
        <v>0</v>
      </c>
    </row>
    <row r="11" spans="2:12" ht="25" x14ac:dyDescent="0.3">
      <c r="B11" s="276" t="s">
        <v>126</v>
      </c>
      <c r="C11" s="171" t="s">
        <v>17</v>
      </c>
      <c r="D11" s="128"/>
      <c r="E11" s="133">
        <v>27</v>
      </c>
      <c r="F11" s="130">
        <f t="shared" si="0"/>
        <v>0</v>
      </c>
      <c r="H11" s="127" t="s">
        <v>100</v>
      </c>
      <c r="I11" s="127" t="s">
        <v>17</v>
      </c>
      <c r="J11" s="128"/>
      <c r="K11" s="145">
        <v>223</v>
      </c>
      <c r="L11" s="130">
        <f t="shared" si="1"/>
        <v>0</v>
      </c>
    </row>
    <row r="12" spans="2:12" ht="25" x14ac:dyDescent="0.3">
      <c r="B12" s="171" t="s">
        <v>127</v>
      </c>
      <c r="C12" s="171" t="s">
        <v>128</v>
      </c>
      <c r="D12" s="128"/>
      <c r="E12" s="145">
        <v>166</v>
      </c>
      <c r="F12" s="130">
        <f t="shared" si="0"/>
        <v>0</v>
      </c>
      <c r="H12" s="127" t="s">
        <v>101</v>
      </c>
      <c r="I12" s="127" t="s">
        <v>17</v>
      </c>
      <c r="J12" s="128"/>
      <c r="K12" s="145">
        <v>23</v>
      </c>
      <c r="L12" s="130">
        <f t="shared" si="1"/>
        <v>0</v>
      </c>
    </row>
    <row r="13" spans="2:12" ht="25" x14ac:dyDescent="0.3">
      <c r="B13" s="131" t="s">
        <v>217</v>
      </c>
      <c r="C13" s="120"/>
      <c r="D13" s="121"/>
      <c r="E13" s="121"/>
      <c r="F13" s="122"/>
      <c r="H13" s="127" t="s">
        <v>261</v>
      </c>
      <c r="I13" s="127" t="s">
        <v>103</v>
      </c>
      <c r="J13" s="128"/>
      <c r="K13" s="134">
        <v>145080</v>
      </c>
      <c r="L13" s="130">
        <f>J13*K13</f>
        <v>0</v>
      </c>
    </row>
    <row r="14" spans="2:12" ht="25" x14ac:dyDescent="0.3">
      <c r="B14" s="123" t="s">
        <v>1</v>
      </c>
      <c r="C14" s="123" t="s">
        <v>2</v>
      </c>
      <c r="D14" s="123" t="s">
        <v>27</v>
      </c>
      <c r="E14" s="123" t="s">
        <v>3</v>
      </c>
      <c r="F14" s="124" t="s">
        <v>28</v>
      </c>
      <c r="H14" s="127" t="s">
        <v>104</v>
      </c>
      <c r="I14" s="127" t="s">
        <v>5</v>
      </c>
      <c r="J14" s="128"/>
      <c r="K14" s="145">
        <v>552</v>
      </c>
      <c r="L14" s="130">
        <f t="shared" si="1"/>
        <v>0</v>
      </c>
    </row>
    <row r="15" spans="2:12" x14ac:dyDescent="0.3">
      <c r="B15" s="127" t="s">
        <v>90</v>
      </c>
      <c r="C15" s="127" t="s">
        <v>91</v>
      </c>
      <c r="D15" s="128"/>
      <c r="E15" s="134">
        <v>69</v>
      </c>
      <c r="F15" s="130">
        <f t="shared" ref="F15:F18" si="2">D15*E15</f>
        <v>0</v>
      </c>
      <c r="H15" s="127" t="s">
        <v>105</v>
      </c>
      <c r="I15" s="127" t="s">
        <v>106</v>
      </c>
      <c r="J15" s="128"/>
      <c r="K15" s="145">
        <v>436</v>
      </c>
      <c r="L15" s="130">
        <f t="shared" si="1"/>
        <v>0</v>
      </c>
    </row>
    <row r="16" spans="2:12" ht="25" x14ac:dyDescent="0.3">
      <c r="B16" s="126" t="s">
        <v>232</v>
      </c>
      <c r="C16" s="127" t="s">
        <v>92</v>
      </c>
      <c r="D16" s="128"/>
      <c r="E16" s="145">
        <v>226</v>
      </c>
      <c r="F16" s="130">
        <f t="shared" si="2"/>
        <v>0</v>
      </c>
      <c r="H16" s="127" t="s">
        <v>107</v>
      </c>
      <c r="I16" s="127" t="s">
        <v>108</v>
      </c>
      <c r="J16" s="128"/>
      <c r="K16" s="145">
        <v>311</v>
      </c>
      <c r="L16" s="130">
        <f t="shared" si="1"/>
        <v>0</v>
      </c>
    </row>
    <row r="17" spans="2:12" ht="37.5" x14ac:dyDescent="0.3">
      <c r="B17" s="126" t="s">
        <v>93</v>
      </c>
      <c r="C17" s="127" t="s">
        <v>5</v>
      </c>
      <c r="D17" s="128"/>
      <c r="E17" s="134">
        <v>3206</v>
      </c>
      <c r="F17" s="130">
        <f t="shared" si="2"/>
        <v>0</v>
      </c>
      <c r="H17" s="127" t="s">
        <v>109</v>
      </c>
      <c r="I17" s="127" t="s">
        <v>110</v>
      </c>
      <c r="J17" s="128"/>
      <c r="K17" s="145">
        <v>157</v>
      </c>
      <c r="L17" s="130">
        <f t="shared" si="1"/>
        <v>0</v>
      </c>
    </row>
    <row r="18" spans="2:12" ht="50" x14ac:dyDescent="0.3">
      <c r="B18" s="171" t="s">
        <v>215</v>
      </c>
      <c r="C18" s="127" t="s">
        <v>5</v>
      </c>
      <c r="D18" s="128"/>
      <c r="E18" s="134">
        <v>5720</v>
      </c>
      <c r="F18" s="130">
        <f t="shared" si="2"/>
        <v>0</v>
      </c>
      <c r="H18" s="127" t="s">
        <v>230</v>
      </c>
      <c r="I18" s="127" t="s">
        <v>25</v>
      </c>
      <c r="J18" s="128"/>
      <c r="K18" s="145">
        <v>145</v>
      </c>
      <c r="L18" s="130">
        <f t="shared" si="1"/>
        <v>0</v>
      </c>
    </row>
    <row r="19" spans="2:12" x14ac:dyDescent="0.3">
      <c r="H19" s="127" t="s">
        <v>231</v>
      </c>
      <c r="I19" s="127" t="s">
        <v>26</v>
      </c>
      <c r="J19" s="128"/>
      <c r="K19" s="145">
        <v>2387</v>
      </c>
      <c r="L19" s="130">
        <f t="shared" si="1"/>
        <v>0</v>
      </c>
    </row>
    <row r="20" spans="2:12" x14ac:dyDescent="0.3">
      <c r="B20" s="303" t="s">
        <v>815</v>
      </c>
      <c r="C20" s="310"/>
      <c r="D20" s="310"/>
      <c r="E20" s="310"/>
      <c r="F20" s="310"/>
      <c r="H20" s="181"/>
      <c r="I20" s="181"/>
      <c r="J20" s="282"/>
      <c r="K20" s="182"/>
      <c r="L20" s="183"/>
    </row>
    <row r="21" spans="2:12" x14ac:dyDescent="0.3">
      <c r="B21" s="310"/>
      <c r="C21" s="310"/>
      <c r="D21" s="310"/>
      <c r="E21" s="310"/>
      <c r="F21" s="310"/>
      <c r="H21" s="172" t="s">
        <v>294</v>
      </c>
    </row>
    <row r="22" spans="2:12" x14ac:dyDescent="0.3">
      <c r="B22" s="310"/>
      <c r="C22" s="310"/>
      <c r="D22" s="310"/>
      <c r="E22" s="310"/>
      <c r="F22" s="310"/>
      <c r="H22" s="123" t="s">
        <v>1</v>
      </c>
      <c r="I22" s="123" t="s">
        <v>2</v>
      </c>
      <c r="J22" s="123" t="s">
        <v>27</v>
      </c>
      <c r="K22" s="123" t="s">
        <v>3</v>
      </c>
      <c r="L22" s="124" t="s">
        <v>28</v>
      </c>
    </row>
    <row r="23" spans="2:12" x14ac:dyDescent="0.3">
      <c r="B23" s="310"/>
      <c r="C23" s="310"/>
      <c r="D23" s="310"/>
      <c r="E23" s="310"/>
      <c r="F23" s="310"/>
      <c r="H23" s="312" t="s">
        <v>292</v>
      </c>
      <c r="I23" s="313"/>
      <c r="J23" s="313"/>
      <c r="K23" s="313"/>
      <c r="L23" s="314">
        <f>J23*59</f>
        <v>0</v>
      </c>
    </row>
    <row r="24" spans="2:12" x14ac:dyDescent="0.3">
      <c r="B24" s="310"/>
      <c r="C24" s="310"/>
      <c r="D24" s="310"/>
      <c r="E24" s="310"/>
      <c r="F24" s="310"/>
      <c r="H24" s="171" t="s">
        <v>288</v>
      </c>
      <c r="I24" s="171" t="s">
        <v>289</v>
      </c>
      <c r="J24" s="128"/>
      <c r="K24" s="145">
        <v>928</v>
      </c>
      <c r="L24" s="130">
        <f>J24*K24</f>
        <v>0</v>
      </c>
    </row>
    <row r="25" spans="2:12" x14ac:dyDescent="0.3">
      <c r="B25" s="310"/>
      <c r="C25" s="310"/>
      <c r="D25" s="310"/>
      <c r="E25" s="310"/>
      <c r="F25" s="310"/>
      <c r="H25" s="171" t="s">
        <v>290</v>
      </c>
      <c r="I25" s="171" t="s">
        <v>289</v>
      </c>
      <c r="J25" s="128"/>
      <c r="K25" s="145">
        <v>956</v>
      </c>
      <c r="L25" s="130">
        <f>J25*K25</f>
        <v>0</v>
      </c>
    </row>
    <row r="26" spans="2:12" x14ac:dyDescent="0.3">
      <c r="B26" s="310"/>
      <c r="C26" s="310"/>
      <c r="D26" s="310"/>
      <c r="E26" s="310"/>
      <c r="F26" s="310"/>
      <c r="H26" s="171" t="s">
        <v>291</v>
      </c>
      <c r="I26" s="171" t="s">
        <v>289</v>
      </c>
      <c r="J26" s="128"/>
      <c r="K26" s="145">
        <v>1085</v>
      </c>
      <c r="L26" s="130">
        <f>J26*K26</f>
        <v>0</v>
      </c>
    </row>
    <row r="27" spans="2:12" x14ac:dyDescent="0.3">
      <c r="B27" s="310"/>
      <c r="C27" s="310"/>
      <c r="D27" s="310"/>
      <c r="E27" s="310"/>
      <c r="F27" s="310"/>
    </row>
    <row r="28" spans="2:12" x14ac:dyDescent="0.3">
      <c r="B28" s="310"/>
      <c r="C28" s="310"/>
      <c r="D28" s="310"/>
      <c r="E28" s="310"/>
      <c r="F28" s="310"/>
    </row>
    <row r="29" spans="2:12" x14ac:dyDescent="0.3">
      <c r="B29" s="310"/>
      <c r="C29" s="310"/>
      <c r="D29" s="310"/>
      <c r="E29" s="310"/>
      <c r="F29" s="310"/>
    </row>
    <row r="30" spans="2:12" x14ac:dyDescent="0.3">
      <c r="B30" s="310"/>
      <c r="C30" s="310"/>
      <c r="D30" s="310"/>
      <c r="E30" s="310"/>
      <c r="F30" s="310"/>
    </row>
    <row r="31" spans="2:12" x14ac:dyDescent="0.3">
      <c r="B31" s="310"/>
      <c r="C31" s="310"/>
      <c r="D31" s="310"/>
      <c r="E31" s="310"/>
      <c r="F31" s="310"/>
    </row>
    <row r="32" spans="2:12" x14ac:dyDescent="0.3">
      <c r="B32" s="310"/>
      <c r="C32" s="310"/>
      <c r="D32" s="310"/>
      <c r="E32" s="310"/>
      <c r="F32" s="310"/>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x14ac:dyDescent="0.3">
      <c r="B40" s="311"/>
      <c r="C40" s="311"/>
      <c r="D40" s="311"/>
      <c r="E40" s="311"/>
      <c r="F40" s="311"/>
    </row>
    <row r="41" spans="2:6" x14ac:dyDescent="0.3">
      <c r="B41" s="311"/>
      <c r="C41" s="311"/>
      <c r="D41" s="311"/>
      <c r="E41" s="311"/>
      <c r="F41" s="311"/>
    </row>
    <row r="42" spans="2:6" x14ac:dyDescent="0.3">
      <c r="B42" s="315"/>
      <c r="C42" s="315"/>
      <c r="D42" s="315"/>
      <c r="E42" s="315"/>
      <c r="F42" s="315"/>
    </row>
    <row r="43" spans="2:6" x14ac:dyDescent="0.3">
      <c r="B43" s="315"/>
      <c r="C43" s="315"/>
      <c r="D43" s="315"/>
      <c r="E43" s="315"/>
      <c r="F43" s="315"/>
    </row>
    <row r="44" spans="2:6" x14ac:dyDescent="0.3">
      <c r="B44" s="315"/>
      <c r="C44" s="315"/>
      <c r="D44" s="315"/>
      <c r="E44" s="315"/>
      <c r="F44" s="315"/>
    </row>
    <row r="45" spans="2:6" x14ac:dyDescent="0.3">
      <c r="B45" s="315"/>
      <c r="C45" s="315"/>
      <c r="D45" s="315"/>
      <c r="E45" s="315"/>
      <c r="F45" s="315"/>
    </row>
    <row r="46" spans="2:6" x14ac:dyDescent="0.3">
      <c r="B46" s="315"/>
      <c r="C46" s="315"/>
      <c r="D46" s="315"/>
      <c r="E46" s="315"/>
      <c r="F46" s="315"/>
    </row>
  </sheetData>
  <sheetProtection algorithmName="SHA-512" hashValue="fD9+aDKjKmet7XyKyebshhKHXQnJftzR8d+fTadPKxNF6V//z7Hdn2pmkW85Gta/ZGOxO6s9a6nyIWcYwP7yaQ==" saltValue="BuCkazLmFmH9Hi3NhDVRPA==" spinCount="100000" sheet="1" formatColumns="0" formatRows="0"/>
  <mergeCells count="6">
    <mergeCell ref="E2:F2"/>
    <mergeCell ref="K2:L2"/>
    <mergeCell ref="E1:F1"/>
    <mergeCell ref="K1:L1"/>
    <mergeCell ref="H23:L23"/>
    <mergeCell ref="B20:F46"/>
  </mergeCells>
  <dataValidations count="1">
    <dataValidation type="whole" operator="greaterThanOrEqual" allowBlank="1" showInputMessage="1" showErrorMessage="1" sqref="D5:D12 D15:D18 J5:J20" xr:uid="{56B520FB-3FD4-412D-9A63-29641A0CCF72}">
      <formula1>-1000000</formula1>
    </dataValidation>
  </dataValidations>
  <hyperlinks>
    <hyperlink ref="K2" location="Calculator!A1" display="Back to calculator" xr:uid="{36B1505C-3681-4DC7-BB9B-F89FC2AF80B7}"/>
    <hyperlink ref="E2" location="Calculator!A1" display="Back to calculator" xr:uid="{5685B95A-6E85-4E44-8B78-12CF82906F29}"/>
  </hyperlink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0D9C-9A0B-4576-929F-CBC0331EC41B}">
  <sheetPr codeName="Sheet6">
    <tabColor theme="5" tint="0.79998168889431442"/>
    <pageSetUpPr fitToPage="1"/>
  </sheetPr>
  <dimension ref="B1:I10"/>
  <sheetViews>
    <sheetView zoomScaleNormal="100" workbookViewId="0"/>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16384" width="8.6640625" style="3"/>
  </cols>
  <sheetData>
    <row r="1" spans="2:9" ht="23" x14ac:dyDescent="0.5">
      <c r="B1" s="116" t="s">
        <v>84</v>
      </c>
      <c r="C1" s="117"/>
      <c r="D1" s="117"/>
      <c r="E1" s="308">
        <f>SUM(F:F)</f>
        <v>0</v>
      </c>
      <c r="F1" s="308"/>
    </row>
    <row r="2" spans="2:9" x14ac:dyDescent="0.3">
      <c r="D2" s="118"/>
      <c r="E2" s="309" t="s">
        <v>85</v>
      </c>
      <c r="F2" s="309"/>
    </row>
    <row r="3" spans="2:9" x14ac:dyDescent="0.3">
      <c r="B3" s="131" t="s">
        <v>129</v>
      </c>
      <c r="C3" s="120"/>
      <c r="D3" s="121"/>
      <c r="E3" s="121"/>
      <c r="F3" s="122"/>
    </row>
    <row r="4" spans="2:9" s="125" customFormat="1" x14ac:dyDescent="0.3">
      <c r="B4" s="123" t="s">
        <v>1</v>
      </c>
      <c r="C4" s="123" t="s">
        <v>2</v>
      </c>
      <c r="D4" s="123" t="s">
        <v>27</v>
      </c>
      <c r="E4" s="123" t="s">
        <v>3</v>
      </c>
      <c r="F4" s="124" t="s">
        <v>28</v>
      </c>
    </row>
    <row r="5" spans="2:9" x14ac:dyDescent="0.3">
      <c r="B5" s="171" t="s">
        <v>130</v>
      </c>
      <c r="C5" s="171" t="s">
        <v>16</v>
      </c>
      <c r="D5" s="128"/>
      <c r="E5" s="145">
        <v>73</v>
      </c>
      <c r="F5" s="130">
        <f>D5*E5</f>
        <v>0</v>
      </c>
    </row>
    <row r="6" spans="2:9" x14ac:dyDescent="0.3">
      <c r="B6" s="171" t="s">
        <v>131</v>
      </c>
      <c r="C6" s="171" t="s">
        <v>5</v>
      </c>
      <c r="D6" s="128"/>
      <c r="E6" s="145">
        <v>385</v>
      </c>
      <c r="F6" s="130">
        <f>D6*E6</f>
        <v>0</v>
      </c>
    </row>
    <row r="7" spans="2:9" x14ac:dyDescent="0.3">
      <c r="B7" s="171" t="s">
        <v>132</v>
      </c>
      <c r="C7" s="171" t="s">
        <v>16</v>
      </c>
      <c r="D7" s="128"/>
      <c r="E7" s="145">
        <v>138</v>
      </c>
      <c r="F7" s="130">
        <f>D7*E7</f>
        <v>0</v>
      </c>
    </row>
    <row r="8" spans="2:9" x14ac:dyDescent="0.3">
      <c r="B8" s="171" t="s">
        <v>133</v>
      </c>
      <c r="C8" s="171" t="s">
        <v>16</v>
      </c>
      <c r="D8" s="128"/>
      <c r="E8" s="145">
        <v>69</v>
      </c>
      <c r="F8" s="130">
        <f>D8*E8</f>
        <v>0</v>
      </c>
    </row>
    <row r="9" spans="2:9" x14ac:dyDescent="0.3">
      <c r="G9" s="132"/>
      <c r="H9" s="132"/>
      <c r="I9" s="132"/>
    </row>
    <row r="10" spans="2:9" x14ac:dyDescent="0.3">
      <c r="B10" s="177" t="s">
        <v>246</v>
      </c>
    </row>
  </sheetData>
  <sheetProtection algorithmName="SHA-512" hashValue="BdGk7rx2m8fsTyr3bFIdtlLDsavDo5Asky5WBC39CF20LBaSRNsvYHEPt9fB0UdK9ZTl3Pza4vVvjeazcU5ooA==" saltValue="hN2lMZCmqNG1M4kyGSpcdQ==" spinCount="100000" sheet="1" formatColumns="0" formatRows="0"/>
  <mergeCells count="2">
    <mergeCell ref="E2:F2"/>
    <mergeCell ref="E1:F1"/>
  </mergeCells>
  <dataValidations count="1">
    <dataValidation type="whole" operator="greaterThanOrEqual" allowBlank="1" showInputMessage="1" showErrorMessage="1" sqref="D5:D8" xr:uid="{7325BE2D-562B-414A-9237-DD3BED85FCFE}">
      <formula1>-1000000</formula1>
    </dataValidation>
  </dataValidations>
  <hyperlinks>
    <hyperlink ref="E2" location="Calculator!A1" display="Back to calculator" xr:uid="{0187E26F-71C0-405B-9D85-2FA54CDD65CB}"/>
  </hyperlinks>
  <pageMargins left="0.7" right="0.7"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661E2-6C26-4874-9DCA-4DE671E06453}">
  <sheetPr codeName="Sheet7">
    <tabColor theme="5" tint="0.79998168889431442"/>
    <pageSetUpPr fitToPage="1"/>
  </sheetPr>
  <dimension ref="B1:N40"/>
  <sheetViews>
    <sheetView zoomScaleNormal="100" workbookViewId="0">
      <selection sqref="A1:XFD1048576"/>
    </sheetView>
  </sheetViews>
  <sheetFormatPr defaultColWidth="8.6640625" defaultRowHeight="14" x14ac:dyDescent="0.3"/>
  <cols>
    <col min="1" max="1" width="2.4140625" style="3" customWidth="1"/>
    <col min="2" max="2" width="54.6640625" style="3" customWidth="1"/>
    <col min="3" max="3" width="12.1640625" style="3" customWidth="1"/>
    <col min="4" max="4" width="10.4140625" style="125" customWidth="1"/>
    <col min="5" max="5" width="10.4140625" style="3" customWidth="1"/>
    <col min="6" max="6" width="10.4140625" style="132" customWidth="1"/>
    <col min="7" max="7" width="2.5" style="3" customWidth="1"/>
    <col min="8" max="8" width="60.1640625" style="3" customWidth="1"/>
    <col min="9" max="9" width="11.4140625" style="3" customWidth="1"/>
    <col min="10" max="10" width="10.4140625" style="125" customWidth="1"/>
    <col min="11" max="11" width="10.4140625" style="3" customWidth="1"/>
    <col min="12" max="12" width="10.4140625" style="132" customWidth="1"/>
    <col min="13" max="13" width="5" style="3" hidden="1" customWidth="1"/>
    <col min="14" max="16384" width="8.6640625" style="3"/>
  </cols>
  <sheetData>
    <row r="1" spans="2:14" ht="23" x14ac:dyDescent="0.5">
      <c r="B1" s="116" t="s">
        <v>84</v>
      </c>
      <c r="C1" s="117"/>
      <c r="D1" s="117"/>
      <c r="E1" s="308">
        <f>SUM(F:F)</f>
        <v>0</v>
      </c>
      <c r="F1" s="308"/>
      <c r="H1" s="116" t="s">
        <v>68</v>
      </c>
      <c r="I1" s="117"/>
      <c r="J1" s="117"/>
      <c r="K1" s="308">
        <f>SUM(L:L)</f>
        <v>0</v>
      </c>
      <c r="L1" s="308"/>
      <c r="M1" s="3" t="s">
        <v>200</v>
      </c>
    </row>
    <row r="2" spans="2:14" ht="29" customHeight="1" x14ac:dyDescent="0.3">
      <c r="D2" s="118"/>
      <c r="E2" s="309" t="s">
        <v>85</v>
      </c>
      <c r="F2" s="309"/>
      <c r="H2" s="322" t="s">
        <v>284</v>
      </c>
      <c r="I2" s="315"/>
      <c r="J2" s="315"/>
      <c r="K2" s="309" t="s">
        <v>85</v>
      </c>
      <c r="L2" s="309"/>
      <c r="M2" s="3" t="s">
        <v>201</v>
      </c>
    </row>
    <row r="3" spans="2:14" x14ac:dyDescent="0.3">
      <c r="B3" s="131" t="s">
        <v>134</v>
      </c>
      <c r="C3" s="120"/>
      <c r="D3" s="121"/>
      <c r="E3" s="121"/>
      <c r="F3" s="122"/>
      <c r="H3" s="131" t="s">
        <v>136</v>
      </c>
      <c r="I3" s="120"/>
      <c r="J3" s="121"/>
      <c r="K3" s="121"/>
      <c r="L3" s="122"/>
      <c r="M3" s="3" t="s">
        <v>202</v>
      </c>
    </row>
    <row r="4" spans="2:14" s="125" customFormat="1" ht="26" x14ac:dyDescent="0.3">
      <c r="B4" s="123" t="s">
        <v>1</v>
      </c>
      <c r="C4" s="123" t="s">
        <v>2</v>
      </c>
      <c r="D4" s="123" t="s">
        <v>27</v>
      </c>
      <c r="E4" s="123" t="s">
        <v>3</v>
      </c>
      <c r="F4" s="124" t="s">
        <v>28</v>
      </c>
      <c r="H4" s="123" t="s">
        <v>1</v>
      </c>
      <c r="I4" s="123" t="s">
        <v>2</v>
      </c>
      <c r="J4" s="123" t="s">
        <v>27</v>
      </c>
      <c r="K4" s="123" t="s">
        <v>225</v>
      </c>
      <c r="L4" s="124" t="s">
        <v>28</v>
      </c>
    </row>
    <row r="5" spans="2:14" x14ac:dyDescent="0.3">
      <c r="B5" s="171" t="s">
        <v>119</v>
      </c>
      <c r="C5" s="171" t="s">
        <v>16</v>
      </c>
      <c r="D5" s="128"/>
      <c r="E5" s="145">
        <v>283</v>
      </c>
      <c r="F5" s="130">
        <f>D5*E5</f>
        <v>0</v>
      </c>
      <c r="H5" s="316" t="s">
        <v>264</v>
      </c>
      <c r="I5" s="317"/>
      <c r="J5" s="317"/>
      <c r="K5" s="317"/>
      <c r="L5" s="318"/>
    </row>
    <row r="6" spans="2:14" ht="25" x14ac:dyDescent="0.3">
      <c r="B6" s="171" t="s">
        <v>12</v>
      </c>
      <c r="C6" s="171" t="s">
        <v>135</v>
      </c>
      <c r="D6" s="128"/>
      <c r="E6" s="158" t="s">
        <v>14</v>
      </c>
      <c r="F6" s="130"/>
      <c r="H6" s="283" t="s">
        <v>137</v>
      </c>
      <c r="I6" s="319" t="s">
        <v>17</v>
      </c>
      <c r="J6" s="128"/>
      <c r="K6" s="145">
        <v>787</v>
      </c>
      <c r="L6" s="130">
        <f>J6*K6</f>
        <v>0</v>
      </c>
      <c r="N6" s="176"/>
    </row>
    <row r="7" spans="2:14" x14ac:dyDescent="0.3">
      <c r="H7" s="283" t="s">
        <v>265</v>
      </c>
      <c r="I7" s="320"/>
      <c r="J7" s="128"/>
      <c r="K7" s="145">
        <v>1024</v>
      </c>
      <c r="L7" s="130">
        <f t="shared" ref="L7:L8" si="0">J7*K7</f>
        <v>0</v>
      </c>
      <c r="N7" s="176"/>
    </row>
    <row r="8" spans="2:14" x14ac:dyDescent="0.3">
      <c r="B8" s="303" t="s">
        <v>816</v>
      </c>
      <c r="C8" s="310"/>
      <c r="D8" s="310"/>
      <c r="E8" s="310"/>
      <c r="F8" s="310"/>
      <c r="H8" s="283" t="s">
        <v>266</v>
      </c>
      <c r="I8" s="321"/>
      <c r="J8" s="128"/>
      <c r="K8" s="145">
        <v>1407</v>
      </c>
      <c r="L8" s="130">
        <f t="shared" si="0"/>
        <v>0</v>
      </c>
      <c r="N8" s="176"/>
    </row>
    <row r="9" spans="2:14" x14ac:dyDescent="0.3">
      <c r="B9" s="310"/>
      <c r="C9" s="310"/>
      <c r="D9" s="310"/>
      <c r="E9" s="310"/>
      <c r="F9" s="310"/>
      <c r="H9" s="316" t="s">
        <v>221</v>
      </c>
      <c r="I9" s="317"/>
      <c r="J9" s="317"/>
      <c r="K9" s="317"/>
      <c r="L9" s="318"/>
      <c r="N9" s="176"/>
    </row>
    <row r="10" spans="2:14" x14ac:dyDescent="0.3">
      <c r="B10" s="310"/>
      <c r="C10" s="310"/>
      <c r="D10" s="310"/>
      <c r="E10" s="310"/>
      <c r="F10" s="310"/>
      <c r="H10" s="283" t="s">
        <v>137</v>
      </c>
      <c r="I10" s="319" t="s">
        <v>17</v>
      </c>
      <c r="J10" s="128"/>
      <c r="K10" s="145">
        <v>835</v>
      </c>
      <c r="L10" s="130">
        <f>J10*K10</f>
        <v>0</v>
      </c>
      <c r="N10" s="176"/>
    </row>
    <row r="11" spans="2:14" x14ac:dyDescent="0.3">
      <c r="B11" s="310"/>
      <c r="C11" s="310"/>
      <c r="D11" s="310"/>
      <c r="E11" s="310"/>
      <c r="F11" s="310"/>
      <c r="H11" s="283" t="s">
        <v>265</v>
      </c>
      <c r="I11" s="320"/>
      <c r="J11" s="128"/>
      <c r="K11" s="145">
        <v>1078</v>
      </c>
      <c r="L11" s="130">
        <f>J11*K11</f>
        <v>0</v>
      </c>
      <c r="N11" s="176"/>
    </row>
    <row r="12" spans="2:14" x14ac:dyDescent="0.3">
      <c r="B12" s="310"/>
      <c r="C12" s="310"/>
      <c r="D12" s="310"/>
      <c r="E12" s="310"/>
      <c r="F12" s="310"/>
      <c r="H12" s="283" t="s">
        <v>266</v>
      </c>
      <c r="I12" s="321"/>
      <c r="J12" s="128"/>
      <c r="K12" s="145">
        <v>1436</v>
      </c>
      <c r="L12" s="130">
        <f t="shared" ref="L12" si="1">J12*K12</f>
        <v>0</v>
      </c>
      <c r="N12" s="176"/>
    </row>
    <row r="13" spans="2:14" x14ac:dyDescent="0.3">
      <c r="B13" s="310"/>
      <c r="C13" s="310"/>
      <c r="D13" s="310"/>
      <c r="E13" s="310"/>
      <c r="F13" s="310"/>
      <c r="H13" s="316" t="s">
        <v>222</v>
      </c>
      <c r="I13" s="317"/>
      <c r="J13" s="317"/>
      <c r="K13" s="317"/>
      <c r="L13" s="318"/>
      <c r="N13" s="176"/>
    </row>
    <row r="14" spans="2:14" x14ac:dyDescent="0.3">
      <c r="B14" s="310"/>
      <c r="C14" s="310"/>
      <c r="D14" s="310"/>
      <c r="E14" s="310"/>
      <c r="F14" s="310"/>
      <c r="H14" s="283" t="s">
        <v>137</v>
      </c>
      <c r="I14" s="319" t="s">
        <v>17</v>
      </c>
      <c r="J14" s="128"/>
      <c r="K14" s="145">
        <v>552</v>
      </c>
      <c r="L14" s="130">
        <f>J14*K14</f>
        <v>0</v>
      </c>
      <c r="N14" s="176"/>
    </row>
    <row r="15" spans="2:14" x14ac:dyDescent="0.3">
      <c r="B15" s="310"/>
      <c r="C15" s="310"/>
      <c r="D15" s="310"/>
      <c r="E15" s="310"/>
      <c r="F15" s="310"/>
      <c r="H15" s="283" t="s">
        <v>265</v>
      </c>
      <c r="I15" s="320"/>
      <c r="J15" s="128"/>
      <c r="K15" s="145">
        <v>619</v>
      </c>
      <c r="L15" s="130">
        <f t="shared" ref="L15:L16" si="2">J15*K15</f>
        <v>0</v>
      </c>
      <c r="N15" s="176"/>
    </row>
    <row r="16" spans="2:14" x14ac:dyDescent="0.3">
      <c r="B16" s="310"/>
      <c r="C16" s="310"/>
      <c r="D16" s="310"/>
      <c r="E16" s="310"/>
      <c r="F16" s="310"/>
      <c r="H16" s="283" t="s">
        <v>266</v>
      </c>
      <c r="I16" s="321"/>
      <c r="J16" s="128"/>
      <c r="K16" s="145">
        <v>1013</v>
      </c>
      <c r="L16" s="130">
        <f t="shared" si="2"/>
        <v>0</v>
      </c>
      <c r="N16" s="176"/>
    </row>
    <row r="17" spans="2:12" ht="25" x14ac:dyDescent="0.3">
      <c r="B17" s="310"/>
      <c r="C17" s="310"/>
      <c r="D17" s="310"/>
      <c r="E17" s="310"/>
      <c r="F17" s="310"/>
      <c r="H17" s="276" t="s">
        <v>267</v>
      </c>
      <c r="I17" s="167" t="s">
        <v>138</v>
      </c>
      <c r="J17" s="284"/>
      <c r="K17" s="133" t="s">
        <v>140</v>
      </c>
      <c r="L17" s="130"/>
    </row>
    <row r="18" spans="2:12" ht="25" x14ac:dyDescent="0.3">
      <c r="B18" s="310"/>
      <c r="C18" s="310"/>
      <c r="D18" s="310"/>
      <c r="E18" s="310"/>
      <c r="F18" s="310"/>
      <c r="H18" s="276" t="s">
        <v>101</v>
      </c>
      <c r="I18" s="167" t="s">
        <v>17</v>
      </c>
      <c r="J18" s="284"/>
      <c r="K18" s="145">
        <v>23</v>
      </c>
      <c r="L18" s="130">
        <f>J18*K18</f>
        <v>0</v>
      </c>
    </row>
    <row r="19" spans="2:12" ht="25" x14ac:dyDescent="0.3">
      <c r="B19" s="310"/>
      <c r="C19" s="310"/>
      <c r="D19" s="310"/>
      <c r="E19" s="310"/>
      <c r="F19" s="310"/>
      <c r="H19" s="276" t="s">
        <v>230</v>
      </c>
      <c r="I19" s="167" t="s">
        <v>25</v>
      </c>
      <c r="J19" s="284"/>
      <c r="K19" s="145">
        <v>145</v>
      </c>
      <c r="L19" s="130">
        <f>J19*K19</f>
        <v>0</v>
      </c>
    </row>
    <row r="20" spans="2:12" x14ac:dyDescent="0.3">
      <c r="B20" s="310"/>
      <c r="C20" s="310"/>
      <c r="D20" s="310"/>
      <c r="E20" s="310"/>
      <c r="F20" s="310"/>
      <c r="H20" s="276" t="s">
        <v>231</v>
      </c>
      <c r="I20" s="167" t="s">
        <v>26</v>
      </c>
      <c r="J20" s="284"/>
      <c r="K20" s="145">
        <v>2387</v>
      </c>
      <c r="L20" s="130">
        <f>J20*K20</f>
        <v>0</v>
      </c>
    </row>
    <row r="21" spans="2:12" ht="25" x14ac:dyDescent="0.3">
      <c r="B21" s="310"/>
      <c r="C21" s="310"/>
      <c r="D21" s="310"/>
      <c r="E21" s="310"/>
      <c r="F21" s="310"/>
      <c r="H21" s="276" t="s">
        <v>139</v>
      </c>
      <c r="I21" s="167" t="s">
        <v>17</v>
      </c>
      <c r="J21" s="284"/>
      <c r="K21" s="145">
        <v>27</v>
      </c>
      <c r="L21" s="130">
        <f>J21*K21</f>
        <v>0</v>
      </c>
    </row>
    <row r="22" spans="2:12" x14ac:dyDescent="0.3">
      <c r="B22" s="311"/>
      <c r="C22" s="311"/>
      <c r="D22" s="311"/>
      <c r="E22" s="311"/>
      <c r="F22" s="311"/>
    </row>
    <row r="23" spans="2:12" x14ac:dyDescent="0.3">
      <c r="B23" s="311"/>
      <c r="C23" s="311"/>
      <c r="D23" s="311"/>
      <c r="E23" s="311"/>
      <c r="F23" s="311"/>
    </row>
    <row r="24" spans="2:12" x14ac:dyDescent="0.3">
      <c r="B24" s="311"/>
      <c r="C24" s="311"/>
      <c r="D24" s="311"/>
      <c r="E24" s="311"/>
      <c r="F24" s="311"/>
    </row>
    <row r="25" spans="2:12" x14ac:dyDescent="0.3">
      <c r="B25" s="311"/>
      <c r="C25" s="311"/>
      <c r="D25" s="311"/>
      <c r="E25" s="311"/>
      <c r="F25" s="311"/>
    </row>
    <row r="26" spans="2:12" x14ac:dyDescent="0.3">
      <c r="B26" s="311"/>
      <c r="C26" s="311"/>
      <c r="D26" s="311"/>
      <c r="E26" s="311"/>
      <c r="F26" s="311"/>
    </row>
    <row r="27" spans="2:12" x14ac:dyDescent="0.3">
      <c r="B27" s="311"/>
      <c r="C27" s="311"/>
      <c r="D27" s="311"/>
      <c r="E27" s="311"/>
      <c r="F27" s="311"/>
    </row>
    <row r="28" spans="2:12" x14ac:dyDescent="0.3">
      <c r="B28" s="311"/>
      <c r="C28" s="311"/>
      <c r="D28" s="311"/>
      <c r="E28" s="311"/>
      <c r="F28" s="311"/>
    </row>
    <row r="29" spans="2:12" x14ac:dyDescent="0.3">
      <c r="B29" s="311"/>
      <c r="C29" s="311"/>
      <c r="D29" s="311"/>
      <c r="E29" s="311"/>
      <c r="F29" s="311"/>
    </row>
    <row r="30" spans="2:12" x14ac:dyDescent="0.3">
      <c r="B30" s="311"/>
      <c r="C30" s="311"/>
      <c r="D30" s="311"/>
      <c r="E30" s="311"/>
      <c r="F30" s="311"/>
    </row>
    <row r="31" spans="2:12" x14ac:dyDescent="0.3">
      <c r="B31" s="311"/>
      <c r="C31" s="311"/>
      <c r="D31" s="311"/>
      <c r="E31" s="311"/>
      <c r="F31" s="311"/>
    </row>
    <row r="32" spans="2:12" x14ac:dyDescent="0.3">
      <c r="B32" s="311"/>
      <c r="C32" s="311"/>
      <c r="D32" s="311"/>
      <c r="E32" s="311"/>
      <c r="F32" s="311"/>
    </row>
    <row r="33" spans="2:6" x14ac:dyDescent="0.3">
      <c r="B33" s="311"/>
      <c r="C33" s="311"/>
      <c r="D33" s="311"/>
      <c r="E33" s="311"/>
      <c r="F33" s="311"/>
    </row>
    <row r="34" spans="2:6" x14ac:dyDescent="0.3">
      <c r="B34" s="311"/>
      <c r="C34" s="311"/>
      <c r="D34" s="311"/>
      <c r="E34" s="311"/>
      <c r="F34" s="311"/>
    </row>
    <row r="35" spans="2:6" x14ac:dyDescent="0.3">
      <c r="B35" s="311"/>
      <c r="C35" s="311"/>
      <c r="D35" s="311"/>
      <c r="E35" s="311"/>
      <c r="F35" s="311"/>
    </row>
    <row r="36" spans="2:6" x14ac:dyDescent="0.3">
      <c r="B36" s="311"/>
      <c r="C36" s="311"/>
      <c r="D36" s="311"/>
      <c r="E36" s="311"/>
      <c r="F36" s="311"/>
    </row>
    <row r="37" spans="2:6" x14ac:dyDescent="0.3">
      <c r="B37" s="311"/>
      <c r="C37" s="311"/>
      <c r="D37" s="311"/>
      <c r="E37" s="311"/>
      <c r="F37" s="311"/>
    </row>
    <row r="38" spans="2:6" x14ac:dyDescent="0.3">
      <c r="B38" s="311"/>
      <c r="C38" s="311"/>
      <c r="D38" s="311"/>
      <c r="E38" s="311"/>
      <c r="F38" s="311"/>
    </row>
    <row r="39" spans="2:6" x14ac:dyDescent="0.3">
      <c r="B39" s="311"/>
      <c r="C39" s="311"/>
      <c r="D39" s="311"/>
      <c r="E39" s="311"/>
      <c r="F39" s="311"/>
    </row>
    <row r="40" spans="2:6" ht="21" customHeight="1" x14ac:dyDescent="0.3">
      <c r="B40" s="311"/>
      <c r="C40" s="311"/>
      <c r="D40" s="311"/>
      <c r="E40" s="311"/>
      <c r="F40" s="311"/>
    </row>
  </sheetData>
  <sheetProtection algorithmName="SHA-512" hashValue="93gBBG44XQQDIp5Xlc9mo8NDQ8DfEyvuin8MvAt6DdLH3g2eWyHi/0/8CKriUW9/X35iCNgPkE+DHNhcyGK6JQ==" saltValue="giHsl+XiXnXb1+TnNg5BrQ==" spinCount="100000" sheet="1" formatColumns="0" formatRows="0"/>
  <mergeCells count="12">
    <mergeCell ref="E1:F1"/>
    <mergeCell ref="K1:L1"/>
    <mergeCell ref="H5:L5"/>
    <mergeCell ref="H9:L9"/>
    <mergeCell ref="I6:I8"/>
    <mergeCell ref="B8:F40"/>
    <mergeCell ref="I10:I12"/>
    <mergeCell ref="I14:I16"/>
    <mergeCell ref="H2:J2"/>
    <mergeCell ref="E2:F2"/>
    <mergeCell ref="H13:L13"/>
    <mergeCell ref="K2:L2"/>
  </mergeCells>
  <dataValidations count="1">
    <dataValidation type="whole" operator="greaterThanOrEqual" allowBlank="1" showInputMessage="1" showErrorMessage="1" sqref="D5:D6 J6:J8 J10:J12 J14:J16" xr:uid="{B93A118D-361F-41E9-8519-9D5BCD092BA8}">
      <formula1>-1000000</formula1>
    </dataValidation>
  </dataValidations>
  <hyperlinks>
    <hyperlink ref="K2" location="Calculator!A1" display="Back to calculator" xr:uid="{4AC67AAF-5BE1-4719-8B07-D1B67268D32B}"/>
    <hyperlink ref="E2" location="Calculator!A1" display="Back to calculator" xr:uid="{5319043E-9842-4DA7-A39E-59B5B6B52D0C}"/>
  </hyperlinks>
  <pageMargins left="0.7" right="0.7" top="0.75" bottom="0.75" header="0.3" footer="0.3"/>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09C32033C1020F4EAFDCD684E387705D" ma:contentTypeVersion="162" ma:contentTypeDescription="" ma:contentTypeScope="" ma:versionID="979e936db7334a5bcb5d71ee17b0c124">
  <xsd:schema xmlns:xsd="http://www.w3.org/2001/XMLSchema" xmlns:xs="http://www.w3.org/2001/XMLSchema" xmlns:p="http://schemas.microsoft.com/office/2006/metadata/properties" xmlns:ns1="http://schemas.microsoft.com/sharepoint/v3" xmlns:ns2="138e79af-97e9-467e-b691-fc96845a5065" xmlns:ns3="9390b88a-687a-4926-b94c-e3ac1c4de516" xmlns:ns4="d904aef1-6e8f-4269-837b-b3160206d03c" xmlns:ns5="db5a98da-cae3-496a-ade7-6a2c7b00b148" targetNamespace="http://schemas.microsoft.com/office/2006/metadata/properties" ma:root="true" ma:fieldsID="16bedec0dab9f097dd6e9d060c2af9d7" ns1:_="" ns2:_="" ns3:_="" ns4:_="" ns5:_="">
    <xsd:import namespace="http://schemas.microsoft.com/sharepoint/v3"/>
    <xsd:import namespace="138e79af-97e9-467e-b691-fc96845a5065"/>
    <xsd:import namespace="9390b88a-687a-4926-b94c-e3ac1c4de516"/>
    <xsd:import namespace="d904aef1-6e8f-4269-837b-b3160206d03c"/>
    <xsd:import namespace="db5a98da-cae3-496a-ade7-6a2c7b00b148"/>
    <xsd:element name="properties">
      <xsd:complexType>
        <xsd:sequence>
          <xsd:element name="documentManagement">
            <xsd:complexType>
              <xsd:all>
                <xsd:element ref="ns2:Document_x0020_Date" minOccurs="0"/>
                <xsd:element ref="ns2:Reference"/>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2:k94c296b492b44bc889d28a500be294d" minOccurs="0"/>
                <xsd:element ref="ns4:MediaServiceMetadata" minOccurs="0"/>
                <xsd:element ref="ns4:MediaServiceFastMetadata" minOccurs="0"/>
                <xsd:element ref="ns1:KpiDescription" minOccurs="0"/>
                <xsd:element ref="ns2:h6fd30890b6d4f3982eb23db950b758d"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0"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ma:displayName="Sub-Heading" ma:format="Dropdown" ma:internalName="Reference">
      <xsd:simpleType>
        <xsd:restriction base="dms:Choice">
          <xsd:enumeration value="Assurance"/>
          <xsd:enumeration value="Charges schemes"/>
          <xsd:enumeration value="Connection charges"/>
          <xsd:enumeration value="Infrastructure charges"/>
          <xsd:enumeration value="Ofwat documents"/>
          <xsd:enumeration value="Publication - consultations"/>
          <xsd:enumeration value="Publication - January"/>
          <xsd:enumeration value="Requisition charges"/>
          <xsd:enumeration value="Strategy"/>
          <xsd:enumeration value="Forecasting"/>
        </xsd:restriction>
      </xsd:simpleType>
    </xsd:element>
    <xsd:element name="j4edf6b4f3f544e384b64d978a1f67b2" ma:index="8" ma:taxonomy="true" ma:internalName="j4edf6b4f3f544e384b64d978a1f67b2" ma:taxonomyFieldName="Function" ma:displayName="Function" ma:readOnly="false" ma:default="122;#Economic Regulation|9d1f07e6-d38a-4e6b-aa9c-a7e746eb7d52" ma:fieldId="{34edf6b4-f3f5-44e3-84b6-4d978a1f67b2}"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ab0309ff-54e4-4510-b21a-3153f497a541}" ma:internalName="TaxCatchAll" ma:showField="CatchAllData"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ab0309ff-54e4-4510-b21a-3153f497a541}" ma:internalName="TaxCatchAllLabel" ma:readOnly="true" ma:showField="CatchAllDataLabel" ma:web="9390b88a-687a-4926-b94c-e3ac1c4de516">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element name="k94c296b492b44bc889d28a500be294d" ma:index="27" ma:taxonomy="true" ma:internalName="k94c296b492b44bc889d28a500be294d" ma:taxonomyFieldName="Financial_x0020_Year" ma:displayName="Financial Year" ma:readOnly="false" ma:default="" ma:fieldId="{494c296b-492b-44bc-889d-28a500be294d}" ma:sspId="5893317c-9bf8-4bcb-b153-30688475ad4b" ma:termSetId="07cda45b-da65-466b-a628-ab4ad4e2748d" ma:anchorId="00000000-0000-0000-0000-000000000000" ma:open="false" ma:isKeyword="false">
      <xsd:complexType>
        <xsd:sequence>
          <xsd:element ref="pc:Terms" minOccurs="0" maxOccurs="1"/>
        </xsd:sequence>
      </xsd:complexType>
    </xsd:element>
    <xsd:element name="h6fd30890b6d4f3982eb23db950b758d" ma:index="31" nillable="true" ma:taxonomy="true" ma:internalName="h6fd30890b6d4f3982eb23db950b758d" ma:taxonomyFieldName="Project" ma:displayName="Project" ma:default="" ma:fieldId="{16fd3089-0b6d-4f39-82eb-23db950b758d}" ma:sspId="5893317c-9bf8-4bcb-b153-30688475ad4b" ma:termSetId="d12af513-19c6-44db-9300-070ceb8939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90b88a-687a-4926-b94c-e3ac1c4de516"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04aef1-6e8f-4269-837b-b3160206d03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5a98da-cae3-496a-ade7-6a2c7b00b148" elementFormDefault="qualified">
    <xsd:import namespace="http://schemas.microsoft.com/office/2006/documentManagement/types"/>
    <xsd:import namespace="http://schemas.microsoft.com/office/infopath/2007/PartnerControls"/>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4edf6b4f3f544e384b64d978a1f67b2 xmlns="138e79af-97e9-467e-b691-fc96845a5065">
      <Terms xmlns="http://schemas.microsoft.com/office/infopath/2007/PartnerControls">
        <TermInfo xmlns="http://schemas.microsoft.com/office/infopath/2007/PartnerControls">
          <TermName xmlns="http://schemas.microsoft.com/office/infopath/2007/PartnerControls">Economic Regulation</TermName>
          <TermId xmlns="http://schemas.microsoft.com/office/infopath/2007/PartnerControls">9d1f07e6-d38a-4e6b-aa9c-a7e746eb7d52</TermId>
        </TermInfo>
      </Terms>
    </j4edf6b4f3f544e384b64d978a1f67b2>
    <k94c296b492b44bc889d28a500be294d xmlns="138e79af-97e9-467e-b691-fc96845a5065">
      <Terms xmlns="http://schemas.microsoft.com/office/infopath/2007/PartnerControls">
        <TermInfo xmlns="http://schemas.microsoft.com/office/infopath/2007/PartnerControls">
          <TermName xmlns="http://schemas.microsoft.com/office/infopath/2007/PartnerControls">2021-22</TermName>
          <TermId xmlns="http://schemas.microsoft.com/office/infopath/2007/PartnerControls">9fd8252c-ffeb-43dc-9d7e-42eff741f2ca</TermId>
        </TermInfo>
      </Terms>
    </k94c296b492b44bc889d28a500be294d>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h6fd30890b6d4f3982eb23db950b758d xmlns="138e79af-97e9-467e-b691-fc96845a5065">
      <Terms xmlns="http://schemas.microsoft.com/office/infopath/2007/PartnerControls"/>
    </h6fd30890b6d4f3982eb23db950b758d>
    <KpiDescription xmlns="http://schemas.microsoft.com/sharepoint/v3" xsi:nil="true"/>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Connection charges</Reference>
    <TaxCatchAll xmlns="138e79af-97e9-467e-b691-fc96845a5065">
      <Value>122</Value>
      <Value>1355</Value>
    </TaxCatchAll>
    <IsSecure xmlns="138e79af-97e9-467e-b691-fc96845a5065">No</IsSecure>
    <_dlc_DocId xmlns="9390b88a-687a-4926-b94c-e3ac1c4de516">CORPGOV-694211001-53</_dlc_DocId>
    <_dlc_DocIdUrl xmlns="9390b88a-687a-4926-b94c-e3ac1c4de516">
      <Url>https://wessexwater.sharepoint.com/sites/SC0003/F013/_layouts/15/DocIdRedir.aspx?ID=CORPGOV-694211001-53</Url>
      <Description>CORPGOV-694211001-53</Description>
    </_dlc_DocIdUrl>
    <SharedWithUsers xmlns="db5a98da-cae3-496a-ade7-6a2c7b00b148">
      <UserInfo>
        <DisplayName>Rachel Stevens</DisplayName>
        <AccountId>923</AccountId>
        <AccountType/>
      </UserInfo>
      <UserInfo>
        <DisplayName>David Peacock</DisplayName>
        <AccountId>833</AccountId>
        <AccountType/>
      </UserInfo>
    </SharedWithUsers>
  </documentManagement>
</p:properties>
</file>

<file path=customXml/item5.xml><?xml version="1.0" encoding="utf-8"?>
<?mso-contentType ?>
<SharedContentType xmlns="Microsoft.SharePoint.Taxonomy.ContentTypeSync" SourceId="5893317c-9bf8-4bcb-b153-30688475ad4b" ContentTypeId="0x010100DEF460391E80A2479A3051B62F5365DD" PreviousValue="false"/>
</file>

<file path=customXml/itemProps1.xml><?xml version="1.0" encoding="utf-8"?>
<ds:datastoreItem xmlns:ds="http://schemas.openxmlformats.org/officeDocument/2006/customXml" ds:itemID="{DD317811-A392-44CD-86CC-310AA6D6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8e79af-97e9-467e-b691-fc96845a5065"/>
    <ds:schemaRef ds:uri="9390b88a-687a-4926-b94c-e3ac1c4de516"/>
    <ds:schemaRef ds:uri="d904aef1-6e8f-4269-837b-b3160206d03c"/>
    <ds:schemaRef ds:uri="db5a98da-cae3-496a-ade7-6a2c7b00b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7069D3-BDA3-4CF1-9F6F-FFD09A610702}">
  <ds:schemaRefs>
    <ds:schemaRef ds:uri="http://schemas.microsoft.com/sharepoint/events"/>
  </ds:schemaRefs>
</ds:datastoreItem>
</file>

<file path=customXml/itemProps3.xml><?xml version="1.0" encoding="utf-8"?>
<ds:datastoreItem xmlns:ds="http://schemas.openxmlformats.org/officeDocument/2006/customXml" ds:itemID="{556BBD48-4B7A-4EA7-992C-E29E2F70E9FD}">
  <ds:schemaRefs>
    <ds:schemaRef ds:uri="http://schemas.microsoft.com/sharepoint/v3/contenttype/forms"/>
  </ds:schemaRefs>
</ds:datastoreItem>
</file>

<file path=customXml/itemProps4.xml><?xml version="1.0" encoding="utf-8"?>
<ds:datastoreItem xmlns:ds="http://schemas.openxmlformats.org/officeDocument/2006/customXml" ds:itemID="{880AC15B-B7C2-4272-A261-1278B6EDF4C4}">
  <ds:schemaRefs>
    <ds:schemaRef ds:uri="138e79af-97e9-467e-b691-fc96845a5065"/>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db5a98da-cae3-496a-ade7-6a2c7b00b148"/>
    <ds:schemaRef ds:uri="http://purl.org/dc/terms/"/>
    <ds:schemaRef ds:uri="d904aef1-6e8f-4269-837b-b3160206d03c"/>
    <ds:schemaRef ds:uri="9390b88a-687a-4926-b94c-e3ac1c4de516"/>
    <ds:schemaRef ds:uri="http://www.w3.org/XML/1998/namespace"/>
    <ds:schemaRef ds:uri="http://purl.org/dc/dcmitype/"/>
  </ds:schemaRefs>
</ds:datastoreItem>
</file>

<file path=customXml/itemProps5.xml><?xml version="1.0" encoding="utf-8"?>
<ds:datastoreItem xmlns:ds="http://schemas.openxmlformats.org/officeDocument/2006/customXml" ds:itemID="{F3127CC8-6025-409D-98E6-AF35FC422F2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Example 9</vt:lpstr>
      <vt:lpstr>Calculator</vt:lpstr>
      <vt:lpstr>Summary Charges sheet</vt:lpstr>
      <vt:lpstr>s45</vt:lpstr>
      <vt:lpstr>s41</vt:lpstr>
      <vt:lpstr>s51</vt:lpstr>
      <vt:lpstr>s185</vt:lpstr>
      <vt:lpstr>s106|7</vt:lpstr>
      <vt:lpstr>s98</vt:lpstr>
      <vt:lpstr>s102</vt:lpstr>
      <vt:lpstr>s104</vt:lpstr>
      <vt:lpstr>s185 </vt:lpstr>
      <vt:lpstr>s146</vt:lpstr>
      <vt:lpstr>Other</vt:lpstr>
      <vt:lpstr>Dropdowns</vt:lpstr>
      <vt:lpstr>'s45'!Print_Area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Rich</dc:creator>
  <cp:lastModifiedBy>Elaine Poirot</cp:lastModifiedBy>
  <cp:lastPrinted>2020-01-21T11:22:57Z</cp:lastPrinted>
  <dcterms:created xsi:type="dcterms:W3CDTF">2019-02-22T08:32:21Z</dcterms:created>
  <dcterms:modified xsi:type="dcterms:W3CDTF">2021-01-25T19:04:03Z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0x010100DEF460391E80A2479A3051B62F5365DD0009C32033C1020F4EAFDCD684E387705D</vt:lpwstr>
  </property>
  <property fmtid="{D5CDD505-2E9C-101B-9397-08002B2CF9AE}" pid="3" name="AuthorIds_UIVersion_512">
    <vt:lpwstr>883</vt:lpwstr>
  </property>
  <property fmtid="{D5CDD505-2E9C-101B-9397-08002B2CF9AE}" pid="4" name="Function">
    <vt:lpwstr>122;#Economic Regulation|9d1f07e6-d38a-4e6b-aa9c-a7e746eb7d52</vt:lpwstr>
  </property>
  <property fmtid="{D5CDD505-2E9C-101B-9397-08002B2CF9AE}" pid="5" name="Financial Year">
    <vt:lpwstr>1355;#2021-22|9fd8252c-ffeb-43dc-9d7e-42eff741f2ca</vt:lpwstr>
  </property>
  <property fmtid="{D5CDD505-2E9C-101B-9397-08002B2CF9AE}" pid="6" name="Site Id">
    <vt:lpwstr/>
  </property>
  <property fmtid="{D5CDD505-2E9C-101B-9397-08002B2CF9AE}" pid="7" name="LoB">
    <vt:lpwstr/>
  </property>
  <property fmtid="{D5CDD505-2E9C-101B-9397-08002B2CF9AE}" pid="8" name="Document Type">
    <vt:lpwstr/>
  </property>
  <property fmtid="{D5CDD505-2E9C-101B-9397-08002B2CF9AE}" pid="9" name="_dlc_DocIdItemGuid">
    <vt:lpwstr>6555abd0-a360-4ccc-98bd-366e469bca75</vt:lpwstr>
  </property>
  <property fmtid="{D5CDD505-2E9C-101B-9397-08002B2CF9AE}" pid="10" name="AuthorIds_UIVersion_2">
    <vt:lpwstr>883</vt:lpwstr>
  </property>
  <property fmtid="{D5CDD505-2E9C-101B-9397-08002B2CF9AE}" pid="11" name="AuthorIds_UIVersion_3">
    <vt:lpwstr>883</vt:lpwstr>
  </property>
  <property fmtid="{D5CDD505-2E9C-101B-9397-08002B2CF9AE}" pid="12" name="AuthorIds_UIVersion_4">
    <vt:lpwstr>883</vt:lpwstr>
  </property>
  <property fmtid="{D5CDD505-2E9C-101B-9397-08002B2CF9AE}" pid="13" name="AuthorIds_UIVersion_5">
    <vt:lpwstr>883</vt:lpwstr>
  </property>
  <property fmtid="{D5CDD505-2E9C-101B-9397-08002B2CF9AE}" pid="14" name="Project">
    <vt:lpwstr/>
  </property>
  <property fmtid="{D5CDD505-2E9C-101B-9397-08002B2CF9AE}" pid="15" name="AuthorIds_UIVersion_6">
    <vt:lpwstr>883</vt:lpwstr>
  </property>
  <property fmtid="{D5CDD505-2E9C-101B-9397-08002B2CF9AE}" pid="16" name="AuthorIds_UIVersion_7">
    <vt:lpwstr>883</vt:lpwstr>
  </property>
  <property fmtid="{D5CDD505-2E9C-101B-9397-08002B2CF9AE}" pid="17" name="AuthorIds_UIVersion_8">
    <vt:lpwstr>883</vt:lpwstr>
  </property>
  <property fmtid="{D5CDD505-2E9C-101B-9397-08002B2CF9AE}" pid="18" name="AuthorIds_UIVersion_10">
    <vt:lpwstr>883</vt:lpwstr>
  </property>
  <property fmtid="{D5CDD505-2E9C-101B-9397-08002B2CF9AE}" pid="19" name="AuthorIds_UIVersion_514">
    <vt:lpwstr>883</vt:lpwstr>
  </property>
  <property fmtid="{D5CDD505-2E9C-101B-9397-08002B2CF9AE}" pid="20" name="AuthorIds_UIVersion_515">
    <vt:lpwstr>883</vt:lpwstr>
  </property>
  <property fmtid="{D5CDD505-2E9C-101B-9397-08002B2CF9AE}" pid="21" name="AuthorIds_UIVersion_516">
    <vt:lpwstr>883</vt:lpwstr>
  </property>
  <property fmtid="{D5CDD505-2E9C-101B-9397-08002B2CF9AE}" pid="22" name="AuthorIds_UIVersion_517">
    <vt:lpwstr>883</vt:lpwstr>
  </property>
  <property fmtid="{D5CDD505-2E9C-101B-9397-08002B2CF9AE}" pid="23" name="AuthorIds_UIVersion_1">
    <vt:lpwstr>883</vt:lpwstr>
  </property>
</Properties>
</file>