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8" documentId="8_{1A31DAA6-1CFD-41D3-AE05-C19E7D3C7461}" xr6:coauthVersionLast="47" xr6:coauthVersionMax="47" xr10:uidLastSave="{07C28BEE-6B4B-4B06-A649-279F9515DDB5}"/>
  <bookViews>
    <workbookView xWindow="-28920" yWindow="-120" windowWidth="29040" windowHeight="15840" firstSheet="2" activeTab="13"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RR6" sheetId="30" r:id="rId13"/>
    <sheet name="PD11" sheetId="24" r:id="rId14"/>
    <sheet name="PD12" sheetId="28" r:id="rId15"/>
  </sheets>
  <externalReferences>
    <externalReference r:id="rId16"/>
    <externalReference r:id="rId17"/>
    <externalReference r:id="rId18"/>
    <externalReference r:id="rId19"/>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4" hidden="1">{"bal",#N/A,FALSE,"working papers";"income",#N/A,FALSE,"working papers"}</definedName>
    <definedName name="new" localSheetId="12" hidden="1">{"bal",#N/A,FALSE,"working papers";"income",#N/A,FALSE,"working papers"}</definedName>
    <definedName name="new" hidden="1">{"bal",#N/A,FALSE,"working papers";"income",#N/A,FALSE,"working papers"}</definedName>
    <definedName name="obxIssuesLog">'[3]Issues (2)'!$A$5</definedName>
    <definedName name="obxUserGreen_22" localSheetId="3" hidden="1">"'InpS'!$A$22"</definedName>
    <definedName name="obxUserGreen_23" localSheetId="3" hidden="1">"'InpS'!$A$23"</definedName>
    <definedName name="obxUserGreen_24" localSheetId="3" hidden="1">"'InpS'!$A$24"</definedName>
    <definedName name="obxUserGreen_25" localSheetId="3" hidden="1">"'InpS'!$A$25"</definedName>
    <definedName name="obxUserGreen_26" localSheetId="3" hidden="1">"'InpS'!$A$26"</definedName>
    <definedName name="obxUserGreen_27" localSheetId="3" hidden="1">"'InpS'!$A$27"</definedName>
    <definedName name="obxUserGreen_28" localSheetId="3" hidden="1">"'InpS'!$A$28"</definedName>
    <definedName name="obxUserGreen_284" localSheetId="3" hidden="1">"'InpS'!$A$284"</definedName>
    <definedName name="obxUserGreen_285" localSheetId="3" hidden="1">"'InpS'!$A$285"</definedName>
    <definedName name="obxUserGreen_286" localSheetId="3" hidden="1">"'InpS'!$A$286"</definedName>
    <definedName name="obxUserGreen_287" localSheetId="3" hidden="1">"'InpS'!$A$287"</definedName>
    <definedName name="obxUserGreen_288" localSheetId="3" hidden="1">"'InpS'!$A$288"</definedName>
    <definedName name="obxUserGreen_289" localSheetId="3" hidden="1">"'InpS'!$A$289"</definedName>
    <definedName name="obxUserGreen_29" localSheetId="3" hidden="1">"'InpS'!$A$29"</definedName>
    <definedName name="obxUserGreen_290" localSheetId="3" hidden="1">"'InpS'!$A$290"</definedName>
    <definedName name="obxUserGreen_294" localSheetId="3" hidden="1">"'InpS'!$A$294"</definedName>
    <definedName name="obxUserGreen_295" localSheetId="3" hidden="1">"'InpS'!$A$295"</definedName>
    <definedName name="obxUserGreen_296" localSheetId="3" hidden="1">"'InpS'!$A$296"</definedName>
    <definedName name="obxUserGreen_297" localSheetId="3" hidden="1">"'InpS'!$A$297"</definedName>
    <definedName name="obxUserGreen_298" localSheetId="3" hidden="1">"'InpS'!$A$298"</definedName>
    <definedName name="obxUserGreen_299" localSheetId="3" hidden="1">"'InpS'!$A$299"</definedName>
    <definedName name="obxUserGreen_30" localSheetId="3" hidden="1">"'InpS'!$A$30"</definedName>
    <definedName name="obxUserGreen_300" localSheetId="3" hidden="1">"'InpS'!$A$300"</definedName>
    <definedName name="obxUserGreen_301" localSheetId="3" hidden="1">"'InpS'!$A$301"</definedName>
    <definedName name="obxUserGreen_302" localSheetId="3" hidden="1">"'InpS'!$A$302"</definedName>
    <definedName name="obxUserGreen_303" localSheetId="3" hidden="1">"'InpS'!$A$303"</definedName>
    <definedName name="obxUserGreen_304" localSheetId="3" hidden="1">"'InpS'!$A$304"</definedName>
    <definedName name="obxUserGreen_305" localSheetId="3" hidden="1">"'InpS'!$A$305"</definedName>
    <definedName name="obxUserGreen_306" localSheetId="3" hidden="1">"'InpS'!$A$306"</definedName>
    <definedName name="obxUserGreen_307" localSheetId="3" hidden="1">"'InpS'!$A$307"</definedName>
    <definedName name="obxUserGreen_308" localSheetId="3" hidden="1">"'InpS'!$A$308"</definedName>
    <definedName name="obxUserGreen_309" localSheetId="3" hidden="1">"'InpS'!$A$309"</definedName>
    <definedName name="obxUserGreen_31" localSheetId="3" hidden="1">"'InpS'!$A$31"</definedName>
    <definedName name="obxUserGreen_310" localSheetId="3" hidden="1">"'InpS'!$A$310"</definedName>
    <definedName name="obxUserGreen_311" localSheetId="3" hidden="1">"'InpS'!$A$311"</definedName>
    <definedName name="obxUserGreen_313" localSheetId="3" hidden="1">"'InpS'!$A$313"</definedName>
    <definedName name="obxUserGreen_314" localSheetId="3" hidden="1">"'InpS'!$A$314"</definedName>
    <definedName name="obxUserGreen_315" localSheetId="3" hidden="1">"'InpS'!$A$315"</definedName>
    <definedName name="obxUserGreen_316" localSheetId="3" hidden="1">"'InpS'!$A$316"</definedName>
    <definedName name="obxUserGreen_317" localSheetId="3" hidden="1">"'InpS'!$A$317"</definedName>
    <definedName name="obxUserGreen_318" localSheetId="3" hidden="1">"'InpS'!$A$318"</definedName>
    <definedName name="obxUserGreen_319" localSheetId="3" hidden="1">"'InpS'!$A$319"</definedName>
    <definedName name="obxUserGreen_32" localSheetId="3" hidden="1">"'InpS'!$A$32"</definedName>
    <definedName name="obxUserGreen_321" localSheetId="3" hidden="1">"'InpS'!$A$321"</definedName>
    <definedName name="obxUserGreen_322" localSheetId="3" hidden="1">"'InpS'!$A$322"</definedName>
    <definedName name="obxUserGreen_323" localSheetId="3" hidden="1">"'InpS'!$A$323"</definedName>
    <definedName name="obxUserGreen_324" localSheetId="3" hidden="1">"'InpS'!$A$324"</definedName>
    <definedName name="obxUserGreen_325" localSheetId="3" hidden="1">"'InpS'!$A$325"</definedName>
    <definedName name="obxUserGreen_326" localSheetId="3" hidden="1">"'InpS'!$A$326"</definedName>
    <definedName name="obxUserGreen_327" localSheetId="3" hidden="1">"'InpS'!$A$327"</definedName>
    <definedName name="obxUserGreen_33" localSheetId="3" hidden="1">"'InpS'!$A$33"</definedName>
    <definedName name="obxUserGreen_330" localSheetId="3" hidden="1">"'InpS'!$A$330"</definedName>
    <definedName name="obxUserGreen_331" localSheetId="3" hidden="1">"'InpS'!$A$331"</definedName>
    <definedName name="obxUserGreen_332" localSheetId="3" hidden="1">"'InpS'!$A$332"</definedName>
    <definedName name="obxUserGreen_333" localSheetId="3" hidden="1">"'InpS'!$A$333"</definedName>
    <definedName name="obxUserGreen_334" localSheetId="3" hidden="1">"'InpS'!$A$334"</definedName>
    <definedName name="obxUserGreen_335" localSheetId="3" hidden="1">"'InpS'!$A$335"</definedName>
    <definedName name="obxUserGreen_336" localSheetId="3" hidden="1">"'InpS'!$A$336"</definedName>
    <definedName name="obxUserGreen_337" localSheetId="3" hidden="1">"'InpS'!$A$337"</definedName>
    <definedName name="obxUserGreen_338" localSheetId="3" hidden="1">"'InpS'!$A$338"</definedName>
    <definedName name="obxUserGreen_339" localSheetId="3" hidden="1">"'InpS'!$A$339"</definedName>
    <definedName name="obxUserGreen_34" localSheetId="3" hidden="1">"'InpS'!$A$34"</definedName>
    <definedName name="obxUserGreen_340" localSheetId="3" hidden="1">"'InpS'!$A$340"</definedName>
    <definedName name="obxUserGreen_341" localSheetId="3" hidden="1">"'InpS'!$A$341"</definedName>
    <definedName name="obxUserGreen_342" localSheetId="3" hidden="1">"'InpS'!$A$342"</definedName>
    <definedName name="obxUserGreen_343" localSheetId="3" hidden="1">"'InpS'!$A$343"</definedName>
    <definedName name="obxUserGreen_344" localSheetId="3" hidden="1">"'InpS'!$A$344"</definedName>
    <definedName name="obxUserGreen_345" localSheetId="3" hidden="1">"'InpS'!$A$345"</definedName>
    <definedName name="obxUserGreen_346" localSheetId="3" hidden="1">"'InpS'!$A$346"</definedName>
    <definedName name="obxUserGreen_347" localSheetId="3" hidden="1">"'InpS'!$A$347"</definedName>
    <definedName name="obxUserGreen_348" localSheetId="3" hidden="1">"'InpS'!$A$348"</definedName>
    <definedName name="obxUserGreen_350" localSheetId="3" hidden="1">"'InpS'!$A$350"</definedName>
    <definedName name="obxUserGreen_351" localSheetId="3" hidden="1">"'InpS'!$A$351"</definedName>
    <definedName name="obxUserGreen_352" localSheetId="3" hidden="1">"'InpS'!$A$352"</definedName>
    <definedName name="obxUserGreen_353" localSheetId="3" hidden="1">"'InpS'!$A$353"</definedName>
    <definedName name="obxUserGreen_354" localSheetId="3" hidden="1">"'InpS'!$A$354"</definedName>
    <definedName name="obxUserGreen_355" localSheetId="3" hidden="1">"'InpS'!$A$355"</definedName>
    <definedName name="obxUserGreen_356" localSheetId="3" hidden="1">"'InpS'!$A$356"</definedName>
    <definedName name="obxUserGreen_358" localSheetId="3" hidden="1">"'InpS'!$A$358"</definedName>
    <definedName name="obxUserGreen_359" localSheetId="3" hidden="1">"'InpS'!$A$359"</definedName>
    <definedName name="obxUserGreen_360" localSheetId="3" hidden="1">"'InpS'!$A$360"</definedName>
    <definedName name="obxUserGreen_361" localSheetId="3" hidden="1">"'InpS'!$A$361"</definedName>
    <definedName name="obxUserGreen_362" localSheetId="3" hidden="1">"'InpS'!$A$362"</definedName>
    <definedName name="obxUserGreen_363" localSheetId="3" hidden="1">"'InpS'!$A$363"</definedName>
    <definedName name="obxUserGreen_364" localSheetId="3" hidden="1">"'InpS'!$A$364"</definedName>
    <definedName name="Pct_Tol">#REF!</definedName>
    <definedName name="_xlnm.Print_Titles" localSheetId="14">'PD12'!$1:$7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9"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6" l="1"/>
  <c r="O34" i="6"/>
  <c r="N34" i="6"/>
  <c r="M34" i="6"/>
  <c r="L34" i="6"/>
  <c r="K34" i="6"/>
  <c r="J34" i="6"/>
  <c r="P33" i="6"/>
  <c r="O33" i="6"/>
  <c r="N33" i="6"/>
  <c r="M33" i="6"/>
  <c r="L33" i="6"/>
  <c r="K33" i="6"/>
  <c r="J33" i="6"/>
  <c r="P32" i="6"/>
  <c r="O32" i="6"/>
  <c r="N32" i="6"/>
  <c r="M32" i="6"/>
  <c r="L32" i="6"/>
  <c r="K32" i="6"/>
  <c r="J32" i="6"/>
  <c r="P31" i="6"/>
  <c r="O31" i="6"/>
  <c r="N31" i="6"/>
  <c r="M31" i="6"/>
  <c r="L31" i="6"/>
  <c r="K31" i="6"/>
  <c r="J31" i="6"/>
  <c r="P30" i="6"/>
  <c r="O30" i="6"/>
  <c r="N30" i="6"/>
  <c r="M30" i="6"/>
  <c r="L30" i="6"/>
  <c r="K30" i="6"/>
  <c r="J30" i="6"/>
  <c r="P29" i="6"/>
  <c r="O29" i="6"/>
  <c r="N29" i="6"/>
  <c r="M29" i="6"/>
  <c r="L29" i="6"/>
  <c r="K29" i="6"/>
  <c r="J29" i="6"/>
  <c r="P28" i="6"/>
  <c r="O28" i="6"/>
  <c r="N28" i="6"/>
  <c r="M28" i="6"/>
  <c r="L28" i="6"/>
  <c r="K28" i="6"/>
  <c r="J28" i="6"/>
  <c r="P27" i="6"/>
  <c r="O27" i="6"/>
  <c r="N27" i="6"/>
  <c r="M27" i="6"/>
  <c r="L27" i="6"/>
  <c r="K27" i="6"/>
  <c r="J27" i="6"/>
  <c r="P26" i="6"/>
  <c r="O26" i="6"/>
  <c r="N26" i="6"/>
  <c r="M26" i="6"/>
  <c r="L26" i="6"/>
  <c r="K26" i="6"/>
  <c r="J26" i="6"/>
  <c r="P25" i="6"/>
  <c r="O25" i="6"/>
  <c r="N25" i="6"/>
  <c r="M25" i="6"/>
  <c r="L25" i="6"/>
  <c r="K25" i="6"/>
  <c r="J25" i="6"/>
  <c r="P24" i="6"/>
  <c r="O24" i="6"/>
  <c r="N24" i="6"/>
  <c r="M24" i="6"/>
  <c r="L24" i="6"/>
  <c r="K24" i="6"/>
  <c r="J24" i="6"/>
  <c r="P23" i="6"/>
  <c r="O23" i="6"/>
  <c r="N23" i="6"/>
  <c r="M23" i="6"/>
  <c r="L23" i="6"/>
  <c r="K23" i="6"/>
  <c r="J23" i="6"/>
  <c r="W34" i="6" l="1"/>
  <c r="V34" i="6"/>
  <c r="U34" i="6"/>
  <c r="T34" i="6"/>
  <c r="S34" i="6"/>
  <c r="R34" i="6"/>
  <c r="Q34" i="6"/>
  <c r="W33" i="6"/>
  <c r="V33" i="6"/>
  <c r="U33" i="6"/>
  <c r="T33" i="6"/>
  <c r="S33" i="6"/>
  <c r="R33" i="6"/>
  <c r="Q33" i="6"/>
  <c r="W32" i="6"/>
  <c r="V32" i="6"/>
  <c r="U32" i="6"/>
  <c r="T32" i="6"/>
  <c r="S32" i="6"/>
  <c r="R32" i="6"/>
  <c r="Q32" i="6"/>
  <c r="W31" i="6"/>
  <c r="V31" i="6"/>
  <c r="U31" i="6"/>
  <c r="T31" i="6"/>
  <c r="S31" i="6"/>
  <c r="R31" i="6"/>
  <c r="Q31" i="6"/>
  <c r="W30" i="6"/>
  <c r="V30" i="6"/>
  <c r="U30" i="6"/>
  <c r="T30" i="6"/>
  <c r="S30" i="6"/>
  <c r="R30" i="6"/>
  <c r="Q30" i="6"/>
  <c r="W29" i="6"/>
  <c r="V29" i="6"/>
  <c r="U29" i="6"/>
  <c r="T29" i="6"/>
  <c r="S29" i="6"/>
  <c r="R29" i="6"/>
  <c r="Q29" i="6"/>
  <c r="W28" i="6"/>
  <c r="V28" i="6"/>
  <c r="U28" i="6"/>
  <c r="T28" i="6"/>
  <c r="S28" i="6"/>
  <c r="R28" i="6"/>
  <c r="Q28" i="6"/>
  <c r="W27" i="6"/>
  <c r="V27" i="6"/>
  <c r="U27" i="6"/>
  <c r="T27" i="6"/>
  <c r="S27" i="6"/>
  <c r="R27" i="6"/>
  <c r="Q27" i="6"/>
  <c r="W26" i="6"/>
  <c r="V26" i="6"/>
  <c r="U26" i="6"/>
  <c r="T26" i="6"/>
  <c r="S26" i="6"/>
  <c r="R26" i="6"/>
  <c r="Q26" i="6"/>
  <c r="W25" i="6"/>
  <c r="V25" i="6"/>
  <c r="U25" i="6"/>
  <c r="T25" i="6"/>
  <c r="S25" i="6"/>
  <c r="R25" i="6"/>
  <c r="Q25" i="6"/>
  <c r="W24" i="6"/>
  <c r="V24" i="6"/>
  <c r="U24" i="6"/>
  <c r="T24" i="6"/>
  <c r="S24" i="6"/>
  <c r="R24" i="6"/>
  <c r="Q24" i="6"/>
  <c r="W23" i="6"/>
  <c r="V23" i="6"/>
  <c r="U23" i="6"/>
  <c r="T23" i="6"/>
  <c r="S23" i="6"/>
  <c r="R23" i="6"/>
  <c r="Q23" i="6"/>
  <c r="I84" i="37" l="1"/>
  <c r="G84" i="37"/>
  <c r="F84" i="37"/>
  <c r="E84" i="37"/>
  <c r="F187" i="37"/>
  <c r="E57" i="37"/>
  <c r="F57" i="37"/>
  <c r="G57" i="37"/>
  <c r="I57" i="37"/>
  <c r="E1619" i="27"/>
  <c r="F1625" i="27"/>
  <c r="E192" i="37"/>
  <c r="F192" i="37"/>
  <c r="G192" i="37"/>
  <c r="H192" i="37"/>
  <c r="I192" i="37"/>
  <c r="E24" i="37"/>
  <c r="F24" i="37"/>
  <c r="G24" i="37"/>
  <c r="H24" i="37"/>
  <c r="I24" i="37"/>
  <c r="F178" i="37"/>
  <c r="F179" i="37"/>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F68" i="38"/>
  <c r="G67" i="38"/>
  <c r="F67" i="38"/>
  <c r="G66" i="38"/>
  <c r="F66" i="38"/>
  <c r="G65" i="38"/>
  <c r="F65" i="38"/>
  <c r="F151" i="38" s="1"/>
  <c r="F288" i="38" s="1"/>
  <c r="G64" i="38"/>
  <c r="F64" i="38"/>
  <c r="G63" i="38"/>
  <c r="F63" i="38"/>
  <c r="G62" i="38"/>
  <c r="F62" i="38"/>
  <c r="G61" i="38"/>
  <c r="F61" i="38"/>
  <c r="G60" i="38"/>
  <c r="F60" i="38"/>
  <c r="G59" i="38"/>
  <c r="F59" i="38"/>
  <c r="G58" i="38"/>
  <c r="F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F31" i="38"/>
  <c r="G30" i="38"/>
  <c r="F30" i="38"/>
  <c r="G29" i="38"/>
  <c r="F29" i="38"/>
  <c r="G28" i="38"/>
  <c r="F28" i="38"/>
  <c r="F114" i="38" s="1"/>
  <c r="G27" i="38"/>
  <c r="F27" i="38"/>
  <c r="G26" i="38"/>
  <c r="F26" i="38"/>
  <c r="G25" i="38"/>
  <c r="F25" i="38"/>
  <c r="G24" i="38"/>
  <c r="F24" i="38"/>
  <c r="G23" i="38"/>
  <c r="F23" i="38"/>
  <c r="G22" i="38"/>
  <c r="F22" i="38"/>
  <c r="G21" i="38"/>
  <c r="F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400" i="38" s="1"/>
  <c r="F374" i="37" s="1"/>
  <c r="F317" i="38"/>
  <c r="F344" i="38" s="1"/>
  <c r="F321" i="37" s="1"/>
  <c r="F364" i="38"/>
  <c r="F391" i="38" s="1"/>
  <c r="F331" i="37" s="1"/>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15" i="37" l="1"/>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E142" i="6"/>
  <c r="A142" i="6"/>
  <c r="E141" i="6"/>
  <c r="A141" i="6"/>
  <c r="E140" i="6"/>
  <c r="A140" i="6"/>
  <c r="E139" i="6"/>
  <c r="A139" i="6"/>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G143" i="27"/>
  <c r="G142" i="27"/>
  <c r="G141" i="27"/>
  <c r="G140" i="27"/>
  <c r="G139" i="27"/>
  <c r="G137" i="27"/>
  <c r="F137" i="27"/>
  <c r="F322" i="27" s="1"/>
  <c r="G136" i="27"/>
  <c r="F136" i="27"/>
  <c r="F321" i="27" s="1"/>
  <c r="G135" i="27"/>
  <c r="G134" i="27"/>
  <c r="G133" i="27"/>
  <c r="G132" i="27"/>
  <c r="G131" i="27"/>
  <c r="G130" i="27"/>
  <c r="G128" i="27"/>
  <c r="F128" i="27"/>
  <c r="F313" i="27" s="1"/>
  <c r="G127" i="27"/>
  <c r="F127" i="27"/>
  <c r="F312" i="27" s="1"/>
  <c r="G126" i="27"/>
  <c r="G125" i="27"/>
  <c r="G124" i="27"/>
  <c r="G123" i="27"/>
  <c r="G122" i="27"/>
  <c r="G121" i="27"/>
  <c r="G119" i="27"/>
  <c r="F119" i="27"/>
  <c r="F304" i="27" s="1"/>
  <c r="G118" i="27"/>
  <c r="F118" i="27"/>
  <c r="F303" i="27" s="1"/>
  <c r="G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G44" i="27"/>
  <c r="G43" i="27"/>
  <c r="G42" i="27"/>
  <c r="G41" i="27"/>
  <c r="G40" i="27"/>
  <c r="G38" i="27"/>
  <c r="G36" i="27"/>
  <c r="F36" i="27"/>
  <c r="F221" i="27" s="1"/>
  <c r="G35" i="27"/>
  <c r="G34" i="27"/>
  <c r="G33" i="27"/>
  <c r="G32" i="27"/>
  <c r="G31" i="27"/>
  <c r="G29" i="27"/>
  <c r="G28" i="27"/>
  <c r="G27" i="27"/>
  <c r="G26" i="27"/>
  <c r="G25" i="27"/>
  <c r="G24" i="27"/>
  <c r="G22" i="27"/>
  <c r="F22" i="27"/>
  <c r="F207" i="27" s="1"/>
  <c r="G21" i="27"/>
  <c r="G20" i="27"/>
  <c r="G19" i="27"/>
  <c r="G18" i="27"/>
  <c r="G17" i="27"/>
  <c r="G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R40" i="10"/>
  <c r="R25" i="10"/>
  <c r="R20" i="10"/>
  <c r="R15" i="10"/>
  <c r="B382" i="6"/>
  <c r="C19" i="3" s="1"/>
  <c r="B374" i="6"/>
  <c r="C18" i="3" s="1"/>
  <c r="E281" i="6"/>
  <c r="E191" i="27" s="1"/>
  <c r="E280" i="6"/>
  <c r="E190" i="27" s="1"/>
  <c r="E279" i="6"/>
  <c r="E189" i="27" s="1"/>
  <c r="E278" i="6"/>
  <c r="E188" i="27" s="1"/>
  <c r="E277" i="6"/>
  <c r="E187" i="27" s="1"/>
  <c r="E276" i="6"/>
  <c r="E186" i="27" s="1"/>
  <c r="E275" i="6"/>
  <c r="E185" i="27" s="1"/>
  <c r="E274" i="6"/>
  <c r="E184" i="27" s="1"/>
  <c r="E272" i="6"/>
  <c r="E182" i="27" s="1"/>
  <c r="E271" i="6"/>
  <c r="E181" i="27" s="1"/>
  <c r="E270" i="6"/>
  <c r="E180" i="27" s="1"/>
  <c r="E269" i="6"/>
  <c r="E179" i="27" s="1"/>
  <c r="E268" i="6"/>
  <c r="E178" i="27" s="1"/>
  <c r="E267" i="6"/>
  <c r="E177" i="27" s="1"/>
  <c r="E266" i="6"/>
  <c r="E176" i="27" s="1"/>
  <c r="E265" i="6"/>
  <c r="E175" i="27" s="1"/>
  <c r="E263" i="6"/>
  <c r="E173" i="27" s="1"/>
  <c r="E262" i="6"/>
  <c r="E172" i="27" s="1"/>
  <c r="E261" i="6"/>
  <c r="E171" i="27" s="1"/>
  <c r="E260" i="6"/>
  <c r="E170" i="27" s="1"/>
  <c r="E259" i="6"/>
  <c r="E169" i="27" s="1"/>
  <c r="E258" i="6"/>
  <c r="E168" i="27" s="1"/>
  <c r="E257" i="6"/>
  <c r="E167" i="27" s="1"/>
  <c r="E256" i="6"/>
  <c r="E166" i="27" s="1"/>
  <c r="E254" i="6"/>
  <c r="E164" i="27" s="1"/>
  <c r="E253" i="6"/>
  <c r="E163" i="27" s="1"/>
  <c r="E252" i="6"/>
  <c r="E162" i="27" s="1"/>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E239" i="6"/>
  <c r="E149" i="27" s="1"/>
  <c r="E238" i="6"/>
  <c r="E148" i="27" s="1"/>
  <c r="E236" i="6"/>
  <c r="E146" i="27" s="1"/>
  <c r="E235" i="6"/>
  <c r="E145" i="27" s="1"/>
  <c r="E234" i="6"/>
  <c r="E144" i="27" s="1"/>
  <c r="E233" i="6"/>
  <c r="E143" i="27" s="1"/>
  <c r="E232" i="6"/>
  <c r="E142" i="27" s="1"/>
  <c r="E231" i="6"/>
  <c r="E141" i="27" s="1"/>
  <c r="E230" i="6"/>
  <c r="E140" i="27" s="1"/>
  <c r="E229" i="6"/>
  <c r="E139" i="27" s="1"/>
  <c r="E227" i="6"/>
  <c r="E137" i="27" s="1"/>
  <c r="E226" i="6"/>
  <c r="E136" i="27" s="1"/>
  <c r="E225" i="6"/>
  <c r="E135" i="27" s="1"/>
  <c r="E224" i="6"/>
  <c r="E134" i="27" s="1"/>
  <c r="E223" i="6"/>
  <c r="E133" i="27" s="1"/>
  <c r="E222" i="6"/>
  <c r="E132" i="27" s="1"/>
  <c r="E221" i="6"/>
  <c r="E131" i="27" s="1"/>
  <c r="E220" i="6"/>
  <c r="E130" i="27" s="1"/>
  <c r="E218" i="6"/>
  <c r="E128" i="27" s="1"/>
  <c r="E217" i="6"/>
  <c r="E127" i="27" s="1"/>
  <c r="E216" i="6"/>
  <c r="E126" i="27" s="1"/>
  <c r="E215" i="6"/>
  <c r="E125" i="27" s="1"/>
  <c r="E213" i="6"/>
  <c r="E212" i="6"/>
  <c r="E211" i="6"/>
  <c r="E209" i="6"/>
  <c r="E386" i="27" s="1"/>
  <c r="E208" i="6"/>
  <c r="E385" i="27" s="1"/>
  <c r="E207" i="6"/>
  <c r="E384" i="27" s="1"/>
  <c r="E206" i="6"/>
  <c r="E383" i="27" s="1"/>
  <c r="E205" i="6"/>
  <c r="E382" i="27" s="1"/>
  <c r="E204" i="6"/>
  <c r="E381" i="27" s="1"/>
  <c r="E203" i="6"/>
  <c r="E380" i="27" s="1"/>
  <c r="E202" i="6"/>
  <c r="E379" i="27" s="1"/>
  <c r="E200" i="6"/>
  <c r="E119" i="27" s="1"/>
  <c r="E199" i="6"/>
  <c r="E118" i="27" s="1"/>
  <c r="E198" i="6"/>
  <c r="E117" i="27" s="1"/>
  <c r="E197" i="6"/>
  <c r="E116" i="27" s="1"/>
  <c r="E196" i="6"/>
  <c r="E115" i="27" s="1"/>
  <c r="E195" i="6"/>
  <c r="E114" i="27" s="1"/>
  <c r="E194" i="6"/>
  <c r="E113" i="27" s="1"/>
  <c r="E193" i="6"/>
  <c r="E112" i="27" s="1"/>
  <c r="E191" i="6"/>
  <c r="E110" i="27" s="1"/>
  <c r="E190" i="6"/>
  <c r="E109" i="27" s="1"/>
  <c r="E189" i="6"/>
  <c r="E108" i="27" s="1"/>
  <c r="E188" i="6"/>
  <c r="E107" i="27" s="1"/>
  <c r="E187" i="6"/>
  <c r="E106" i="27" s="1"/>
  <c r="E186" i="6"/>
  <c r="E105" i="27" s="1"/>
  <c r="E185" i="6"/>
  <c r="E104" i="27" s="1"/>
  <c r="E184" i="6"/>
  <c r="E103" i="27" s="1"/>
  <c r="E182" i="6"/>
  <c r="E101" i="27" s="1"/>
  <c r="E181" i="6"/>
  <c r="E100" i="27" s="1"/>
  <c r="E180" i="6"/>
  <c r="E99" i="27" s="1"/>
  <c r="E179" i="6"/>
  <c r="E98" i="27" s="1"/>
  <c r="E178" i="6"/>
  <c r="E97" i="27" s="1"/>
  <c r="E177" i="6"/>
  <c r="E96" i="27" s="1"/>
  <c r="E176" i="6"/>
  <c r="E95" i="27" s="1"/>
  <c r="E175" i="6"/>
  <c r="E94" i="27" s="1"/>
  <c r="E173" i="6"/>
  <c r="E92" i="27" s="1"/>
  <c r="E172" i="6"/>
  <c r="E91" i="27" s="1"/>
  <c r="E171" i="6"/>
  <c r="E90" i="27" s="1"/>
  <c r="E170" i="6"/>
  <c r="E89" i="27" s="1"/>
  <c r="E169" i="6"/>
  <c r="E88" i="27" s="1"/>
  <c r="E168" i="6"/>
  <c r="E87" i="27" s="1"/>
  <c r="E167" i="6"/>
  <c r="E86" i="27" s="1"/>
  <c r="E166" i="6"/>
  <c r="E164" i="6"/>
  <c r="E407" i="27" s="1"/>
  <c r="E163" i="6"/>
  <c r="E406" i="27" s="1"/>
  <c r="E162" i="6"/>
  <c r="E405" i="27" s="1"/>
  <c r="E161" i="6"/>
  <c r="E404" i="27" s="1"/>
  <c r="E160" i="6"/>
  <c r="E403" i="27" s="1"/>
  <c r="E159" i="6"/>
  <c r="E402" i="27" s="1"/>
  <c r="E158" i="6"/>
  <c r="E401" i="27" s="1"/>
  <c r="E157" i="6"/>
  <c r="E400" i="27" s="1"/>
  <c r="E437" i="27"/>
  <c r="E436" i="27"/>
  <c r="E435" i="27"/>
  <c r="E434" i="27"/>
  <c r="E433" i="27"/>
  <c r="E432" i="27"/>
  <c r="E431" i="27"/>
  <c r="E430" i="27"/>
  <c r="E137" i="6"/>
  <c r="E136" i="6"/>
  <c r="E135" i="6"/>
  <c r="E134" i="6"/>
  <c r="E133" i="6"/>
  <c r="E132" i="6"/>
  <c r="E131" i="6"/>
  <c r="E130" i="6"/>
  <c r="E128" i="6"/>
  <c r="E127" i="6"/>
  <c r="E126" i="6"/>
  <c r="E125" i="6"/>
  <c r="E124" i="6"/>
  <c r="E123" i="6"/>
  <c r="E122" i="6"/>
  <c r="E121" i="6"/>
  <c r="E119" i="6"/>
  <c r="E118" i="6"/>
  <c r="E117" i="6"/>
  <c r="E116" i="6"/>
  <c r="E115" i="6"/>
  <c r="E114" i="6"/>
  <c r="E113" i="6"/>
  <c r="E112" i="6"/>
  <c r="E110" i="6"/>
  <c r="E428" i="27" s="1"/>
  <c r="E109" i="6"/>
  <c r="E427" i="27" s="1"/>
  <c r="E108" i="6"/>
  <c r="E426" i="27" s="1"/>
  <c r="E107" i="6"/>
  <c r="E425" i="27" s="1"/>
  <c r="E106" i="6"/>
  <c r="E424" i="27" s="1"/>
  <c r="E105" i="6"/>
  <c r="E423" i="27" s="1"/>
  <c r="E104" i="6"/>
  <c r="E422" i="27" s="1"/>
  <c r="E103" i="6"/>
  <c r="E421" i="27" s="1"/>
  <c r="E101" i="6"/>
  <c r="E47" i="27" s="1"/>
  <c r="E100" i="6"/>
  <c r="E46" i="27" s="1"/>
  <c r="E99" i="6"/>
  <c r="E45" i="27" s="1"/>
  <c r="E98" i="6"/>
  <c r="E44" i="27" s="1"/>
  <c r="E97" i="6"/>
  <c r="E43" i="27" s="1"/>
  <c r="E96" i="6"/>
  <c r="E42" i="27" s="1"/>
  <c r="E95" i="6"/>
  <c r="E41" i="27" s="1"/>
  <c r="E94" i="6"/>
  <c r="E40" i="27" s="1"/>
  <c r="B92" i="6"/>
  <c r="C13" i="3" s="1"/>
  <c r="B60" i="6"/>
  <c r="C12" i="3" s="1"/>
  <c r="E90" i="6"/>
  <c r="E38" i="27" s="1"/>
  <c r="E88" i="6"/>
  <c r="E36" i="27" s="1"/>
  <c r="F35" i="27"/>
  <c r="E87" i="6"/>
  <c r="E35" i="27" s="1"/>
  <c r="F34" i="27"/>
  <c r="E86" i="6"/>
  <c r="E34" i="27" s="1"/>
  <c r="E85" i="6"/>
  <c r="E33" i="27" s="1"/>
  <c r="E84" i="6"/>
  <c r="E32" i="27" s="1"/>
  <c r="F31" i="27"/>
  <c r="E83" i="6"/>
  <c r="E31" i="27" s="1"/>
  <c r="E81" i="6"/>
  <c r="E29" i="27" s="1"/>
  <c r="E80" i="6"/>
  <c r="E28" i="27" s="1"/>
  <c r="F27" i="27"/>
  <c r="E79" i="6"/>
  <c r="E27" i="27" s="1"/>
  <c r="E78" i="6"/>
  <c r="E26" i="27" s="1"/>
  <c r="E77" i="6"/>
  <c r="E25" i="27" s="1"/>
  <c r="F24" i="27"/>
  <c r="E76" i="6"/>
  <c r="E24" i="27" s="1"/>
  <c r="E74" i="6"/>
  <c r="E22" i="27" s="1"/>
  <c r="F21" i="27"/>
  <c r="E73" i="6"/>
  <c r="E21" i="27" s="1"/>
  <c r="F20" i="27"/>
  <c r="E72" i="6"/>
  <c r="E20" i="27" s="1"/>
  <c r="F71" i="6"/>
  <c r="F19" i="27" s="1"/>
  <c r="E71" i="6"/>
  <c r="E19" i="27" s="1"/>
  <c r="E70" i="6"/>
  <c r="E18" i="27" s="1"/>
  <c r="E69" i="6"/>
  <c r="E17" i="27" s="1"/>
  <c r="F13" i="27"/>
  <c r="F10" i="27"/>
  <c r="F195" i="27" s="1"/>
  <c r="E67" i="6"/>
  <c r="E15" i="27" s="1"/>
  <c r="E66" i="6"/>
  <c r="E14" i="27" s="1"/>
  <c r="E65" i="6"/>
  <c r="E13" i="27" s="1"/>
  <c r="E64" i="6"/>
  <c r="E12" i="27" s="1"/>
  <c r="E63" i="6"/>
  <c r="E11" i="27" s="1"/>
  <c r="E62" i="6"/>
  <c r="E10" i="27" s="1"/>
  <c r="J15" i="7"/>
  <c r="F19" i="7"/>
  <c r="F20" i="7"/>
  <c r="F11" i="7"/>
  <c r="F33" i="7"/>
  <c r="F35" i="7"/>
  <c r="A1" i="27"/>
  <c r="P30" i="10"/>
  <c r="P32" i="10" s="1"/>
  <c r="P75" i="10" s="1"/>
  <c r="A1" i="26"/>
  <c r="F43" i="6"/>
  <c r="P25" i="10"/>
  <c r="P27" i="10" s="1"/>
  <c r="P74" i="10" s="1"/>
  <c r="F39" i="6"/>
  <c r="K65" i="10"/>
  <c r="K67" i="10" s="1"/>
  <c r="O65" i="10"/>
  <c r="O67" i="10" s="1"/>
  <c r="N65" i="10"/>
  <c r="N67" i="10" s="1"/>
  <c r="M65" i="10"/>
  <c r="M67" i="10" s="1"/>
  <c r="L65" i="10"/>
  <c r="L67" i="10" s="1"/>
  <c r="J65" i="10"/>
  <c r="J67" i="10" s="1"/>
  <c r="O60" i="10"/>
  <c r="O62" i="10" s="1"/>
  <c r="O81" i="10" s="1"/>
  <c r="N60" i="10"/>
  <c r="N62" i="10" s="1"/>
  <c r="N81" i="10" s="1"/>
  <c r="M60" i="10"/>
  <c r="M62" i="10" s="1"/>
  <c r="M81" i="10" s="1"/>
  <c r="L60" i="10"/>
  <c r="L62" i="10" s="1"/>
  <c r="L81" i="10" s="1"/>
  <c r="J60" i="10"/>
  <c r="J62" i="10" s="1"/>
  <c r="J81" i="10" s="1"/>
  <c r="O55" i="10"/>
  <c r="O57" i="10" s="1"/>
  <c r="O80" i="10" s="1"/>
  <c r="N55" i="10"/>
  <c r="N57" i="10" s="1"/>
  <c r="N80" i="10" s="1"/>
  <c r="M55" i="10"/>
  <c r="M57" i="10" s="1"/>
  <c r="M80" i="10" s="1"/>
  <c r="L55" i="10"/>
  <c r="L57" i="10" s="1"/>
  <c r="L80" i="10" s="1"/>
  <c r="J55" i="10"/>
  <c r="J57" i="10" s="1"/>
  <c r="J80" i="10" s="1"/>
  <c r="O50" i="10"/>
  <c r="O52" i="10" s="1"/>
  <c r="O79" i="10" s="1"/>
  <c r="N50" i="10"/>
  <c r="N52" i="10" s="1"/>
  <c r="N79" i="10" s="1"/>
  <c r="M50" i="10"/>
  <c r="M52" i="10" s="1"/>
  <c r="M79" i="10" s="1"/>
  <c r="L50" i="10"/>
  <c r="L52" i="10" s="1"/>
  <c r="L79" i="10" s="1"/>
  <c r="J50" i="10"/>
  <c r="J52" i="10" s="1"/>
  <c r="J79" i="10" s="1"/>
  <c r="O45" i="10"/>
  <c r="N45" i="10"/>
  <c r="M45" i="10"/>
  <c r="L45" i="10"/>
  <c r="O40" i="10"/>
  <c r="O42" i="10" s="1"/>
  <c r="O77" i="10" s="1"/>
  <c r="N40" i="10"/>
  <c r="N42" i="10" s="1"/>
  <c r="N77" i="10" s="1"/>
  <c r="M40" i="10"/>
  <c r="M42" i="10" s="1"/>
  <c r="M77" i="10" s="1"/>
  <c r="L40" i="10"/>
  <c r="L42" i="10" s="1"/>
  <c r="L77" i="10" s="1"/>
  <c r="J40" i="10"/>
  <c r="J42" i="10" s="1"/>
  <c r="J77" i="10" s="1"/>
  <c r="O35" i="10"/>
  <c r="O37" i="10" s="1"/>
  <c r="O76" i="10" s="1"/>
  <c r="N35" i="10"/>
  <c r="N37" i="10" s="1"/>
  <c r="N76" i="10" s="1"/>
  <c r="M35" i="10"/>
  <c r="M37" i="10" s="1"/>
  <c r="M76" i="10" s="1"/>
  <c r="L35" i="10"/>
  <c r="L37" i="10" s="1"/>
  <c r="L76" i="10" s="1"/>
  <c r="J35" i="10"/>
  <c r="J37" i="10" s="1"/>
  <c r="J76" i="10" s="1"/>
  <c r="O30" i="10"/>
  <c r="O32" i="10" s="1"/>
  <c r="O75" i="10" s="1"/>
  <c r="N30" i="10"/>
  <c r="N32" i="10" s="1"/>
  <c r="N75" i="10" s="1"/>
  <c r="M30" i="10"/>
  <c r="M32" i="10" s="1"/>
  <c r="M75" i="10" s="1"/>
  <c r="L30" i="10"/>
  <c r="L32" i="10" s="1"/>
  <c r="L75" i="10" s="1"/>
  <c r="J30" i="10"/>
  <c r="J32" i="10" s="1"/>
  <c r="J75" i="10" s="1"/>
  <c r="O25" i="10"/>
  <c r="O27" i="10" s="1"/>
  <c r="O74" i="10" s="1"/>
  <c r="N25" i="10"/>
  <c r="N27" i="10" s="1"/>
  <c r="N74" i="10" s="1"/>
  <c r="M25" i="10"/>
  <c r="M27" i="10" s="1"/>
  <c r="M74" i="10" s="1"/>
  <c r="L25" i="10"/>
  <c r="L27" i="10" s="1"/>
  <c r="L74" i="10" s="1"/>
  <c r="J25" i="10"/>
  <c r="J27" i="10" s="1"/>
  <c r="J74" i="10" s="1"/>
  <c r="O20" i="10"/>
  <c r="O22" i="10" s="1"/>
  <c r="O73" i="10" s="1"/>
  <c r="N20" i="10"/>
  <c r="N22" i="10" s="1"/>
  <c r="N73" i="10" s="1"/>
  <c r="M20" i="10"/>
  <c r="M22" i="10" s="1"/>
  <c r="M73" i="10" s="1"/>
  <c r="L20" i="10"/>
  <c r="L22" i="10" s="1"/>
  <c r="L73" i="10" s="1"/>
  <c r="J20" i="10"/>
  <c r="J22" i="10" s="1"/>
  <c r="J73" i="10" s="1"/>
  <c r="O15" i="10"/>
  <c r="O17" i="10" s="1"/>
  <c r="O72" i="10" s="1"/>
  <c r="N15" i="10"/>
  <c r="N17" i="10" s="1"/>
  <c r="N72" i="10" s="1"/>
  <c r="M15" i="10"/>
  <c r="M17" i="10" s="1"/>
  <c r="M72" i="10" s="1"/>
  <c r="L15" i="10"/>
  <c r="L17" i="10" s="1"/>
  <c r="L72" i="10" s="1"/>
  <c r="J15" i="10"/>
  <c r="J17" i="10" s="1"/>
  <c r="J72" i="10" s="1"/>
  <c r="O10" i="10"/>
  <c r="O12" i="10" s="1"/>
  <c r="O71" i="10" s="1"/>
  <c r="N10" i="10"/>
  <c r="N12" i="10" s="1"/>
  <c r="N71" i="10" s="1"/>
  <c r="M10" i="10"/>
  <c r="M12" i="10" s="1"/>
  <c r="M71" i="10" s="1"/>
  <c r="L10" i="10"/>
  <c r="L12" i="10" s="1"/>
  <c r="L71" i="10" s="1"/>
  <c r="J10" i="10"/>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AA41" i="23"/>
  <c r="AB46" i="23" s="1"/>
  <c r="AA42" i="23"/>
  <c r="Z41" i="23"/>
  <c r="AA46" i="23" s="1"/>
  <c r="Z42" i="23"/>
  <c r="Y41" i="23"/>
  <c r="Z46" i="23" s="1"/>
  <c r="Y42" i="23"/>
  <c r="Z49" i="23" s="1"/>
  <c r="X41" i="23"/>
  <c r="Y46" i="23" s="1"/>
  <c r="X42" i="23"/>
  <c r="W41" i="23"/>
  <c r="X46" i="23" s="1"/>
  <c r="W42" i="23"/>
  <c r="V41" i="23"/>
  <c r="W46" i="23" s="1"/>
  <c r="V42" i="23"/>
  <c r="U41" i="23"/>
  <c r="V46" i="23" s="1"/>
  <c r="U42" i="23"/>
  <c r="T41" i="23"/>
  <c r="U46" i="23" s="1"/>
  <c r="T42" i="23"/>
  <c r="S41" i="23"/>
  <c r="T46" i="23" s="1"/>
  <c r="S42" i="23"/>
  <c r="O41" i="23"/>
  <c r="O42" i="23"/>
  <c r="N41" i="23"/>
  <c r="N42" i="23"/>
  <c r="M41" i="23"/>
  <c r="M42" i="23"/>
  <c r="L41" i="23"/>
  <c r="L42" i="23"/>
  <c r="K41" i="23"/>
  <c r="J41" i="23"/>
  <c r="J42" i="23"/>
  <c r="I41" i="23"/>
  <c r="I42" i="23"/>
  <c r="H41" i="23"/>
  <c r="H42" i="23"/>
  <c r="G41" i="23"/>
  <c r="G42" i="23"/>
  <c r="F41" i="23"/>
  <c r="F42" i="23"/>
  <c r="E41" i="23"/>
  <c r="E42" i="23"/>
  <c r="AB50" i="23"/>
  <c r="AA50" i="23"/>
  <c r="Z50" i="23"/>
  <c r="Y50" i="23"/>
  <c r="X50" i="23"/>
  <c r="W50" i="23"/>
  <c r="V50" i="23"/>
  <c r="U50" i="23"/>
  <c r="T50" i="23"/>
  <c r="O50" i="23"/>
  <c r="N50" i="23"/>
  <c r="M50" i="23"/>
  <c r="L50" i="23"/>
  <c r="K50" i="23"/>
  <c r="J50" i="23"/>
  <c r="I50" i="23"/>
  <c r="H50" i="23"/>
  <c r="G50" i="23"/>
  <c r="F50" i="23"/>
  <c r="AB48" i="23"/>
  <c r="AA48" i="23"/>
  <c r="Z48" i="23"/>
  <c r="Y48" i="23"/>
  <c r="X48" i="23"/>
  <c r="W48" i="23"/>
  <c r="V48" i="23"/>
  <c r="U48" i="23"/>
  <c r="T48"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2" i="23"/>
  <c r="AB41" i="23"/>
  <c r="AB22" i="23"/>
  <c r="AA22" i="23"/>
  <c r="Z22" i="23"/>
  <c r="Y22" i="23"/>
  <c r="X22" i="23"/>
  <c r="W22" i="23"/>
  <c r="V22" i="23"/>
  <c r="U22" i="23"/>
  <c r="T22" i="23"/>
  <c r="S22" i="23"/>
  <c r="O22" i="23"/>
  <c r="N22" i="23"/>
  <c r="M22" i="23"/>
  <c r="L22" i="23"/>
  <c r="K22" i="23"/>
  <c r="J22" i="23"/>
  <c r="I22" i="23"/>
  <c r="H22" i="23"/>
  <c r="G22" i="23"/>
  <c r="F22" i="23"/>
  <c r="E22" i="23"/>
  <c r="O7" i="23"/>
  <c r="N7" i="23"/>
  <c r="M7" i="23"/>
  <c r="L7" i="23"/>
  <c r="K7" i="23"/>
  <c r="J7" i="23"/>
  <c r="I7" i="23"/>
  <c r="H7" i="23"/>
  <c r="G7" i="23"/>
  <c r="F7" i="23"/>
  <c r="E7" i="23"/>
  <c r="W10" i="10"/>
  <c r="V10" i="10"/>
  <c r="U10" i="10"/>
  <c r="T10" i="10"/>
  <c r="S10" i="10"/>
  <c r="W15" i="10"/>
  <c r="V15" i="10"/>
  <c r="U15" i="10"/>
  <c r="T15" i="10"/>
  <c r="S15" i="10"/>
  <c r="W20" i="10"/>
  <c r="V20" i="10"/>
  <c r="U20" i="10"/>
  <c r="T20" i="10"/>
  <c r="S20" i="10"/>
  <c r="W25" i="10"/>
  <c r="V25" i="10"/>
  <c r="U25" i="10"/>
  <c r="T25" i="10"/>
  <c r="S25" i="10"/>
  <c r="W30" i="10"/>
  <c r="V30" i="10"/>
  <c r="U30" i="10"/>
  <c r="T30" i="10"/>
  <c r="S30" i="10"/>
  <c r="W35" i="10"/>
  <c r="V35" i="10"/>
  <c r="U35" i="10"/>
  <c r="T35" i="10"/>
  <c r="S35" i="10"/>
  <c r="W40" i="10"/>
  <c r="V40" i="10"/>
  <c r="U40" i="10"/>
  <c r="T40" i="10"/>
  <c r="S40" i="10"/>
  <c r="W45" i="10"/>
  <c r="V45" i="10"/>
  <c r="U45" i="10"/>
  <c r="T45" i="10"/>
  <c r="S45" i="10"/>
  <c r="W50" i="10"/>
  <c r="V50" i="10"/>
  <c r="U50" i="10"/>
  <c r="T50" i="10"/>
  <c r="S50" i="10"/>
  <c r="W55" i="10"/>
  <c r="V55" i="10"/>
  <c r="U55" i="10"/>
  <c r="T55" i="10"/>
  <c r="S55" i="10"/>
  <c r="W60" i="10"/>
  <c r="V60" i="10"/>
  <c r="U60" i="10"/>
  <c r="T60" i="10"/>
  <c r="S60" i="10"/>
  <c r="W65" i="10"/>
  <c r="V65" i="10"/>
  <c r="U65" i="10"/>
  <c r="T65" i="10"/>
  <c r="S65" i="10"/>
  <c r="F25" i="7"/>
  <c r="E35" i="7"/>
  <c r="G35" i="7"/>
  <c r="F39" i="7"/>
  <c r="G39" i="7"/>
  <c r="I39" i="7"/>
  <c r="E39" i="7"/>
  <c r="E34" i="7"/>
  <c r="F34" i="7"/>
  <c r="G34" i="7"/>
  <c r="H34" i="7"/>
  <c r="I34" i="7"/>
  <c r="F32" i="7"/>
  <c r="G32" i="7"/>
  <c r="H32" i="7"/>
  <c r="I32" i="7"/>
  <c r="E32" i="7"/>
  <c r="G33" i="7"/>
  <c r="E33" i="7"/>
  <c r="F27" i="7"/>
  <c r="G27" i="7"/>
  <c r="H27" i="7"/>
  <c r="I27" i="7"/>
  <c r="E27" i="7"/>
  <c r="E25" i="7"/>
  <c r="G25" i="7"/>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T49" i="23" l="1"/>
  <c r="T22" i="6" s="1"/>
  <c r="X49" i="23"/>
  <c r="Y49" i="23"/>
  <c r="AB49" i="23"/>
  <c r="AB51" i="23" s="1"/>
  <c r="U49" i="23"/>
  <c r="U22" i="6" s="1"/>
  <c r="V49" i="23"/>
  <c r="V22" i="6" s="1"/>
  <c r="W49" i="23"/>
  <c r="W22" i="6" s="1"/>
  <c r="AA49" i="23"/>
  <c r="AA51" i="23" s="1"/>
  <c r="J5" i="37"/>
  <c r="J5" i="38"/>
  <c r="Q35" i="10"/>
  <c r="F47" i="6"/>
  <c r="Q20" i="10"/>
  <c r="P45" i="23"/>
  <c r="Q40" i="10"/>
  <c r="O82" i="10"/>
  <c r="L47" i="10"/>
  <c r="L113" i="10" s="1"/>
  <c r="M47" i="10"/>
  <c r="M113" i="10" s="1"/>
  <c r="N47" i="10"/>
  <c r="O47" i="10"/>
  <c r="O113" i="10" s="1"/>
  <c r="J43" i="7"/>
  <c r="J45" i="7" s="1"/>
  <c r="J5" i="10"/>
  <c r="J5" i="7"/>
  <c r="J5" i="6"/>
  <c r="E85" i="27"/>
  <c r="E122" i="27"/>
  <c r="E123" i="27"/>
  <c r="E124" i="27"/>
  <c r="E121" i="27"/>
  <c r="E65" i="27"/>
  <c r="E73" i="27"/>
  <c r="E67" i="27"/>
  <c r="E74" i="27"/>
  <c r="E68" i="27"/>
  <c r="E69" i="27"/>
  <c r="E70" i="27"/>
  <c r="E71" i="27"/>
  <c r="E64" i="27"/>
  <c r="E72" i="27"/>
  <c r="E51" i="27"/>
  <c r="E59" i="27"/>
  <c r="E52" i="27"/>
  <c r="E53" i="27"/>
  <c r="E60" i="27"/>
  <c r="E54" i="27"/>
  <c r="E55" i="27"/>
  <c r="E61" i="27"/>
  <c r="E62" i="27"/>
  <c r="E49" i="27"/>
  <c r="E56" i="27"/>
  <c r="E63" i="27"/>
  <c r="E50" i="27"/>
  <c r="E58" i="27"/>
  <c r="K15" i="10"/>
  <c r="K17" i="10" s="1"/>
  <c r="K72" i="10" s="1"/>
  <c r="K20" i="10"/>
  <c r="K22" i="10" s="1"/>
  <c r="K73" i="10" s="1"/>
  <c r="J45" i="10"/>
  <c r="P50" i="23"/>
  <c r="K25" i="10"/>
  <c r="K27" i="10" s="1"/>
  <c r="K74" i="10" s="1"/>
  <c r="K30" i="10"/>
  <c r="K32" i="10" s="1"/>
  <c r="K75" i="10" s="1"/>
  <c r="Q15" i="10"/>
  <c r="P48" i="23"/>
  <c r="R60" i="10"/>
  <c r="Q60" i="10"/>
  <c r="S45" i="23"/>
  <c r="Q45" i="23"/>
  <c r="P7" i="23"/>
  <c r="P42" i="23"/>
  <c r="P49" i="23" s="1"/>
  <c r="P22" i="6" s="1"/>
  <c r="P50" i="10"/>
  <c r="P52" i="10" s="1"/>
  <c r="P79" i="10" s="1"/>
  <c r="P41" i="23"/>
  <c r="P46" i="23" s="1"/>
  <c r="R50" i="23"/>
  <c r="Q50" i="23"/>
  <c r="Q65" i="10"/>
  <c r="K40" i="10"/>
  <c r="K42" i="10" s="1"/>
  <c r="K77" i="10" s="1"/>
  <c r="J46" i="23"/>
  <c r="Q22" i="23"/>
  <c r="H49" i="23"/>
  <c r="I46" i="23"/>
  <c r="U51" i="23"/>
  <c r="F46" i="23"/>
  <c r="M46" i="23"/>
  <c r="P55" i="10"/>
  <c r="P57" i="10" s="1"/>
  <c r="P80" i="10" s="1"/>
  <c r="O49" i="23"/>
  <c r="O22" i="6" s="1"/>
  <c r="G46" i="23"/>
  <c r="K49" i="23"/>
  <c r="K22" i="6" s="1"/>
  <c r="O46" i="23"/>
  <c r="K46" i="23"/>
  <c r="N49" i="23"/>
  <c r="N22" i="6" s="1"/>
  <c r="H46" i="23"/>
  <c r="N46" i="23"/>
  <c r="K45" i="10"/>
  <c r="K10" i="10"/>
  <c r="K12" i="10" s="1"/>
  <c r="K71" i="10" s="1"/>
  <c r="F49" i="23"/>
  <c r="I49" i="23"/>
  <c r="Z51" i="23"/>
  <c r="L46" i="23"/>
  <c r="X51" i="23"/>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M22" i="6" s="1"/>
  <c r="L49" i="23"/>
  <c r="L22" i="6" s="1"/>
  <c r="R48" i="23"/>
  <c r="Q45" i="10"/>
  <c r="K15" i="7"/>
  <c r="K5" i="38" s="1"/>
  <c r="J18" i="7"/>
  <c r="J21" i="7" s="1"/>
  <c r="J5" i="26"/>
  <c r="J5" i="27"/>
  <c r="Q47" i="23"/>
  <c r="P47" i="23"/>
  <c r="J49" i="23"/>
  <c r="J22" i="6" s="1"/>
  <c r="Q10" i="10"/>
  <c r="Q50" i="10"/>
  <c r="Q52" i="10" s="1"/>
  <c r="Q79" i="10" s="1"/>
  <c r="R50" i="10"/>
  <c r="T51" i="23"/>
  <c r="Q25" i="10"/>
  <c r="Q27" i="10" s="1"/>
  <c r="Q74" i="10" s="1"/>
  <c r="F42" i="6"/>
  <c r="P35" i="10"/>
  <c r="P37" i="10" s="1"/>
  <c r="Q48" i="23"/>
  <c r="G49" i="23"/>
  <c r="Y51" i="23"/>
  <c r="P15" i="10"/>
  <c r="P17" i="10" s="1"/>
  <c r="P72" i="10" s="1"/>
  <c r="F38" i="6"/>
  <c r="P22" i="23"/>
  <c r="R35" i="10"/>
  <c r="V51" i="23" l="1"/>
  <c r="W51" i="23"/>
  <c r="T26" i="10"/>
  <c r="T46" i="10"/>
  <c r="T66" i="10"/>
  <c r="T21" i="10"/>
  <c r="T41" i="10"/>
  <c r="T61" i="10"/>
  <c r="T16" i="10"/>
  <c r="T36" i="10"/>
  <c r="T56" i="10"/>
  <c r="T11" i="10"/>
  <c r="T31" i="10"/>
  <c r="T51" i="10"/>
  <c r="K66" i="10"/>
  <c r="K26" i="10"/>
  <c r="K51" i="10"/>
  <c r="K41" i="10"/>
  <c r="K56" i="10"/>
  <c r="K16" i="10"/>
  <c r="K31" i="10"/>
  <c r="K46" i="10"/>
  <c r="K61" i="10"/>
  <c r="K21" i="10"/>
  <c r="K36" i="10"/>
  <c r="K11" i="10"/>
  <c r="L41" i="10"/>
  <c r="L66" i="10"/>
  <c r="L26" i="10"/>
  <c r="L56" i="10"/>
  <c r="L16" i="10"/>
  <c r="L31" i="10"/>
  <c r="L46" i="10"/>
  <c r="L61" i="10"/>
  <c r="L21" i="10"/>
  <c r="L36" i="10"/>
  <c r="L51" i="10"/>
  <c r="L11" i="10"/>
  <c r="O46" i="10"/>
  <c r="O61" i="10"/>
  <c r="O21" i="10"/>
  <c r="O36" i="10"/>
  <c r="O51" i="10"/>
  <c r="O11" i="10"/>
  <c r="O31" i="10"/>
  <c r="O66" i="10"/>
  <c r="O26" i="10"/>
  <c r="O41" i="10"/>
  <c r="O56" i="10"/>
  <c r="O16" i="10"/>
  <c r="M56" i="10"/>
  <c r="M16" i="10"/>
  <c r="M31" i="10"/>
  <c r="M41" i="10"/>
  <c r="M46" i="10"/>
  <c r="M61" i="10"/>
  <c r="M21" i="10"/>
  <c r="M36" i="10"/>
  <c r="M51" i="10"/>
  <c r="M11" i="10"/>
  <c r="M66" i="10"/>
  <c r="M26" i="10"/>
  <c r="P16" i="10"/>
  <c r="P56" i="10"/>
  <c r="P61" i="10"/>
  <c r="P11" i="10"/>
  <c r="P51" i="10"/>
  <c r="P46" i="10"/>
  <c r="P21" i="10"/>
  <c r="P41" i="10"/>
  <c r="P36" i="10"/>
  <c r="P31" i="10"/>
  <c r="P26" i="10"/>
  <c r="P66" i="10"/>
  <c r="N31" i="10"/>
  <c r="N46" i="10"/>
  <c r="N16" i="10"/>
  <c r="N61" i="10"/>
  <c r="N21" i="10"/>
  <c r="N36" i="10"/>
  <c r="N56" i="10"/>
  <c r="N51" i="10"/>
  <c r="N11" i="10"/>
  <c r="N66" i="10"/>
  <c r="N26" i="10"/>
  <c r="N41" i="10"/>
  <c r="J41" i="10"/>
  <c r="J66" i="10"/>
  <c r="J51" i="10"/>
  <c r="J46" i="10"/>
  <c r="J11" i="10"/>
  <c r="J56" i="10"/>
  <c r="J16" i="10"/>
  <c r="J61" i="10"/>
  <c r="J21" i="10"/>
  <c r="J26" i="10"/>
  <c r="J31" i="10"/>
  <c r="J36" i="10"/>
  <c r="W46" i="10"/>
  <c r="W31" i="10"/>
  <c r="W41" i="10"/>
  <c r="W16" i="10"/>
  <c r="W56" i="10"/>
  <c r="W21" i="10"/>
  <c r="W61" i="10"/>
  <c r="W26" i="10"/>
  <c r="W66" i="10"/>
  <c r="W11" i="10"/>
  <c r="W51" i="10"/>
  <c r="W36" i="10"/>
  <c r="V31" i="10"/>
  <c r="V16" i="10"/>
  <c r="V56" i="10"/>
  <c r="V26" i="10"/>
  <c r="V66" i="10"/>
  <c r="V41" i="10"/>
  <c r="V46" i="10"/>
  <c r="V11" i="10"/>
  <c r="V51" i="10"/>
  <c r="V36" i="10"/>
  <c r="V21" i="10"/>
  <c r="V61" i="10"/>
  <c r="U16" i="10"/>
  <c r="U56" i="10"/>
  <c r="U41" i="10"/>
  <c r="U51" i="10"/>
  <c r="U26" i="10"/>
  <c r="U66" i="10"/>
  <c r="U11" i="10"/>
  <c r="U31" i="10"/>
  <c r="U36" i="10"/>
  <c r="U21" i="10"/>
  <c r="U61" i="10"/>
  <c r="U46" i="10"/>
  <c r="Q67" i="10"/>
  <c r="Q82" i="10" s="1"/>
  <c r="J4" i="37"/>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R45" i="23"/>
  <c r="L51" i="23"/>
  <c r="H51" i="23"/>
  <c r="J51" i="23"/>
  <c r="I51" i="23"/>
  <c r="F48" i="6"/>
  <c r="P65" i="10"/>
  <c r="P67" i="10" s="1"/>
  <c r="K51" i="23"/>
  <c r="F45" i="6"/>
  <c r="N51" i="23"/>
  <c r="R55" i="10"/>
  <c r="Q55" i="10"/>
  <c r="Q57" i="10" s="1"/>
  <c r="Q80" i="10" s="1"/>
  <c r="O51" i="23"/>
  <c r="F46" i="6"/>
  <c r="P51" i="23"/>
  <c r="Q17" i="10"/>
  <c r="Q72" i="10" s="1"/>
  <c r="R52" i="10"/>
  <c r="R79" i="10" s="1"/>
  <c r="Q42" i="10"/>
  <c r="P76" i="10"/>
  <c r="Q37" i="10"/>
  <c r="Q76" i="10" s="1"/>
  <c r="R27" i="10"/>
  <c r="Q22" i="10"/>
  <c r="Q7" i="23"/>
  <c r="Q41" i="23"/>
  <c r="R10" i="10"/>
  <c r="F44" i="6"/>
  <c r="P45" i="10"/>
  <c r="Q42" i="23"/>
  <c r="F37" i="6"/>
  <c r="P10" i="10"/>
  <c r="P12" i="10" s="1"/>
  <c r="P71" i="10" s="1"/>
  <c r="R47" i="23"/>
  <c r="S50" i="23"/>
  <c r="R65" i="10"/>
  <c r="J10" i="7"/>
  <c r="J34" i="7"/>
  <c r="Q30" i="10"/>
  <c r="Q32" i="10" s="1"/>
  <c r="Q75" i="10" s="1"/>
  <c r="R30" i="10"/>
  <c r="L15" i="7"/>
  <c r="L5" i="38" s="1"/>
  <c r="K5" i="27"/>
  <c r="K5" i="26"/>
  <c r="K18" i="7"/>
  <c r="K21" i="7" s="1"/>
  <c r="K5" i="7"/>
  <c r="K5" i="6"/>
  <c r="K5" i="10"/>
  <c r="R45" i="10"/>
  <c r="S48" i="23"/>
  <c r="R67" i="10" l="1"/>
  <c r="R82" i="10" s="1"/>
  <c r="Q62" i="10"/>
  <c r="J352" i="37"/>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R42" i="23"/>
  <c r="S49" i="23" s="1"/>
  <c r="S22" i="6" s="1"/>
  <c r="R17" i="10"/>
  <c r="R72" i="10" s="1"/>
  <c r="R37" i="10"/>
  <c r="R57" i="10"/>
  <c r="R80" i="10" s="1"/>
  <c r="R74" i="10"/>
  <c r="R32" i="10"/>
  <c r="R75" i="10" s="1"/>
  <c r="Q77" i="10"/>
  <c r="R42" i="10"/>
  <c r="Q12" i="10"/>
  <c r="Q71" i="10" s="1"/>
  <c r="Q73" i="10"/>
  <c r="R22" i="10"/>
  <c r="Q49" i="23"/>
  <c r="Q22" i="6" s="1"/>
  <c r="R22" i="23"/>
  <c r="K10" i="7"/>
  <c r="K34" i="7"/>
  <c r="J12" i="7"/>
  <c r="J2" i="38" s="1"/>
  <c r="J26" i="7"/>
  <c r="R7" i="23"/>
  <c r="R41" i="23"/>
  <c r="S46" i="23" s="1"/>
  <c r="Q46" i="23"/>
  <c r="L5" i="27"/>
  <c r="M15" i="7"/>
  <c r="M5" i="38" s="1"/>
  <c r="L18" i="7"/>
  <c r="L21" i="7" s="1"/>
  <c r="L5" i="26"/>
  <c r="L5" i="7"/>
  <c r="L5" i="6"/>
  <c r="L5" i="10"/>
  <c r="S47" i="23"/>
  <c r="S26" i="10" l="1"/>
  <c r="S27" i="10" s="1"/>
  <c r="S66" i="10"/>
  <c r="S11" i="10"/>
  <c r="S51" i="10"/>
  <c r="S52" i="10" s="1"/>
  <c r="S79" i="10" s="1"/>
  <c r="S21" i="10"/>
  <c r="S36" i="10"/>
  <c r="S61" i="10"/>
  <c r="S41" i="10"/>
  <c r="S42" i="10" s="1"/>
  <c r="S46" i="10"/>
  <c r="S31" i="10"/>
  <c r="S16" i="10"/>
  <c r="S56" i="10"/>
  <c r="Q36" i="10"/>
  <c r="Q21" i="10"/>
  <c r="Q61" i="10"/>
  <c r="Q46" i="10"/>
  <c r="Q31" i="10"/>
  <c r="Q11" i="10"/>
  <c r="Q51" i="10"/>
  <c r="Q16" i="10"/>
  <c r="Q56" i="10"/>
  <c r="Q41" i="10"/>
  <c r="Q26" i="10"/>
  <c r="Q66" i="10"/>
  <c r="J83" i="10"/>
  <c r="J114" i="10" s="1"/>
  <c r="S67" i="10"/>
  <c r="S82" i="10" s="1"/>
  <c r="Q47" i="10"/>
  <c r="Q113" i="10" s="1"/>
  <c r="Q81" i="10"/>
  <c r="R62" i="10"/>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J105" i="10"/>
  <c r="K89" i="10"/>
  <c r="K97" i="10"/>
  <c r="J89" i="10"/>
  <c r="J97" i="10"/>
  <c r="P78" i="10"/>
  <c r="P83" i="10" s="1"/>
  <c r="P114" i="10" s="1"/>
  <c r="R49" i="23"/>
  <c r="R22" i="6" s="1"/>
  <c r="S17" i="10"/>
  <c r="S72" i="10" s="1"/>
  <c r="S32" i="10"/>
  <c r="S75" i="10" s="1"/>
  <c r="S51" i="23"/>
  <c r="R46" i="23"/>
  <c r="T52" i="10"/>
  <c r="T79" i="10" s="1"/>
  <c r="Q51" i="23"/>
  <c r="S57" i="10"/>
  <c r="S80" i="10" s="1"/>
  <c r="S37" i="10"/>
  <c r="R76" i="10"/>
  <c r="R12" i="10"/>
  <c r="R71" i="10" s="1"/>
  <c r="S74" i="10"/>
  <c r="T27" i="10"/>
  <c r="R73" i="10"/>
  <c r="S22" i="10"/>
  <c r="R77" i="10"/>
  <c r="J2" i="27"/>
  <c r="J2" i="26"/>
  <c r="J32" i="7"/>
  <c r="J36" i="7" s="1"/>
  <c r="J2" i="7"/>
  <c r="J2" i="10"/>
  <c r="J2" i="6"/>
  <c r="J27" i="7"/>
  <c r="J28" i="7" s="1"/>
  <c r="K12" i="7"/>
  <c r="K2" i="38" s="1"/>
  <c r="K26" i="7"/>
  <c r="L10" i="7"/>
  <c r="L34" i="7"/>
  <c r="N15" i="7"/>
  <c r="N5" i="38" s="1"/>
  <c r="M18" i="7"/>
  <c r="M21" i="7" s="1"/>
  <c r="M5" i="27"/>
  <c r="M5" i="26"/>
  <c r="M5" i="7"/>
  <c r="M5" i="6"/>
  <c r="M5" i="10"/>
  <c r="R11" i="10" l="1"/>
  <c r="R51" i="10"/>
  <c r="R36" i="10"/>
  <c r="R21" i="10"/>
  <c r="R61" i="10"/>
  <c r="R46" i="10"/>
  <c r="R26" i="10"/>
  <c r="R66" i="10"/>
  <c r="R31" i="10"/>
  <c r="R16" i="10"/>
  <c r="R56" i="10"/>
  <c r="R41" i="10"/>
  <c r="J57" i="37"/>
  <c r="J84" i="37"/>
  <c r="T67" i="10"/>
  <c r="U67" i="10" s="1"/>
  <c r="S62" i="10"/>
  <c r="R81" i="10"/>
  <c r="Q78" i="10"/>
  <c r="Q83" i="10" s="1"/>
  <c r="Q114" i="10" s="1"/>
  <c r="R47" i="10"/>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T32" i="10"/>
  <c r="T75" i="10" s="1"/>
  <c r="R51" i="23"/>
  <c r="T17" i="10"/>
  <c r="U17" i="10" s="1"/>
  <c r="U52" i="10"/>
  <c r="U79" i="10" s="1"/>
  <c r="S12" i="10"/>
  <c r="S71" i="10" s="1"/>
  <c r="T57" i="10"/>
  <c r="T80" i="10" s="1"/>
  <c r="T37" i="10"/>
  <c r="S76" i="10"/>
  <c r="U27" i="10"/>
  <c r="T74" i="10"/>
  <c r="T42" i="10"/>
  <c r="S77" i="10"/>
  <c r="S73" i="10"/>
  <c r="T22" i="10"/>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T82" i="10"/>
  <c r="Q89" i="10"/>
  <c r="Q97" i="10"/>
  <c r="Q105" i="10"/>
  <c r="S47" i="10"/>
  <c r="R113" i="10"/>
  <c r="R78" i="10"/>
  <c r="R83" i="10" s="1"/>
  <c r="R114" i="10" s="1"/>
  <c r="T62" i="10"/>
  <c r="S81" i="10"/>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U32" i="10"/>
  <c r="U75" i="10" s="1"/>
  <c r="T72" i="10"/>
  <c r="V52" i="10"/>
  <c r="W52" i="10" s="1"/>
  <c r="W79" i="10" s="1"/>
  <c r="U57" i="10"/>
  <c r="U80" i="10" s="1"/>
  <c r="T12" i="10"/>
  <c r="U12" i="10" s="1"/>
  <c r="U71" i="10" s="1"/>
  <c r="T76" i="10"/>
  <c r="U37" i="10"/>
  <c r="U72" i="10"/>
  <c r="V17" i="10"/>
  <c r="U42" i="10"/>
  <c r="T77" i="10"/>
  <c r="T73" i="10"/>
  <c r="U22" i="10"/>
  <c r="V27" i="10"/>
  <c r="U74" i="10"/>
  <c r="O18" i="7"/>
  <c r="O21" i="7" s="1"/>
  <c r="O5" i="26"/>
  <c r="P15" i="7"/>
  <c r="P5" i="38" s="1"/>
  <c r="O5" i="27"/>
  <c r="O5" i="6"/>
  <c r="O5" i="7"/>
  <c r="O5" i="10"/>
  <c r="V67" i="10"/>
  <c r="U82"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R97" i="10"/>
  <c r="R89" i="10"/>
  <c r="R105" i="10"/>
  <c r="U62" i="10"/>
  <c r="T81" i="10"/>
  <c r="T47" i="10"/>
  <c r="S113" i="10"/>
  <c r="S78" i="10"/>
  <c r="S83" i="10" s="1"/>
  <c r="S114" i="10"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V32" i="10"/>
  <c r="V75" i="10" s="1"/>
  <c r="V79" i="10"/>
  <c r="V12" i="10"/>
  <c r="V71" i="10" s="1"/>
  <c r="V57" i="10"/>
  <c r="W57" i="10" s="1"/>
  <c r="W80" i="10" s="1"/>
  <c r="T71" i="10"/>
  <c r="U76" i="10"/>
  <c r="V37" i="10"/>
  <c r="U73" i="10"/>
  <c r="V22" i="10"/>
  <c r="U77" i="10"/>
  <c r="V42" i="10"/>
  <c r="V72" i="10"/>
  <c r="W17" i="10"/>
  <c r="W72" i="10" s="1"/>
  <c r="W27" i="10"/>
  <c r="W74" i="10" s="1"/>
  <c r="V74" i="10"/>
  <c r="V82" i="10"/>
  <c r="W67"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S105" i="10"/>
  <c r="S97" i="10"/>
  <c r="S89" i="10"/>
  <c r="U81" i="10"/>
  <c r="V62" i="10"/>
  <c r="U47" i="10"/>
  <c r="T78" i="10"/>
  <c r="T83" i="10" s="1"/>
  <c r="T114" i="10" s="1"/>
  <c r="T113" i="10"/>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W32" i="10"/>
  <c r="W75" i="10" s="1"/>
  <c r="W12" i="10"/>
  <c r="W71" i="10" s="1"/>
  <c r="V80" i="10"/>
  <c r="V76" i="10"/>
  <c r="W37" i="10"/>
  <c r="W76" i="10" s="1"/>
  <c r="W42" i="10"/>
  <c r="W77" i="10" s="1"/>
  <c r="V77" i="10"/>
  <c r="W22" i="10"/>
  <c r="W73" i="10" s="1"/>
  <c r="V73" i="10"/>
  <c r="Q18" i="7"/>
  <c r="Q21" i="7" s="1"/>
  <c r="Q5" i="26"/>
  <c r="Q5" i="27"/>
  <c r="R15" i="7"/>
  <c r="R5" i="38" s="1"/>
  <c r="Q5" i="10"/>
  <c r="Q5" i="7"/>
  <c r="Q5" i="6"/>
  <c r="N2" i="26"/>
  <c r="N32" i="7"/>
  <c r="N36" i="7" s="1"/>
  <c r="N2" i="27"/>
  <c r="N27" i="7"/>
  <c r="N28" i="7" s="1"/>
  <c r="N2" i="6"/>
  <c r="N2" i="7"/>
  <c r="N2" i="10"/>
  <c r="P10" i="7"/>
  <c r="P34" i="7"/>
  <c r="L3" i="27"/>
  <c r="L3" i="26"/>
  <c r="L3" i="6"/>
  <c r="L3" i="10"/>
  <c r="L3" i="7"/>
  <c r="W82" i="10"/>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T97" i="10"/>
  <c r="T89" i="10"/>
  <c r="U78" i="10"/>
  <c r="U83" i="10" s="1"/>
  <c r="U114" i="10" s="1"/>
  <c r="V47" i="10"/>
  <c r="U113" i="10"/>
  <c r="V81" i="10"/>
  <c r="W62" i="10"/>
  <c r="W81" i="10" s="1"/>
  <c r="T105" i="10"/>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U89" i="10"/>
  <c r="U97" i="10"/>
  <c r="V78" i="10"/>
  <c r="V83" i="10" s="1"/>
  <c r="V114" i="10" s="1"/>
  <c r="W47" i="10"/>
  <c r="V113" i="10"/>
  <c r="U105" i="10"/>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V89" i="10"/>
  <c r="V105" i="10"/>
  <c r="V97" i="10"/>
  <c r="W78" i="10"/>
  <c r="W83" i="10" s="1"/>
  <c r="W113" i="10"/>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F144" i="38" s="1"/>
  <c r="Q190" i="37"/>
  <c r="P140" i="37"/>
  <c r="P191" i="37"/>
  <c r="O3" i="10"/>
  <c r="P39" i="7"/>
  <c r="P40" i="7" s="1"/>
  <c r="P12" i="37"/>
  <c r="P13" i="37" s="1"/>
  <c r="Q2" i="37"/>
  <c r="Q11" i="37"/>
  <c r="O3" i="6"/>
  <c r="O3" i="7"/>
  <c r="O3" i="27"/>
  <c r="O3" i="26"/>
  <c r="S4" i="26"/>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Q57" i="37"/>
  <c r="Q84" i="37"/>
  <c r="P24" i="37"/>
  <c r="P192" i="37"/>
  <c r="O33" i="37"/>
  <c r="O56" i="37" s="1"/>
  <c r="O32" i="37"/>
  <c r="O55" i="37" s="1"/>
  <c r="O31" i="37"/>
  <c r="O54" i="37" s="1"/>
  <c r="O30" i="37"/>
  <c r="O53" i="37" s="1"/>
  <c r="O29" i="37"/>
  <c r="O52" i="37" s="1"/>
  <c r="O28" i="37"/>
  <c r="O51" i="37" s="1"/>
  <c r="O27" i="37"/>
  <c r="O50" i="37" s="1"/>
  <c r="O26" i="37"/>
  <c r="O49" i="37" s="1"/>
  <c r="F97" i="38"/>
  <c r="F183" i="38" s="1"/>
  <c r="F107" i="38"/>
  <c r="F98" i="38"/>
  <c r="F191" i="38" s="1"/>
  <c r="W114" i="10"/>
  <c r="W105" i="10"/>
  <c r="W89" i="10"/>
  <c r="W97" i="10"/>
  <c r="S388" i="37"/>
  <c r="S385" i="37"/>
  <c r="S383" i="37"/>
  <c r="S389" i="37"/>
  <c r="S396" i="37"/>
  <c r="S395" i="37"/>
  <c r="S384" i="37"/>
  <c r="S392" i="37"/>
  <c r="S391" i="37"/>
  <c r="S386" i="37"/>
  <c r="S399" i="37"/>
  <c r="S398" i="37"/>
  <c r="S394" i="37"/>
  <c r="S393" i="37"/>
  <c r="S382" i="37"/>
  <c r="S353" i="37"/>
  <c r="S343" i="37"/>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204" i="27"/>
  <c r="F19" i="26" s="1"/>
  <c r="F134" i="38"/>
  <c r="F100" i="38"/>
  <c r="F173" i="38"/>
  <c r="F270" i="38" s="1"/>
  <c r="F115" i="38"/>
  <c r="F152" i="38"/>
  <c r="F296" i="38" s="1"/>
  <c r="F251" i="38"/>
  <c r="F110" i="38"/>
  <c r="F149" i="38"/>
  <c r="F303" i="38" s="1"/>
  <c r="F140" i="38"/>
  <c r="F139" i="38"/>
  <c r="F113" i="38"/>
  <c r="F103" i="38"/>
  <c r="F99" i="38"/>
  <c r="F174" i="38"/>
  <c r="F277" i="38" s="1"/>
  <c r="F138" i="38"/>
  <c r="F148" i="38"/>
  <c r="F295" i="38" s="1"/>
  <c r="F137" i="38"/>
  <c r="F117" i="38"/>
  <c r="F172" i="38"/>
  <c r="F262" i="38" s="1"/>
  <c r="F116" i="38"/>
  <c r="F171" i="38"/>
  <c r="F254" i="38" s="1"/>
  <c r="F175" i="38"/>
  <c r="F299" i="38" s="1"/>
  <c r="F147" i="38"/>
  <c r="F274" i="38" s="1"/>
  <c r="F176" i="38"/>
  <c r="F306" i="38" s="1"/>
  <c r="F135" i="38"/>
  <c r="F102" i="38"/>
  <c r="F136" i="38"/>
  <c r="F154" i="38"/>
  <c r="F267" i="38" s="1"/>
  <c r="F101" i="38"/>
  <c r="F177" i="38"/>
  <c r="F284" i="38" s="1"/>
  <c r="F109" i="38"/>
  <c r="F145" i="38"/>
  <c r="F258" i="38" s="1"/>
  <c r="F108" i="38"/>
  <c r="F146" i="38"/>
  <c r="F266" i="38" s="1"/>
  <c r="F153" i="38"/>
  <c r="F259" i="38" s="1"/>
  <c r="F112" i="38"/>
  <c r="F150" i="38"/>
  <c r="F281" i="38" s="1"/>
  <c r="F111" i="38"/>
  <c r="T4" i="37"/>
  <c r="T4" i="38"/>
  <c r="P3" i="37"/>
  <c r="P3" i="38"/>
  <c r="P3" i="6"/>
  <c r="P3" i="7"/>
  <c r="P3" i="27"/>
  <c r="P3" i="26"/>
  <c r="P3" i="10"/>
  <c r="R190" i="37"/>
  <c r="Q191" i="37"/>
  <c r="Q140" i="37"/>
  <c r="R2" i="37"/>
  <c r="R11" i="37"/>
  <c r="Q39" i="7"/>
  <c r="Q40" i="7" s="1"/>
  <c r="Q12" i="37"/>
  <c r="Q13" i="37" s="1"/>
  <c r="T4" i="27"/>
  <c r="T4" i="26"/>
  <c r="T4" i="10"/>
  <c r="F115" i="10" s="1"/>
  <c r="F117" i="10" s="1"/>
  <c r="F439" i="27" s="1"/>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Q59" i="37" l="1"/>
  <c r="Q87" i="37" s="1"/>
  <c r="Q60" i="37"/>
  <c r="Q88" i="37" s="1"/>
  <c r="Q61" i="37"/>
  <c r="Q89" i="37" s="1"/>
  <c r="Q65" i="37"/>
  <c r="Q93" i="37" s="1"/>
  <c r="Q64" i="37"/>
  <c r="Q92" i="37" s="1"/>
  <c r="Q62" i="37"/>
  <c r="Q90" i="37" s="1"/>
  <c r="Q63" i="37"/>
  <c r="Q91" i="37" s="1"/>
  <c r="Q58" i="37"/>
  <c r="Q86" i="37" s="1"/>
  <c r="R57" i="37"/>
  <c r="R84" i="37"/>
  <c r="Q110" i="37"/>
  <c r="Q106" i="37"/>
  <c r="Q95" i="37"/>
  <c r="Q103" i="37"/>
  <c r="Q99" i="37"/>
  <c r="Q96" i="37"/>
  <c r="Q107" i="37"/>
  <c r="Q104" i="37"/>
  <c r="Q100" i="37"/>
  <c r="Q97" i="37"/>
  <c r="Q109" i="37"/>
  <c r="Q105" i="37"/>
  <c r="Q102" i="37"/>
  <c r="Q98" i="37"/>
  <c r="Q192" i="37"/>
  <c r="Q24" i="37"/>
  <c r="P33" i="37"/>
  <c r="P56" i="37" s="1"/>
  <c r="P32" i="37"/>
  <c r="P55" i="37" s="1"/>
  <c r="P31" i="37"/>
  <c r="P54" i="37" s="1"/>
  <c r="P30" i="37"/>
  <c r="P53" i="37" s="1"/>
  <c r="P29" i="37"/>
  <c r="P52" i="37" s="1"/>
  <c r="P28" i="37"/>
  <c r="P51" i="37" s="1"/>
  <c r="P27" i="37"/>
  <c r="P50" i="37" s="1"/>
  <c r="P26" i="37"/>
  <c r="P49" i="37" s="1"/>
  <c r="T341" i="37"/>
  <c r="T340" i="37"/>
  <c r="T343" i="37"/>
  <c r="T342" i="37"/>
  <c r="T345" i="37"/>
  <c r="T348" i="37"/>
  <c r="T338" i="37"/>
  <c r="T355" i="37"/>
  <c r="T352" i="37"/>
  <c r="T350" i="37"/>
  <c r="T339" i="37"/>
  <c r="T349" i="37"/>
  <c r="T356" i="37"/>
  <c r="T351" i="37"/>
  <c r="T346" i="37"/>
  <c r="T353" i="37"/>
  <c r="T396" i="37"/>
  <c r="T386" i="37"/>
  <c r="F1308" i="27"/>
  <c r="F1317" i="27" s="1"/>
  <c r="F2007" i="27" s="1"/>
  <c r="F481" i="27"/>
  <c r="F490" i="27" s="1"/>
  <c r="F1180" i="27" s="1"/>
  <c r="F307" i="38"/>
  <c r="F271" i="38"/>
  <c r="F263" i="38"/>
  <c r="F237" i="38"/>
  <c r="F212" i="38"/>
  <c r="F217" i="38"/>
  <c r="F210" i="38"/>
  <c r="F209" i="38"/>
  <c r="F219" i="38"/>
  <c r="F203" i="38"/>
  <c r="F220" i="38"/>
  <c r="F218" i="38"/>
  <c r="F186" i="38"/>
  <c r="F185" i="38"/>
  <c r="F234" i="38"/>
  <c r="F233" i="38"/>
  <c r="F238" i="38"/>
  <c r="F246" i="38"/>
  <c r="F187" i="38"/>
  <c r="F192" i="38"/>
  <c r="F195" i="38"/>
  <c r="F221" i="38"/>
  <c r="F204" i="38"/>
  <c r="F244" i="38"/>
  <c r="F243" i="38"/>
  <c r="F201" i="38"/>
  <c r="F205" i="38"/>
  <c r="F202" i="38"/>
  <c r="F200" i="38"/>
  <c r="F235" i="38"/>
  <c r="F236" i="38"/>
  <c r="F242" i="38"/>
  <c r="F213" i="38"/>
  <c r="F194" i="38"/>
  <c r="F184" i="38"/>
  <c r="F245" i="38"/>
  <c r="F211" i="38"/>
  <c r="F196" i="38"/>
  <c r="F193" i="38"/>
  <c r="U4" i="37"/>
  <c r="U4" i="38"/>
  <c r="Q3" i="37"/>
  <c r="Q3" i="38"/>
  <c r="F106" i="10"/>
  <c r="F108" i="10" s="1"/>
  <c r="F409" i="27" s="1"/>
  <c r="Q3" i="7"/>
  <c r="Q3" i="27"/>
  <c r="S190" i="37"/>
  <c r="R191" i="37"/>
  <c r="R140" i="37"/>
  <c r="S2" i="37"/>
  <c r="S11" i="37"/>
  <c r="Q3" i="10"/>
  <c r="Q3" i="6"/>
  <c r="Q3" i="26"/>
  <c r="R39" i="7"/>
  <c r="R40" i="7" s="1"/>
  <c r="R12" i="37"/>
  <c r="R13" i="37" s="1"/>
  <c r="U4" i="27"/>
  <c r="U4" i="6"/>
  <c r="U4" i="26"/>
  <c r="U4" i="10"/>
  <c r="U4" i="7"/>
  <c r="V43" i="7"/>
  <c r="V45" i="7" s="1"/>
  <c r="V5" i="37"/>
  <c r="T12" i="7"/>
  <c r="T2" i="38" s="1"/>
  <c r="T26" i="7"/>
  <c r="U10" i="7"/>
  <c r="U34" i="7"/>
  <c r="S2" i="27"/>
  <c r="S2" i="26"/>
  <c r="S32" i="7"/>
  <c r="S36" i="7" s="1"/>
  <c r="S2" i="10"/>
  <c r="S2" i="7"/>
  <c r="S27" i="7"/>
  <c r="S28" i="7" s="1"/>
  <c r="S2" i="6"/>
  <c r="W15" i="7"/>
  <c r="W5" i="38" s="1"/>
  <c r="V18" i="7"/>
  <c r="V21" i="7" s="1"/>
  <c r="V5" i="26"/>
  <c r="V5" i="27"/>
  <c r="V5" i="7"/>
  <c r="V5" i="6"/>
  <c r="V5" i="10"/>
  <c r="R103" i="37" l="1"/>
  <c r="R99" i="37"/>
  <c r="R96" i="37"/>
  <c r="R107" i="37"/>
  <c r="R104" i="37"/>
  <c r="R100" i="37"/>
  <c r="R97" i="37"/>
  <c r="R109" i="37"/>
  <c r="R105" i="37"/>
  <c r="R102" i="37"/>
  <c r="R98" i="37"/>
  <c r="R110" i="37"/>
  <c r="R106" i="37"/>
  <c r="R95" i="37"/>
  <c r="R58" i="37"/>
  <c r="R59" i="37"/>
  <c r="R64" i="37"/>
  <c r="R63" i="37"/>
  <c r="R61" i="37"/>
  <c r="R62" i="37"/>
  <c r="R60" i="37"/>
  <c r="R65" i="37"/>
  <c r="S84" i="37"/>
  <c r="S57" i="37"/>
  <c r="N229" i="37"/>
  <c r="N283" i="37" s="1"/>
  <c r="O229" i="37"/>
  <c r="O283" i="37" s="1"/>
  <c r="O303" i="37" s="1"/>
  <c r="O407" i="37" s="1"/>
  <c r="O426" i="37" s="1"/>
  <c r="O257" i="26" s="1"/>
  <c r="Q33" i="37"/>
  <c r="Q56" i="37" s="1"/>
  <c r="Q32" i="37"/>
  <c r="Q55" i="37" s="1"/>
  <c r="Q31" i="37"/>
  <c r="Q54" i="37" s="1"/>
  <c r="Q30" i="37"/>
  <c r="Q53" i="37" s="1"/>
  <c r="Q29" i="37"/>
  <c r="Q52" i="37" s="1"/>
  <c r="Q28" i="37"/>
  <c r="Q51" i="37" s="1"/>
  <c r="Q27" i="37"/>
  <c r="Q50" i="37" s="1"/>
  <c r="Q26" i="37"/>
  <c r="Q49" i="37" s="1"/>
  <c r="R192" i="37"/>
  <c r="R24" i="37"/>
  <c r="R26" i="37" s="1"/>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F188" i="38"/>
  <c r="F323" i="38"/>
  <c r="F350" i="38" s="1"/>
  <c r="F361" i="37" s="1"/>
  <c r="T383" i="37" s="1"/>
  <c r="F370" i="38"/>
  <c r="F397" i="38" s="1"/>
  <c r="F371" i="37" s="1"/>
  <c r="T393" i="37" s="1"/>
  <c r="F322" i="38"/>
  <c r="F349" i="38" s="1"/>
  <c r="F360" i="37" s="1"/>
  <c r="T382" i="37" s="1"/>
  <c r="F369" i="38"/>
  <c r="F396" i="38" s="1"/>
  <c r="F370" i="37" s="1"/>
  <c r="T392" i="37" s="1"/>
  <c r="F300" i="38"/>
  <c r="F285" i="38"/>
  <c r="F278" i="38"/>
  <c r="F255" i="38"/>
  <c r="F206" i="38"/>
  <c r="F247" i="38"/>
  <c r="F197" i="38"/>
  <c r="F239" i="38"/>
  <c r="F222" i="38"/>
  <c r="F214" i="38"/>
  <c r="V4" i="37"/>
  <c r="V4" i="38"/>
  <c r="R3" i="37"/>
  <c r="R3" i="38"/>
  <c r="L236" i="37"/>
  <c r="L290" i="37" s="1"/>
  <c r="N236" i="37"/>
  <c r="N290" i="37" s="1"/>
  <c r="P236" i="37"/>
  <c r="P290" i="37" s="1"/>
  <c r="Q236" i="37"/>
  <c r="Q290" i="37" s="1"/>
  <c r="M236" i="37"/>
  <c r="M290" i="37" s="1"/>
  <c r="J236" i="37"/>
  <c r="J290" i="37" s="1"/>
  <c r="K236" i="37"/>
  <c r="K290" i="37" s="1"/>
  <c r="Q229" i="37"/>
  <c r="Q283" i="37" s="1"/>
  <c r="O236" i="37"/>
  <c r="O290" i="37" s="1"/>
  <c r="J229" i="37"/>
  <c r="J283" i="37" s="1"/>
  <c r="K229" i="37"/>
  <c r="K283" i="37" s="1"/>
  <c r="L229" i="37"/>
  <c r="L283" i="37" s="1"/>
  <c r="M229" i="37"/>
  <c r="M283" i="37" s="1"/>
  <c r="P229" i="37"/>
  <c r="P283" i="37" s="1"/>
  <c r="T190" i="37"/>
  <c r="S191" i="37"/>
  <c r="S140" i="37"/>
  <c r="R3" i="10"/>
  <c r="R3" i="6"/>
  <c r="R3" i="7"/>
  <c r="S39" i="7"/>
  <c r="S40" i="7" s="1"/>
  <c r="S12" i="37"/>
  <c r="S13" i="37" s="1"/>
  <c r="R3" i="26"/>
  <c r="T2" i="37"/>
  <c r="T11" i="37"/>
  <c r="R3" i="27"/>
  <c r="W43" i="7"/>
  <c r="W45" i="7" s="1"/>
  <c r="W5" i="37"/>
  <c r="V4" i="26"/>
  <c r="V4" i="27"/>
  <c r="V4" i="10"/>
  <c r="V4" i="6"/>
  <c r="V4" i="7"/>
  <c r="V10" i="7"/>
  <c r="V34" i="7"/>
  <c r="W18" i="7"/>
  <c r="W21" i="7" s="1"/>
  <c r="W5" i="26"/>
  <c r="W5" i="27"/>
  <c r="W5" i="6"/>
  <c r="W5" i="10"/>
  <c r="W5" i="7"/>
  <c r="U12" i="7"/>
  <c r="U2" i="38" s="1"/>
  <c r="U26" i="7"/>
  <c r="T32" i="7"/>
  <c r="T36" i="7" s="1"/>
  <c r="T2" i="27"/>
  <c r="T27" i="7"/>
  <c r="T28" i="7" s="1"/>
  <c r="T2" i="7"/>
  <c r="T2" i="26"/>
  <c r="T2" i="6"/>
  <c r="T2" i="10"/>
  <c r="T84" i="37" l="1"/>
  <c r="T57" i="37"/>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21" i="38"/>
  <c r="F348" i="38" s="1"/>
  <c r="F359" i="37" s="1"/>
  <c r="T381" i="37" s="1"/>
  <c r="F368" i="38"/>
  <c r="F315" i="38"/>
  <c r="F342" i="38" s="1"/>
  <c r="F319" i="37" s="1"/>
  <c r="S341" i="37" s="1"/>
  <c r="F362" i="38"/>
  <c r="F389" i="38" s="1"/>
  <c r="F329" i="37" s="1"/>
  <c r="S351" i="37" s="1"/>
  <c r="F324" i="38"/>
  <c r="F351" i="38" s="1"/>
  <c r="F362" i="37" s="1"/>
  <c r="T384" i="37" s="1"/>
  <c r="F371" i="38"/>
  <c r="F398" i="38" s="1"/>
  <c r="F372" i="37" s="1"/>
  <c r="T394" i="37" s="1"/>
  <c r="F316" i="38"/>
  <c r="F343" i="38" s="1"/>
  <c r="F320" i="37" s="1"/>
  <c r="S342" i="37" s="1"/>
  <c r="F363" i="38"/>
  <c r="F390" i="38" s="1"/>
  <c r="F330" i="37" s="1"/>
  <c r="S352" i="37" s="1"/>
  <c r="F325" i="38"/>
  <c r="F352" i="38" s="1"/>
  <c r="F363" i="37" s="1"/>
  <c r="T385" i="37" s="1"/>
  <c r="F372" i="38"/>
  <c r="F399" i="38" s="1"/>
  <c r="F373" i="37" s="1"/>
  <c r="T395" i="37" s="1"/>
  <c r="F313" i="38"/>
  <c r="F340" i="38" s="1"/>
  <c r="F317" i="37" s="1"/>
  <c r="S339" i="37" s="1"/>
  <c r="F360" i="38"/>
  <c r="F387" i="38" s="1"/>
  <c r="F327" i="37" s="1"/>
  <c r="S349" i="37" s="1"/>
  <c r="F312" i="38"/>
  <c r="F359" i="38"/>
  <c r="F327" i="38"/>
  <c r="F354" i="38" s="1"/>
  <c r="F366" i="37" s="1"/>
  <c r="T388" i="37" s="1"/>
  <c r="F374" i="38"/>
  <c r="F401" i="38" s="1"/>
  <c r="F376" i="37" s="1"/>
  <c r="T398" i="37" s="1"/>
  <c r="F318" i="38"/>
  <c r="F345" i="38" s="1"/>
  <c r="F323" i="37" s="1"/>
  <c r="S345" i="37" s="1"/>
  <c r="F365" i="38"/>
  <c r="F392" i="38" s="1"/>
  <c r="F333" i="37" s="1"/>
  <c r="S355" i="37" s="1"/>
  <c r="F328" i="38"/>
  <c r="F355" i="38" s="1"/>
  <c r="F367" i="37" s="1"/>
  <c r="T389" i="37" s="1"/>
  <c r="F375" i="38"/>
  <c r="F402" i="38" s="1"/>
  <c r="F377" i="37" s="1"/>
  <c r="T399" i="37" s="1"/>
  <c r="F319" i="38"/>
  <c r="F346" i="38" s="1"/>
  <c r="F324" i="37" s="1"/>
  <c r="S346" i="37" s="1"/>
  <c r="F366" i="38"/>
  <c r="F393" i="38" s="1"/>
  <c r="F334" i="37" s="1"/>
  <c r="S356" i="37" s="1"/>
  <c r="F314" i="38"/>
  <c r="F341" i="38" s="1"/>
  <c r="F318" i="37" s="1"/>
  <c r="S340" i="37" s="1"/>
  <c r="F361" i="38"/>
  <c r="F388" i="38" s="1"/>
  <c r="F328" i="37" s="1"/>
  <c r="S350" i="37" s="1"/>
  <c r="W4" i="37"/>
  <c r="W4" i="38"/>
  <c r="S3" i="37"/>
  <c r="S3" i="38"/>
  <c r="S3" i="26"/>
  <c r="S3" i="10"/>
  <c r="S3" i="6"/>
  <c r="S3" i="7"/>
  <c r="S3" i="27"/>
  <c r="P310" i="37"/>
  <c r="P414" i="37" s="1"/>
  <c r="P433" i="37" s="1"/>
  <c r="P264" i="26" s="1"/>
  <c r="O310" i="37"/>
  <c r="O414" i="37" s="1"/>
  <c r="O433" i="37" s="1"/>
  <c r="O264" i="26" s="1"/>
  <c r="N310" i="37"/>
  <c r="N414" i="37" s="1"/>
  <c r="N433" i="37" s="1"/>
  <c r="N264" i="26" s="1"/>
  <c r="N303" i="37"/>
  <c r="N407" i="37" s="1"/>
  <c r="N426" i="37" s="1"/>
  <c r="N257" i="26" s="1"/>
  <c r="L310" i="37"/>
  <c r="L414" i="37" s="1"/>
  <c r="L433" i="37" s="1"/>
  <c r="L264" i="26" s="1"/>
  <c r="K303" i="37"/>
  <c r="K407" i="37" s="1"/>
  <c r="K426" i="37" s="1"/>
  <c r="K257" i="26" s="1"/>
  <c r="P303" i="37"/>
  <c r="P407" i="37" s="1"/>
  <c r="P426" i="37" s="1"/>
  <c r="P257" i="26" s="1"/>
  <c r="Q303" i="37"/>
  <c r="Q407" i="37" s="1"/>
  <c r="Q426" i="37" s="1"/>
  <c r="Q257" i="26" s="1"/>
  <c r="M303" i="37"/>
  <c r="M407" i="37" s="1"/>
  <c r="M426" i="37" s="1"/>
  <c r="M257" i="26" s="1"/>
  <c r="K310" i="37"/>
  <c r="K414" i="37" s="1"/>
  <c r="K433" i="37" s="1"/>
  <c r="K264" i="26" s="1"/>
  <c r="M310" i="37"/>
  <c r="M414" i="37" s="1"/>
  <c r="M433" i="37" s="1"/>
  <c r="M264" i="26" s="1"/>
  <c r="Q310" i="37"/>
  <c r="Q414" i="37" s="1"/>
  <c r="Q433" i="37" s="1"/>
  <c r="Q264" i="26" s="1"/>
  <c r="L303" i="37"/>
  <c r="L407" i="37" s="1"/>
  <c r="L426" i="37" s="1"/>
  <c r="L257" i="26" s="1"/>
  <c r="J310" i="37"/>
  <c r="J414" i="37" s="1"/>
  <c r="J433" i="37" s="1"/>
  <c r="J264" i="26" s="1"/>
  <c r="J303" i="37"/>
  <c r="J407" i="37" s="1"/>
  <c r="J426" i="37" s="1"/>
  <c r="J257" i="26" s="1"/>
  <c r="T191" i="37"/>
  <c r="T140" i="37"/>
  <c r="U190" i="37"/>
  <c r="T39" i="7"/>
  <c r="T40" i="7" s="1"/>
  <c r="T12" i="37"/>
  <c r="T13" i="37" s="1"/>
  <c r="U2" i="37"/>
  <c r="U11" i="37"/>
  <c r="W4" i="10"/>
  <c r="W4" i="26"/>
  <c r="W4" i="6"/>
  <c r="W4" i="7"/>
  <c r="W4" i="27"/>
  <c r="W10" i="7"/>
  <c r="W34" i="7"/>
  <c r="V12" i="7"/>
  <c r="V2" i="38" s="1"/>
  <c r="V26" i="7"/>
  <c r="U2" i="26"/>
  <c r="U32" i="7"/>
  <c r="U36" i="7" s="1"/>
  <c r="U2" i="27"/>
  <c r="U27" i="7"/>
  <c r="U28" i="7" s="1"/>
  <c r="U2" i="7"/>
  <c r="U2" i="6"/>
  <c r="U2" i="10"/>
  <c r="T61" i="37" l="1"/>
  <c r="T89" i="37" s="1"/>
  <c r="T63" i="37"/>
  <c r="T91" i="37" s="1"/>
  <c r="T58" i="37"/>
  <c r="T86" i="37" s="1"/>
  <c r="T62" i="37"/>
  <c r="T90" i="37" s="1"/>
  <c r="T64" i="37"/>
  <c r="T92" i="37" s="1"/>
  <c r="T60" i="37"/>
  <c r="T88" i="37" s="1"/>
  <c r="T59" i="37"/>
  <c r="T87" i="37" s="1"/>
  <c r="T65" i="37"/>
  <c r="T93" i="37" s="1"/>
  <c r="U84" i="37"/>
  <c r="U57" i="37"/>
  <c r="T96" i="37"/>
  <c r="T107" i="37"/>
  <c r="T236" i="37" s="1"/>
  <c r="T290" i="37" s="1"/>
  <c r="T310" i="37" s="1"/>
  <c r="T414" i="37" s="1"/>
  <c r="T433" i="37" s="1"/>
  <c r="T264" i="26" s="1"/>
  <c r="G21" i="30" s="1"/>
  <c r="T104" i="37"/>
  <c r="T233" i="37" s="1"/>
  <c r="T287" i="37" s="1"/>
  <c r="T100" i="37"/>
  <c r="T229" i="37" s="1"/>
  <c r="T283" i="37" s="1"/>
  <c r="T97" i="37"/>
  <c r="T226" i="37" s="1"/>
  <c r="T280" i="37" s="1"/>
  <c r="T109" i="37"/>
  <c r="T105" i="37"/>
  <c r="T102" i="37"/>
  <c r="T98" i="37"/>
  <c r="T110" i="37"/>
  <c r="T95" i="37"/>
  <c r="T106" i="37"/>
  <c r="T235" i="37" s="1"/>
  <c r="T289" i="37" s="1"/>
  <c r="T103" i="37"/>
  <c r="T232" i="37" s="1"/>
  <c r="T286" i="37" s="1"/>
  <c r="T99" i="37"/>
  <c r="T228" i="37" s="1"/>
  <c r="T282" i="37" s="1"/>
  <c r="Q235" i="37"/>
  <c r="Q289" i="37" s="1"/>
  <c r="K232" i="37"/>
  <c r="K286" i="37" s="1"/>
  <c r="R229" i="37"/>
  <c r="R283" i="37" s="1"/>
  <c r="R303" i="37" s="1"/>
  <c r="R407" i="37" s="1"/>
  <c r="R426" i="37" s="1"/>
  <c r="R257" i="26" s="1"/>
  <c r="L226" i="37"/>
  <c r="L280" i="37" s="1"/>
  <c r="L228" i="37"/>
  <c r="L282" i="37" s="1"/>
  <c r="L302" i="37" s="1"/>
  <c r="L406" i="37" s="1"/>
  <c r="L425" i="37" s="1"/>
  <c r="L256" i="26" s="1"/>
  <c r="R86" i="37"/>
  <c r="R236" i="37"/>
  <c r="T24" i="37"/>
  <c r="T192" i="37"/>
  <c r="T199" i="37" s="1"/>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F395" i="38"/>
  <c r="F369" i="37" s="1"/>
  <c r="T391" i="37" s="1"/>
  <c r="F339" i="38"/>
  <c r="F316" i="37" s="1"/>
  <c r="S338" i="37" s="1"/>
  <c r="F386" i="38"/>
  <c r="F326" i="37" s="1"/>
  <c r="S348" i="37" s="1"/>
  <c r="W382" i="37"/>
  <c r="H382" i="37" s="1"/>
  <c r="W353" i="37"/>
  <c r="H353" i="37" s="1"/>
  <c r="W343" i="37"/>
  <c r="H343" i="37" s="1"/>
  <c r="W351" i="37"/>
  <c r="H351" i="37" s="1"/>
  <c r="W349" i="37"/>
  <c r="H349" i="37" s="1"/>
  <c r="W346" i="37"/>
  <c r="H346" i="37" s="1"/>
  <c r="W341" i="37"/>
  <c r="H341" i="37" s="1"/>
  <c r="W386" i="37"/>
  <c r="H386" i="37" s="1"/>
  <c r="W339" i="37"/>
  <c r="H339" i="37" s="1"/>
  <c r="W384" i="37"/>
  <c r="H384" i="37" s="1"/>
  <c r="W356" i="37"/>
  <c r="H356" i="37" s="1"/>
  <c r="W340" i="37"/>
  <c r="H340" i="37" s="1"/>
  <c r="W388" i="37"/>
  <c r="H388" i="37" s="1"/>
  <c r="W392" i="37"/>
  <c r="H392" i="37" s="1"/>
  <c r="W385" i="37"/>
  <c r="H385" i="37" s="1"/>
  <c r="W348" i="37"/>
  <c r="W395" i="37"/>
  <c r="H395" i="37" s="1"/>
  <c r="W399" i="37"/>
  <c r="H399" i="37" s="1"/>
  <c r="W355" i="37"/>
  <c r="H355" i="37" s="1"/>
  <c r="W383" i="37"/>
  <c r="H383" i="37" s="1"/>
  <c r="W389" i="37"/>
  <c r="H389" i="37" s="1"/>
  <c r="W342" i="37"/>
  <c r="H342" i="37" s="1"/>
  <c r="W391" i="37"/>
  <c r="W394" i="37"/>
  <c r="H394" i="37" s="1"/>
  <c r="W350" i="37"/>
  <c r="H350" i="37" s="1"/>
  <c r="W398" i="37"/>
  <c r="H398" i="37" s="1"/>
  <c r="W338" i="37"/>
  <c r="W345" i="37"/>
  <c r="H345" i="37" s="1"/>
  <c r="W393" i="37"/>
  <c r="H393" i="37" s="1"/>
  <c r="W396" i="37"/>
  <c r="H396" i="37" s="1"/>
  <c r="W352" i="37"/>
  <c r="H352" i="37" s="1"/>
  <c r="W381" i="37"/>
  <c r="H381" i="37" s="1"/>
  <c r="T3" i="37"/>
  <c r="T3" i="38"/>
  <c r="T3" i="10"/>
  <c r="N228" i="37"/>
  <c r="N282" i="37" s="1"/>
  <c r="J232" i="37"/>
  <c r="J286" i="37" s="1"/>
  <c r="P226" i="37"/>
  <c r="P280" i="37" s="1"/>
  <c r="Q309" i="37"/>
  <c r="Q413" i="37" s="1"/>
  <c r="Q432" i="37" s="1"/>
  <c r="Q263" i="26" s="1"/>
  <c r="J226" i="37"/>
  <c r="J280" i="37" s="1"/>
  <c r="M235" i="37"/>
  <c r="M289" i="37" s="1"/>
  <c r="Q226" i="37"/>
  <c r="Q280" i="37" s="1"/>
  <c r="R226" i="37"/>
  <c r="R280" i="37" s="1"/>
  <c r="K226" i="37"/>
  <c r="K280" i="37" s="1"/>
  <c r="M226" i="37"/>
  <c r="M280" i="37" s="1"/>
  <c r="N226" i="37"/>
  <c r="N280" i="37" s="1"/>
  <c r="O226" i="37"/>
  <c r="O280" i="37" s="1"/>
  <c r="R233" i="37"/>
  <c r="R287" i="37" s="1"/>
  <c r="N233" i="37"/>
  <c r="N287" i="37" s="1"/>
  <c r="L235" i="37"/>
  <c r="L289" i="37" s="1"/>
  <c r="K233" i="37"/>
  <c r="K287" i="37" s="1"/>
  <c r="N235" i="37"/>
  <c r="N289" i="37" s="1"/>
  <c r="O235" i="37"/>
  <c r="O289" i="37" s="1"/>
  <c r="M233" i="37"/>
  <c r="M287" i="37" s="1"/>
  <c r="P235" i="37"/>
  <c r="P289" i="37" s="1"/>
  <c r="O233" i="37"/>
  <c r="O287" i="37" s="1"/>
  <c r="O228" i="37"/>
  <c r="O282" i="37" s="1"/>
  <c r="M228" i="37"/>
  <c r="M282" i="37" s="1"/>
  <c r="P228" i="37"/>
  <c r="P282" i="37" s="1"/>
  <c r="L232" i="37"/>
  <c r="L286" i="37" s="1"/>
  <c r="R232" i="37"/>
  <c r="R286" i="37" s="1"/>
  <c r="Q228" i="37"/>
  <c r="Q282" i="37" s="1"/>
  <c r="M232" i="37"/>
  <c r="M286" i="37" s="1"/>
  <c r="R228" i="37"/>
  <c r="R282" i="37" s="1"/>
  <c r="L233" i="37"/>
  <c r="L287" i="37" s="1"/>
  <c r="J228" i="37"/>
  <c r="J282" i="37" s="1"/>
  <c r="K228" i="37"/>
  <c r="K282" i="37" s="1"/>
  <c r="P232" i="37"/>
  <c r="P286" i="37" s="1"/>
  <c r="O232" i="37"/>
  <c r="O286" i="37" s="1"/>
  <c r="Q232" i="37"/>
  <c r="Q286" i="37" s="1"/>
  <c r="N232" i="37"/>
  <c r="N286" i="37" s="1"/>
  <c r="P233" i="37"/>
  <c r="P287" i="37" s="1"/>
  <c r="R235" i="37"/>
  <c r="R289" i="37" s="1"/>
  <c r="J235" i="37"/>
  <c r="J289" i="37" s="1"/>
  <c r="K235" i="37"/>
  <c r="K289" i="37" s="1"/>
  <c r="U140" i="37"/>
  <c r="U191" i="37"/>
  <c r="V190" i="37"/>
  <c r="Q233" i="37"/>
  <c r="Q287" i="37" s="1"/>
  <c r="T3" i="6"/>
  <c r="T3" i="27"/>
  <c r="T3" i="7"/>
  <c r="T3" i="26"/>
  <c r="U39" i="7"/>
  <c r="U40" i="7" s="1"/>
  <c r="U12" i="37"/>
  <c r="U13" i="37" s="1"/>
  <c r="V2" i="37"/>
  <c r="V11" i="37"/>
  <c r="V2" i="26"/>
  <c r="V32" i="7"/>
  <c r="V36" i="7" s="1"/>
  <c r="V2" i="27"/>
  <c r="V27" i="7"/>
  <c r="V28" i="7" s="1"/>
  <c r="V2" i="6"/>
  <c r="V2" i="10"/>
  <c r="V2" i="7"/>
  <c r="W12" i="7"/>
  <c r="W2" i="38" s="1"/>
  <c r="W26" i="7"/>
  <c r="O239" i="37" l="1"/>
  <c r="O293" i="37" s="1"/>
  <c r="O313" i="37" s="1"/>
  <c r="O417" i="37" s="1"/>
  <c r="O436" i="37" s="1"/>
  <c r="O267" i="26" s="1"/>
  <c r="R238" i="37"/>
  <c r="R292" i="37" s="1"/>
  <c r="U64" i="37"/>
  <c r="U92" i="37" s="1"/>
  <c r="U61" i="37"/>
  <c r="U89" i="37" s="1"/>
  <c r="U58" i="37"/>
  <c r="U86" i="37" s="1"/>
  <c r="U63" i="37"/>
  <c r="U91" i="37" s="1"/>
  <c r="U62" i="37"/>
  <c r="U90" i="37" s="1"/>
  <c r="U59" i="37"/>
  <c r="U87" i="37" s="1"/>
  <c r="U65" i="37"/>
  <c r="U93" i="37" s="1"/>
  <c r="U60" i="37"/>
  <c r="U88" i="37" s="1"/>
  <c r="U107" i="37"/>
  <c r="U236" i="37" s="1"/>
  <c r="U290" i="37" s="1"/>
  <c r="U310" i="37" s="1"/>
  <c r="U414" i="37" s="1"/>
  <c r="U433" i="37" s="1"/>
  <c r="U264" i="26" s="1"/>
  <c r="H21" i="30" s="1"/>
  <c r="U104" i="37"/>
  <c r="U233" i="37" s="1"/>
  <c r="U287" i="37" s="1"/>
  <c r="U100" i="37"/>
  <c r="U229" i="37" s="1"/>
  <c r="U283" i="37" s="1"/>
  <c r="U303" i="37" s="1"/>
  <c r="U407" i="37" s="1"/>
  <c r="U426" i="37" s="1"/>
  <c r="U257" i="26" s="1"/>
  <c r="H14" i="30" s="1"/>
  <c r="U97" i="37"/>
  <c r="U226" i="37" s="1"/>
  <c r="U280" i="37" s="1"/>
  <c r="U109" i="37"/>
  <c r="U238" i="37" s="1"/>
  <c r="U292" i="37" s="1"/>
  <c r="U105" i="37"/>
  <c r="U102" i="37"/>
  <c r="U231" i="37" s="1"/>
  <c r="U285" i="37" s="1"/>
  <c r="U98" i="37"/>
  <c r="U110" i="37"/>
  <c r="U239" i="37" s="1"/>
  <c r="U293" i="37" s="1"/>
  <c r="U95" i="37"/>
  <c r="U224" i="37" s="1"/>
  <c r="U278" i="37" s="1"/>
  <c r="U106" i="37"/>
  <c r="U235" i="37" s="1"/>
  <c r="U289" i="37" s="1"/>
  <c r="U103" i="37"/>
  <c r="U99" i="37"/>
  <c r="U228" i="37" s="1"/>
  <c r="U282" i="37" s="1"/>
  <c r="U302" i="37" s="1"/>
  <c r="U406" i="37" s="1"/>
  <c r="U425" i="37" s="1"/>
  <c r="U256" i="26" s="1"/>
  <c r="H13" i="30" s="1"/>
  <c r="U96" i="37"/>
  <c r="U225" i="37" s="1"/>
  <c r="U279" i="37" s="1"/>
  <c r="V57" i="37"/>
  <c r="V84" i="37"/>
  <c r="N225" i="37"/>
  <c r="N279" i="37" s="1"/>
  <c r="J224" i="37"/>
  <c r="J278" i="37" s="1"/>
  <c r="S64" i="37"/>
  <c r="S92" i="37" s="1"/>
  <c r="S65" i="37"/>
  <c r="S93" i="37" s="1"/>
  <c r="S61" i="37"/>
  <c r="S89" i="37" s="1"/>
  <c r="T205" i="37"/>
  <c r="T271" i="37" s="1"/>
  <c r="T196" i="37"/>
  <c r="T262" i="37" s="1"/>
  <c r="T203" i="37"/>
  <c r="T269" i="37" s="1"/>
  <c r="T202" i="37"/>
  <c r="T268" i="37" s="1"/>
  <c r="T198" i="37"/>
  <c r="T264" i="37" s="1"/>
  <c r="T197" i="37"/>
  <c r="T263" i="37" s="1"/>
  <c r="T208" i="37"/>
  <c r="T274" i="37" s="1"/>
  <c r="T195" i="37"/>
  <c r="T261" i="37" s="1"/>
  <c r="T209" i="37"/>
  <c r="T275" i="37" s="1"/>
  <c r="T201" i="37"/>
  <c r="T267" i="37" s="1"/>
  <c r="T194" i="37"/>
  <c r="T260" i="37" s="1"/>
  <c r="R290" i="37"/>
  <c r="R310" i="37" s="1"/>
  <c r="R414" i="37" s="1"/>
  <c r="R433" i="37" s="1"/>
  <c r="R264" i="26" s="1"/>
  <c r="U192" i="37"/>
  <c r="U195" i="37" s="1"/>
  <c r="U261" i="37" s="1"/>
  <c r="U24" i="37"/>
  <c r="T26" i="37"/>
  <c r="T32" i="37"/>
  <c r="T28" i="37"/>
  <c r="T30" i="37"/>
  <c r="T33" i="37"/>
  <c r="T29" i="37"/>
  <c r="T31" i="37"/>
  <c r="T54" i="37" s="1"/>
  <c r="T27" i="37"/>
  <c r="H391" i="37"/>
  <c r="J231" i="37"/>
  <c r="J285" i="37" s="1"/>
  <c r="R231" i="37"/>
  <c r="R285" i="37" s="1"/>
  <c r="H348" i="37"/>
  <c r="H338" i="37"/>
  <c r="U3" i="37"/>
  <c r="U3" i="38"/>
  <c r="N302" i="37"/>
  <c r="N406" i="37" s="1"/>
  <c r="N425" i="37" s="1"/>
  <c r="N256" i="26" s="1"/>
  <c r="T239" i="37"/>
  <c r="T293" i="37" s="1"/>
  <c r="P239" i="37"/>
  <c r="P293" i="37" s="1"/>
  <c r="R239" i="37"/>
  <c r="R293" i="37" s="1"/>
  <c r="Q302" i="37"/>
  <c r="Q406" i="37" s="1"/>
  <c r="Q425" i="37" s="1"/>
  <c r="Q256" i="26" s="1"/>
  <c r="O309" i="37"/>
  <c r="O413" i="37" s="1"/>
  <c r="O432" i="37" s="1"/>
  <c r="O263" i="26" s="1"/>
  <c r="P309" i="37"/>
  <c r="P413" i="37" s="1"/>
  <c r="P432" i="37" s="1"/>
  <c r="P263" i="26" s="1"/>
  <c r="R312" i="37"/>
  <c r="R416" i="37" s="1"/>
  <c r="R435" i="37" s="1"/>
  <c r="R266" i="26" s="1"/>
  <c r="T309" i="37"/>
  <c r="T413" i="37" s="1"/>
  <c r="T432" i="37" s="1"/>
  <c r="T263" i="26" s="1"/>
  <c r="G20" i="30" s="1"/>
  <c r="R309" i="37"/>
  <c r="R413" i="37" s="1"/>
  <c r="R432" i="37" s="1"/>
  <c r="R263" i="26" s="1"/>
  <c r="K302" i="37"/>
  <c r="K406" i="37" s="1"/>
  <c r="K425" i="37" s="1"/>
  <c r="K256" i="26" s="1"/>
  <c r="N309" i="37"/>
  <c r="N413" i="37" s="1"/>
  <c r="N432" i="37" s="1"/>
  <c r="N263" i="26" s="1"/>
  <c r="P302" i="37"/>
  <c r="P406" i="37" s="1"/>
  <c r="P425" i="37" s="1"/>
  <c r="P256" i="26" s="1"/>
  <c r="M302" i="37"/>
  <c r="M406" i="37" s="1"/>
  <c r="M425" i="37" s="1"/>
  <c r="M256" i="26" s="1"/>
  <c r="K309" i="37"/>
  <c r="K413" i="37" s="1"/>
  <c r="K432" i="37" s="1"/>
  <c r="K263" i="26" s="1"/>
  <c r="O302" i="37"/>
  <c r="O406" i="37" s="1"/>
  <c r="O425" i="37" s="1"/>
  <c r="O256" i="26" s="1"/>
  <c r="L309" i="37"/>
  <c r="L413" i="37" s="1"/>
  <c r="L432" i="37" s="1"/>
  <c r="L263" i="26" s="1"/>
  <c r="T303" i="37"/>
  <c r="T407" i="37" s="1"/>
  <c r="T426" i="37" s="1"/>
  <c r="T257" i="26" s="1"/>
  <c r="G14" i="30" s="1"/>
  <c r="M309" i="37"/>
  <c r="M413" i="37" s="1"/>
  <c r="M432" i="37" s="1"/>
  <c r="M263" i="26" s="1"/>
  <c r="R302" i="37"/>
  <c r="R406" i="37" s="1"/>
  <c r="R425" i="37" s="1"/>
  <c r="R256" i="26" s="1"/>
  <c r="T302" i="37"/>
  <c r="T406" i="37" s="1"/>
  <c r="T425" i="37" s="1"/>
  <c r="T256" i="26" s="1"/>
  <c r="G13" i="30" s="1"/>
  <c r="J309" i="37"/>
  <c r="J413" i="37" s="1"/>
  <c r="J432" i="37" s="1"/>
  <c r="J263" i="26" s="1"/>
  <c r="J302" i="37"/>
  <c r="J406" i="37" s="1"/>
  <c r="J425" i="37" s="1"/>
  <c r="J256" i="26" s="1"/>
  <c r="M231" i="37"/>
  <c r="M285" i="37" s="1"/>
  <c r="K238" i="37"/>
  <c r="K292" i="37" s="1"/>
  <c r="L238" i="37"/>
  <c r="L292" i="37" s="1"/>
  <c r="R224" i="37"/>
  <c r="R278" i="37" s="1"/>
  <c r="K224" i="37"/>
  <c r="K278" i="37" s="1"/>
  <c r="M225" i="37"/>
  <c r="M279" i="37" s="1"/>
  <c r="P225" i="37"/>
  <c r="P279" i="37" s="1"/>
  <c r="J225" i="37"/>
  <c r="J279" i="37" s="1"/>
  <c r="R225" i="37"/>
  <c r="R279" i="37" s="1"/>
  <c r="O225" i="37"/>
  <c r="O279" i="37" s="1"/>
  <c r="K225" i="37"/>
  <c r="K279" i="37" s="1"/>
  <c r="L225" i="37"/>
  <c r="L279" i="37" s="1"/>
  <c r="T225" i="37"/>
  <c r="T279" i="37" s="1"/>
  <c r="P224" i="37"/>
  <c r="P278" i="37" s="1"/>
  <c r="K239" i="37"/>
  <c r="K293" i="37" s="1"/>
  <c r="Q239" i="37"/>
  <c r="Q293" i="37" s="1"/>
  <c r="T238" i="37"/>
  <c r="T292" i="37" s="1"/>
  <c r="P231" i="37"/>
  <c r="P285" i="37" s="1"/>
  <c r="L224" i="37"/>
  <c r="L278" i="37" s="1"/>
  <c r="L239" i="37"/>
  <c r="L293" i="37" s="1"/>
  <c r="O238" i="37"/>
  <c r="O292" i="37" s="1"/>
  <c r="M238" i="37"/>
  <c r="M292" i="37" s="1"/>
  <c r="N224" i="37"/>
  <c r="N278" i="37" s="1"/>
  <c r="T224" i="37"/>
  <c r="T278" i="37" s="1"/>
  <c r="P238" i="37"/>
  <c r="P292" i="37" s="1"/>
  <c r="O224" i="37"/>
  <c r="O278" i="37" s="1"/>
  <c r="M224" i="37"/>
  <c r="M278" i="37" s="1"/>
  <c r="M239" i="37"/>
  <c r="M293" i="37" s="1"/>
  <c r="Q238" i="37"/>
  <c r="Q292" i="37" s="1"/>
  <c r="N238" i="37"/>
  <c r="N292" i="37" s="1"/>
  <c r="Q224" i="37"/>
  <c r="Q278" i="37" s="1"/>
  <c r="N239" i="37"/>
  <c r="N293" i="37" s="1"/>
  <c r="J238" i="37"/>
  <c r="J292" i="37" s="1"/>
  <c r="T231" i="37"/>
  <c r="T285" i="37" s="1"/>
  <c r="Q231" i="37"/>
  <c r="Q285" i="37" s="1"/>
  <c r="J239" i="37"/>
  <c r="J293" i="37" s="1"/>
  <c r="L231" i="37"/>
  <c r="L285" i="37" s="1"/>
  <c r="N231" i="37"/>
  <c r="N285" i="37" s="1"/>
  <c r="Q225" i="37"/>
  <c r="Q279" i="37" s="1"/>
  <c r="O231" i="37"/>
  <c r="O285" i="37" s="1"/>
  <c r="K231" i="37"/>
  <c r="K285" i="37" s="1"/>
  <c r="W190" i="37"/>
  <c r="V140" i="37"/>
  <c r="V191" i="37"/>
  <c r="T265" i="37"/>
  <c r="S87" i="37"/>
  <c r="S88" i="37"/>
  <c r="S91" i="37"/>
  <c r="S90" i="37"/>
  <c r="K227" i="37"/>
  <c r="K281" i="37" s="1"/>
  <c r="R227" i="37"/>
  <c r="R281" i="37" s="1"/>
  <c r="J227" i="37"/>
  <c r="J281" i="37" s="1"/>
  <c r="Q227" i="37"/>
  <c r="Q281" i="37" s="1"/>
  <c r="N227" i="37"/>
  <c r="N281" i="37" s="1"/>
  <c r="P227" i="37"/>
  <c r="P281" i="37" s="1"/>
  <c r="O227" i="37"/>
  <c r="O281" i="37" s="1"/>
  <c r="U227" i="37"/>
  <c r="U281" i="37" s="1"/>
  <c r="M227" i="37"/>
  <c r="M281" i="37" s="1"/>
  <c r="T227" i="37"/>
  <c r="T281" i="37" s="1"/>
  <c r="L227" i="37"/>
  <c r="L281" i="37" s="1"/>
  <c r="U3" i="27"/>
  <c r="U3" i="10"/>
  <c r="U3" i="7"/>
  <c r="U3" i="26"/>
  <c r="U3" i="6"/>
  <c r="W2" i="37"/>
  <c r="W11" i="37"/>
  <c r="V39" i="7"/>
  <c r="V40" i="7" s="1"/>
  <c r="V12" i="37"/>
  <c r="V13" i="37" s="1"/>
  <c r="W32" i="7"/>
  <c r="W36" i="7" s="1"/>
  <c r="W2" i="27"/>
  <c r="W2" i="26"/>
  <c r="W27" i="7"/>
  <c r="W28" i="7" s="1"/>
  <c r="W2" i="6"/>
  <c r="W2" i="10"/>
  <c r="W2" i="7"/>
  <c r="U232" i="37" l="1"/>
  <c r="U286" i="37" s="1"/>
  <c r="V100" i="37"/>
  <c r="V229" i="37" s="1"/>
  <c r="V283" i="37" s="1"/>
  <c r="V303" i="37" s="1"/>
  <c r="V407" i="37" s="1"/>
  <c r="V426" i="37" s="1"/>
  <c r="V257" i="26" s="1"/>
  <c r="I14" i="30" s="1"/>
  <c r="V97" i="37"/>
  <c r="V226" i="37" s="1"/>
  <c r="V280" i="37" s="1"/>
  <c r="V109" i="37"/>
  <c r="V105" i="37"/>
  <c r="V234" i="37" s="1"/>
  <c r="V288" i="37" s="1"/>
  <c r="V102" i="37"/>
  <c r="V231" i="37" s="1"/>
  <c r="V285" i="37" s="1"/>
  <c r="V98" i="37"/>
  <c r="V227" i="37" s="1"/>
  <c r="V281" i="37" s="1"/>
  <c r="V110" i="37"/>
  <c r="V95" i="37"/>
  <c r="V224" i="37" s="1"/>
  <c r="V278" i="37" s="1"/>
  <c r="V106" i="37"/>
  <c r="V235" i="37" s="1"/>
  <c r="V289" i="37" s="1"/>
  <c r="V309" i="37" s="1"/>
  <c r="V413" i="37" s="1"/>
  <c r="V432" i="37" s="1"/>
  <c r="V263" i="26" s="1"/>
  <c r="I20" i="30" s="1"/>
  <c r="V103" i="37"/>
  <c r="V232" i="37" s="1"/>
  <c r="V286" i="37" s="1"/>
  <c r="V99" i="37"/>
  <c r="V228" i="37" s="1"/>
  <c r="V96" i="37"/>
  <c r="V225" i="37" s="1"/>
  <c r="V279" i="37" s="1"/>
  <c r="V107" i="37"/>
  <c r="V236" i="37" s="1"/>
  <c r="V104" i="37"/>
  <c r="V233" i="37" s="1"/>
  <c r="V287" i="37" s="1"/>
  <c r="V59" i="37"/>
  <c r="V87" i="37" s="1"/>
  <c r="V61" i="37"/>
  <c r="V89" i="37" s="1"/>
  <c r="V60" i="37"/>
  <c r="V88" i="37" s="1"/>
  <c r="V65" i="37"/>
  <c r="V93" i="37" s="1"/>
  <c r="V64" i="37"/>
  <c r="V92" i="37" s="1"/>
  <c r="V62" i="37"/>
  <c r="V90" i="37" s="1"/>
  <c r="V58" i="37"/>
  <c r="V86" i="37" s="1"/>
  <c r="V63" i="37"/>
  <c r="V91" i="37" s="1"/>
  <c r="O234" i="37"/>
  <c r="O288" i="37" s="1"/>
  <c r="W84" i="37"/>
  <c r="W57" i="37"/>
  <c r="U208" i="37"/>
  <c r="U274" i="37" s="1"/>
  <c r="U201" i="37"/>
  <c r="U267" i="37" s="1"/>
  <c r="U194" i="37"/>
  <c r="U260" i="37" s="1"/>
  <c r="U199" i="37"/>
  <c r="U265" i="37" s="1"/>
  <c r="U202" i="37"/>
  <c r="U268" i="37" s="1"/>
  <c r="U205" i="37"/>
  <c r="U271" i="37" s="1"/>
  <c r="U196" i="37"/>
  <c r="U262" i="37" s="1"/>
  <c r="U198" i="37"/>
  <c r="U264" i="37" s="1"/>
  <c r="U203" i="37"/>
  <c r="U269" i="37" s="1"/>
  <c r="U209" i="37"/>
  <c r="U275" i="37" s="1"/>
  <c r="U197" i="37"/>
  <c r="U263" i="37" s="1"/>
  <c r="U204" i="37"/>
  <c r="U270" i="37" s="1"/>
  <c r="T204" i="37"/>
  <c r="T270" i="37" s="1"/>
  <c r="V24" i="37"/>
  <c r="V192" i="37"/>
  <c r="U32" i="37"/>
  <c r="U28" i="37"/>
  <c r="U31" i="37"/>
  <c r="U27" i="37"/>
  <c r="U33" i="37"/>
  <c r="U29" i="37"/>
  <c r="U52" i="37" s="1"/>
  <c r="U30" i="37"/>
  <c r="U26" i="37"/>
  <c r="V3" i="37"/>
  <c r="V3" i="38"/>
  <c r="R313" i="37"/>
  <c r="R417" i="37" s="1"/>
  <c r="R436" i="37" s="1"/>
  <c r="R267" i="26" s="1"/>
  <c r="P313" i="37"/>
  <c r="P417" i="37" s="1"/>
  <c r="P436" i="37" s="1"/>
  <c r="P267" i="26" s="1"/>
  <c r="T313" i="37"/>
  <c r="T417" i="37" s="1"/>
  <c r="T436" i="37" s="1"/>
  <c r="T267" i="26" s="1"/>
  <c r="G38" i="30" s="1"/>
  <c r="U234" i="37"/>
  <c r="U288" i="37" s="1"/>
  <c r="Q313" i="37"/>
  <c r="Q417" i="37" s="1"/>
  <c r="Q436" i="37" s="1"/>
  <c r="Q267" i="26" s="1"/>
  <c r="N313" i="37"/>
  <c r="N417" i="37" s="1"/>
  <c r="N436" i="37" s="1"/>
  <c r="N267" i="26" s="1"/>
  <c r="U312" i="37"/>
  <c r="U416" i="37" s="1"/>
  <c r="U435" i="37" s="1"/>
  <c r="U266" i="26" s="1"/>
  <c r="H37" i="30" s="1"/>
  <c r="M312" i="37"/>
  <c r="M416" i="37" s="1"/>
  <c r="M435" i="37" s="1"/>
  <c r="M266" i="26" s="1"/>
  <c r="M313" i="37"/>
  <c r="M417" i="37" s="1"/>
  <c r="M436" i="37" s="1"/>
  <c r="M267" i="26" s="1"/>
  <c r="K313" i="37"/>
  <c r="K417" i="37" s="1"/>
  <c r="K436" i="37" s="1"/>
  <c r="K267" i="26" s="1"/>
  <c r="O312" i="37"/>
  <c r="O416" i="37" s="1"/>
  <c r="O435" i="37" s="1"/>
  <c r="O266" i="26" s="1"/>
  <c r="Q312" i="37"/>
  <c r="Q416" i="37" s="1"/>
  <c r="Q435" i="37" s="1"/>
  <c r="Q266" i="26" s="1"/>
  <c r="P312" i="37"/>
  <c r="P416" i="37" s="1"/>
  <c r="P435" i="37" s="1"/>
  <c r="P266" i="26" s="1"/>
  <c r="L313" i="37"/>
  <c r="L417" i="37" s="1"/>
  <c r="L436" i="37" s="1"/>
  <c r="L267" i="26" s="1"/>
  <c r="K312" i="37"/>
  <c r="K416" i="37" s="1"/>
  <c r="K435" i="37" s="1"/>
  <c r="K266" i="26" s="1"/>
  <c r="U313" i="37"/>
  <c r="U417" i="37" s="1"/>
  <c r="U436" i="37" s="1"/>
  <c r="U267" i="26" s="1"/>
  <c r="H38" i="30" s="1"/>
  <c r="U309" i="37"/>
  <c r="U413" i="37" s="1"/>
  <c r="U432" i="37" s="1"/>
  <c r="U263" i="26" s="1"/>
  <c r="H20" i="30" s="1"/>
  <c r="N312" i="37"/>
  <c r="N416" i="37" s="1"/>
  <c r="N435" i="37" s="1"/>
  <c r="N266" i="26" s="1"/>
  <c r="T312" i="37"/>
  <c r="T416" i="37" s="1"/>
  <c r="T435" i="37" s="1"/>
  <c r="T266" i="26" s="1"/>
  <c r="G37" i="30" s="1"/>
  <c r="L312" i="37"/>
  <c r="L416" i="37" s="1"/>
  <c r="L435" i="37" s="1"/>
  <c r="L266" i="26" s="1"/>
  <c r="J312" i="37"/>
  <c r="J416" i="37" s="1"/>
  <c r="J435" i="37" s="1"/>
  <c r="J266" i="26" s="1"/>
  <c r="J313" i="37"/>
  <c r="J417" i="37" s="1"/>
  <c r="J436" i="37" s="1"/>
  <c r="J267" i="26" s="1"/>
  <c r="J234" i="37"/>
  <c r="J288" i="37" s="1"/>
  <c r="L234" i="37"/>
  <c r="L288" i="37" s="1"/>
  <c r="T234" i="37"/>
  <c r="T288" i="37" s="1"/>
  <c r="Q234" i="37"/>
  <c r="Q288" i="37" s="1"/>
  <c r="M234" i="37"/>
  <c r="M288" i="37" s="1"/>
  <c r="R234" i="37"/>
  <c r="R288" i="37" s="1"/>
  <c r="N234" i="37"/>
  <c r="N288" i="37" s="1"/>
  <c r="P234" i="37"/>
  <c r="P288" i="37" s="1"/>
  <c r="K234" i="37"/>
  <c r="K288" i="37" s="1"/>
  <c r="W12" i="37"/>
  <c r="W13" i="37" s="1"/>
  <c r="W140" i="37"/>
  <c r="W191" i="37"/>
  <c r="T56" i="37"/>
  <c r="T51" i="37"/>
  <c r="T49" i="37"/>
  <c r="T55" i="37"/>
  <c r="T50" i="37"/>
  <c r="T53" i="37"/>
  <c r="T52" i="37"/>
  <c r="V3" i="7"/>
  <c r="V3" i="10"/>
  <c r="V3" i="6"/>
  <c r="V3" i="26"/>
  <c r="V3" i="27"/>
  <c r="W39" i="7"/>
  <c r="W40" i="7" s="1"/>
  <c r="H36" i="7"/>
  <c r="H28" i="7"/>
  <c r="V239" i="37" l="1"/>
  <c r="V293" i="37" s="1"/>
  <c r="V313" i="37" s="1"/>
  <c r="V417" i="37" s="1"/>
  <c r="V436" i="37" s="1"/>
  <c r="V267" i="26" s="1"/>
  <c r="I38" i="30" s="1"/>
  <c r="V238" i="37"/>
  <c r="V292" i="37" s="1"/>
  <c r="V312" i="37" s="1"/>
  <c r="V416" i="37" s="1"/>
  <c r="V435" i="37" s="1"/>
  <c r="V266" i="26" s="1"/>
  <c r="I37" i="30" s="1"/>
  <c r="H57" i="37"/>
  <c r="H84" i="37"/>
  <c r="W62" i="37"/>
  <c r="W90" i="37" s="1"/>
  <c r="W64" i="37"/>
  <c r="W92" i="37" s="1"/>
  <c r="W63" i="37"/>
  <c r="W91" i="37" s="1"/>
  <c r="W58" i="37"/>
  <c r="W86" i="37" s="1"/>
  <c r="W59" i="37"/>
  <c r="W87" i="37" s="1"/>
  <c r="W65" i="37"/>
  <c r="W93" i="37" s="1"/>
  <c r="W61" i="37"/>
  <c r="W89" i="37" s="1"/>
  <c r="W60" i="37"/>
  <c r="W88" i="37" s="1"/>
  <c r="W109" i="37"/>
  <c r="W238" i="37" s="1"/>
  <c r="W292" i="37" s="1"/>
  <c r="W105" i="37"/>
  <c r="W234" i="37" s="1"/>
  <c r="W288" i="37" s="1"/>
  <c r="W102" i="37"/>
  <c r="W98" i="37"/>
  <c r="W110" i="37"/>
  <c r="W95" i="37"/>
  <c r="W106" i="37"/>
  <c r="W235" i="37" s="1"/>
  <c r="W289" i="37" s="1"/>
  <c r="W103" i="37"/>
  <c r="W232" i="37" s="1"/>
  <c r="W286" i="37" s="1"/>
  <c r="W99" i="37"/>
  <c r="W228" i="37" s="1"/>
  <c r="W282" i="37" s="1"/>
  <c r="W302" i="37" s="1"/>
  <c r="W406" i="37" s="1"/>
  <c r="W425" i="37" s="1"/>
  <c r="W256" i="26" s="1"/>
  <c r="J13" i="30" s="1"/>
  <c r="W96" i="37"/>
  <c r="W107" i="37"/>
  <c r="W104" i="37"/>
  <c r="W100" i="37"/>
  <c r="W229" i="37" s="1"/>
  <c r="W283" i="37" s="1"/>
  <c r="W97" i="37"/>
  <c r="W226" i="37" s="1"/>
  <c r="W280" i="37" s="1"/>
  <c r="V202" i="37"/>
  <c r="V268" i="37" s="1"/>
  <c r="V198" i="37"/>
  <c r="V264" i="37" s="1"/>
  <c r="V194" i="37"/>
  <c r="V260" i="37" s="1"/>
  <c r="V209" i="37"/>
  <c r="V275" i="37" s="1"/>
  <c r="V201" i="37"/>
  <c r="V267" i="37" s="1"/>
  <c r="V208" i="37"/>
  <c r="V274" i="37" s="1"/>
  <c r="V196" i="37"/>
  <c r="V262" i="37" s="1"/>
  <c r="V204" i="37"/>
  <c r="V270" i="37" s="1"/>
  <c r="V199" i="37"/>
  <c r="V265" i="37" s="1"/>
  <c r="V195" i="37"/>
  <c r="V261" i="37" s="1"/>
  <c r="V203" i="37"/>
  <c r="V269" i="37" s="1"/>
  <c r="V197" i="37"/>
  <c r="V263" i="37" s="1"/>
  <c r="V205" i="37"/>
  <c r="V271" i="37" s="1"/>
  <c r="V282" i="37"/>
  <c r="V302" i="37" s="1"/>
  <c r="V406" i="37" s="1"/>
  <c r="V425" i="37" s="1"/>
  <c r="V256" i="26" s="1"/>
  <c r="I13" i="30" s="1"/>
  <c r="V290" i="37"/>
  <c r="V310" i="37" s="1"/>
  <c r="V414" i="37" s="1"/>
  <c r="V433" i="37" s="1"/>
  <c r="V264" i="26" s="1"/>
  <c r="I21" i="30" s="1"/>
  <c r="W192" i="37"/>
  <c r="W24" i="37"/>
  <c r="V31" i="37"/>
  <c r="V33" i="37"/>
  <c r="V29" i="37"/>
  <c r="V32" i="37"/>
  <c r="V28" i="37"/>
  <c r="V30" i="37"/>
  <c r="V26" i="37"/>
  <c r="V27" i="37"/>
  <c r="W3" i="37"/>
  <c r="W3" i="38"/>
  <c r="H140" i="37"/>
  <c r="H191" i="37"/>
  <c r="U51" i="37"/>
  <c r="U54" i="37"/>
  <c r="U50" i="37"/>
  <c r="U55" i="37"/>
  <c r="U49" i="37"/>
  <c r="U53" i="37"/>
  <c r="U56" i="37"/>
  <c r="V52" i="37"/>
  <c r="H39" i="7"/>
  <c r="H12" i="37"/>
  <c r="W3" i="26"/>
  <c r="W3" i="27"/>
  <c r="W3" i="7"/>
  <c r="W3" i="6"/>
  <c r="W3" i="10"/>
  <c r="H40" i="7"/>
  <c r="W236" i="37" l="1"/>
  <c r="W290" i="37" s="1"/>
  <c r="W224" i="37"/>
  <c r="W278" i="37" s="1"/>
  <c r="W239" i="37"/>
  <c r="W293" i="37" s="1"/>
  <c r="W198" i="37"/>
  <c r="W194" i="37"/>
  <c r="W260" i="37" s="1"/>
  <c r="W202" i="37"/>
  <c r="W209" i="37"/>
  <c r="W275" i="37" s="1"/>
  <c r="W197" i="37"/>
  <c r="W205" i="37"/>
  <c r="W271" i="37" s="1"/>
  <c r="W201" i="37"/>
  <c r="W208" i="37"/>
  <c r="W274" i="37" s="1"/>
  <c r="W196" i="37"/>
  <c r="W262" i="37" s="1"/>
  <c r="W204" i="37"/>
  <c r="W270" i="37" s="1"/>
  <c r="W199" i="37"/>
  <c r="W265" i="37" s="1"/>
  <c r="W195" i="37"/>
  <c r="W203" i="37"/>
  <c r="W269" i="37" s="1"/>
  <c r="W33" i="37"/>
  <c r="W29" i="37"/>
  <c r="W27" i="37"/>
  <c r="F36" i="37" s="1"/>
  <c r="F132" i="37" s="1"/>
  <c r="W30" i="37"/>
  <c r="W26" i="37"/>
  <c r="F35" i="37" s="1"/>
  <c r="W32" i="37"/>
  <c r="W28" i="37"/>
  <c r="W31" i="37"/>
  <c r="W312" i="37"/>
  <c r="W416" i="37" s="1"/>
  <c r="W233" i="37"/>
  <c r="W287" i="37" s="1"/>
  <c r="W231" i="37"/>
  <c r="W285" i="37" s="1"/>
  <c r="W227" i="37"/>
  <c r="W281" i="37" s="1"/>
  <c r="W225" i="37"/>
  <c r="W279" i="37" s="1"/>
  <c r="V56" i="37"/>
  <c r="V49" i="37"/>
  <c r="V51" i="37"/>
  <c r="V50" i="37"/>
  <c r="V54" i="37"/>
  <c r="V55" i="37"/>
  <c r="V53" i="37"/>
  <c r="W313" i="37" l="1"/>
  <c r="W417" i="37" s="1"/>
  <c r="W436" i="37" s="1"/>
  <c r="W267" i="26" s="1"/>
  <c r="J38" i="30" s="1"/>
  <c r="W261" i="37"/>
  <c r="W263" i="37"/>
  <c r="W268" i="37"/>
  <c r="H27" i="37"/>
  <c r="H50" i="37" s="1"/>
  <c r="W50" i="37"/>
  <c r="W264" i="37"/>
  <c r="W267" i="37"/>
  <c r="W435" i="37"/>
  <c r="W266" i="26" s="1"/>
  <c r="J37" i="30" s="1"/>
  <c r="W303" i="37"/>
  <c r="W407" i="37" s="1"/>
  <c r="W310" i="37"/>
  <c r="W414" i="37" s="1"/>
  <c r="W309" i="37"/>
  <c r="W413" i="37" s="1"/>
  <c r="F42" i="37"/>
  <c r="F138" i="37" s="1"/>
  <c r="F40" i="37"/>
  <c r="F136" i="37" s="1"/>
  <c r="W56" i="37"/>
  <c r="H28" i="37"/>
  <c r="H31" i="37"/>
  <c r="H32" i="37"/>
  <c r="H33" i="37"/>
  <c r="H29" i="37"/>
  <c r="H26" i="37"/>
  <c r="W49" i="37"/>
  <c r="F131" i="37"/>
  <c r="W54" i="37"/>
  <c r="H30" i="37"/>
  <c r="W55" i="37"/>
  <c r="F41" i="37"/>
  <c r="F137" i="37" s="1"/>
  <c r="W53" i="37"/>
  <c r="F39" i="37"/>
  <c r="F135" i="37" s="1"/>
  <c r="W52" i="37"/>
  <c r="F38" i="37"/>
  <c r="F134" i="37" s="1"/>
  <c r="W51" i="37"/>
  <c r="F37" i="37"/>
  <c r="F133" i="37" s="1"/>
  <c r="W426" i="37" l="1"/>
  <c r="W257" i="26" s="1"/>
  <c r="J14" i="30" s="1"/>
  <c r="W433" i="37"/>
  <c r="W264" i="26" s="1"/>
  <c r="J21" i="30" s="1"/>
  <c r="W432" i="37"/>
  <c r="W263" i="26" s="1"/>
  <c r="J20" i="30" s="1"/>
  <c r="H55" i="37"/>
  <c r="H49" i="37"/>
  <c r="H54" i="37"/>
  <c r="H56" i="37"/>
  <c r="H53" i="37"/>
  <c r="H52" i="37"/>
  <c r="H51" i="37"/>
  <c r="K298" i="37" l="1"/>
  <c r="K402" i="37" s="1"/>
  <c r="K421" i="37" s="1"/>
  <c r="K252" i="26" s="1"/>
  <c r="K305" i="37"/>
  <c r="K409" i="37" s="1"/>
  <c r="K428" i="37" s="1"/>
  <c r="K259" i="26" s="1"/>
  <c r="R306" i="37"/>
  <c r="R410" i="37" s="1"/>
  <c r="R429" i="37" s="1"/>
  <c r="R260" i="26" s="1"/>
  <c r="W299" i="37"/>
  <c r="W403" i="37" s="1"/>
  <c r="W422" i="37" s="1"/>
  <c r="W253" i="26" s="1"/>
  <c r="J10" i="30" s="1"/>
  <c r="J306" i="37"/>
  <c r="J410" i="37" s="1"/>
  <c r="J429" i="37" s="1"/>
  <c r="J260" i="26" s="1"/>
  <c r="J299" i="37"/>
  <c r="J403" i="37" s="1"/>
  <c r="J422" i="37" s="1"/>
  <c r="J253" i="26" s="1"/>
  <c r="W305" i="37"/>
  <c r="W409" i="37" s="1"/>
  <c r="W428" i="37" s="1"/>
  <c r="W259" i="26" s="1"/>
  <c r="J16" i="30" s="1"/>
  <c r="K306" i="37"/>
  <c r="K410" i="37" s="1"/>
  <c r="K429" i="37" s="1"/>
  <c r="K260" i="26" s="1"/>
  <c r="L306" i="37"/>
  <c r="L410" i="37" s="1"/>
  <c r="L429" i="37" s="1"/>
  <c r="L260" i="26" s="1"/>
  <c r="Q299" i="37"/>
  <c r="Q403" i="37" s="1"/>
  <c r="Q422" i="37" s="1"/>
  <c r="Q253" i="26" s="1"/>
  <c r="U306" i="37"/>
  <c r="U410" i="37" s="1"/>
  <c r="U429" i="37" s="1"/>
  <c r="U260" i="26" s="1"/>
  <c r="H17" i="30" s="1"/>
  <c r="N306" i="37"/>
  <c r="N410" i="37" s="1"/>
  <c r="N429" i="37" s="1"/>
  <c r="N260" i="26" s="1"/>
  <c r="W306" i="37"/>
  <c r="W410" i="37" s="1"/>
  <c r="W429" i="37" s="1"/>
  <c r="W260" i="26" s="1"/>
  <c r="J17" i="30" s="1"/>
  <c r="U308" i="37"/>
  <c r="U412" i="37" s="1"/>
  <c r="U431" i="37" s="1"/>
  <c r="U262" i="26" s="1"/>
  <c r="H19" i="30" s="1"/>
  <c r="K299" i="37"/>
  <c r="K403" i="37" s="1"/>
  <c r="K422" i="37" s="1"/>
  <c r="K253" i="26" s="1"/>
  <c r="Q300" i="37"/>
  <c r="Q404" i="37" s="1"/>
  <c r="Q423" i="37" s="1"/>
  <c r="Q254" i="26" s="1"/>
  <c r="O306" i="37"/>
  <c r="O410" i="37" s="1"/>
  <c r="O429" i="37" s="1"/>
  <c r="O260" i="26" s="1"/>
  <c r="T299" i="37"/>
  <c r="T403" i="37" s="1"/>
  <c r="T422" i="37" s="1"/>
  <c r="T253" i="26" s="1"/>
  <c r="G10" i="30" s="1"/>
  <c r="L298" i="37"/>
  <c r="L402" i="37" s="1"/>
  <c r="L421" i="37" s="1"/>
  <c r="L252" i="26" s="1"/>
  <c r="J301" i="37"/>
  <c r="J405" i="37" s="1"/>
  <c r="J424" i="37" s="1"/>
  <c r="J255" i="26" s="1"/>
  <c r="Q306" i="37"/>
  <c r="Q410" i="37" s="1"/>
  <c r="Q429" i="37" s="1"/>
  <c r="Q260" i="26" s="1"/>
  <c r="M299" i="37"/>
  <c r="M403" i="37" s="1"/>
  <c r="M422" i="37" s="1"/>
  <c r="M253" i="26" s="1"/>
  <c r="P306" i="37"/>
  <c r="P410" i="37" s="1"/>
  <c r="P429" i="37" s="1"/>
  <c r="P260" i="26" s="1"/>
  <c r="V299" i="37"/>
  <c r="V403" i="37" s="1"/>
  <c r="V422" i="37" s="1"/>
  <c r="V253" i="26" s="1"/>
  <c r="I10" i="30" s="1"/>
  <c r="T306" i="37"/>
  <c r="T410" i="37" s="1"/>
  <c r="T429" i="37" s="1"/>
  <c r="T260" i="26" s="1"/>
  <c r="G17" i="30" s="1"/>
  <c r="L299" i="37"/>
  <c r="L403" i="37" s="1"/>
  <c r="L422" i="37" s="1"/>
  <c r="L253" i="26" s="1"/>
  <c r="R299" i="37"/>
  <c r="R403" i="37" s="1"/>
  <c r="R422" i="37" s="1"/>
  <c r="R253" i="26" s="1"/>
  <c r="N299" i="37"/>
  <c r="N403" i="37" s="1"/>
  <c r="N422" i="37" s="1"/>
  <c r="N253" i="26" s="1"/>
  <c r="O299" i="37"/>
  <c r="O403" i="37" s="1"/>
  <c r="O422" i="37" s="1"/>
  <c r="O253" i="26" s="1"/>
  <c r="Q298" i="37"/>
  <c r="Q402" i="37" s="1"/>
  <c r="Q421" i="37" s="1"/>
  <c r="Q252" i="26" s="1"/>
  <c r="V306" i="37"/>
  <c r="V410" i="37" s="1"/>
  <c r="V429" i="37" s="1"/>
  <c r="V260" i="26" s="1"/>
  <c r="I17" i="30" s="1"/>
  <c r="M306" i="37"/>
  <c r="M410" i="37" s="1"/>
  <c r="M429" i="37" s="1"/>
  <c r="M260" i="26" s="1"/>
  <c r="P299" i="37"/>
  <c r="P403" i="37" s="1"/>
  <c r="P422" i="37" s="1"/>
  <c r="P253" i="26" s="1"/>
  <c r="U299" i="37"/>
  <c r="U403" i="37" s="1"/>
  <c r="U422" i="37" s="1"/>
  <c r="U253" i="26" s="1"/>
  <c r="H10" i="30" s="1"/>
  <c r="T308" i="37" l="1"/>
  <c r="T412" i="37" s="1"/>
  <c r="T431" i="37" s="1"/>
  <c r="T262" i="26" s="1"/>
  <c r="G19" i="30" s="1"/>
  <c r="T298" i="37"/>
  <c r="T301" i="37"/>
  <c r="T405" i="37" s="1"/>
  <c r="T424" i="37" s="1"/>
  <c r="T255" i="26" s="1"/>
  <c r="G12" i="30" s="1"/>
  <c r="J298" i="37"/>
  <c r="J402" i="37" s="1"/>
  <c r="Q305" i="37"/>
  <c r="Q409" i="37" s="1"/>
  <c r="Q428" i="37" s="1"/>
  <c r="Q259" i="26" s="1"/>
  <c r="U301" i="37"/>
  <c r="U405" i="37" s="1"/>
  <c r="U424" i="37" s="1"/>
  <c r="U255" i="26" s="1"/>
  <c r="H12" i="30" s="1"/>
  <c r="V300" i="37"/>
  <c r="V404" i="37" s="1"/>
  <c r="V423" i="37" s="1"/>
  <c r="V254" i="26" s="1"/>
  <c r="I11" i="30" s="1"/>
  <c r="T307" i="37"/>
  <c r="T411" i="37" s="1"/>
  <c r="T430" i="37" s="1"/>
  <c r="T261" i="26" s="1"/>
  <c r="G18" i="30" s="1"/>
  <c r="J308" i="37"/>
  <c r="J412" i="37" s="1"/>
  <c r="J431" i="37" s="1"/>
  <c r="J262" i="26" s="1"/>
  <c r="K300" i="37"/>
  <c r="K404" i="37" s="1"/>
  <c r="K423" i="37" s="1"/>
  <c r="K254" i="26" s="1"/>
  <c r="R308" i="37"/>
  <c r="R412" i="37" s="1"/>
  <c r="R431" i="37" s="1"/>
  <c r="R262" i="26" s="1"/>
  <c r="W298" i="37"/>
  <c r="W402" i="37" s="1"/>
  <c r="W421" i="37" s="1"/>
  <c r="W252" i="26" s="1"/>
  <c r="J9" i="30" s="1"/>
  <c r="P300" i="37"/>
  <c r="P404" i="37" s="1"/>
  <c r="P423" i="37" s="1"/>
  <c r="P254" i="26" s="1"/>
  <c r="P308" i="37"/>
  <c r="P412" i="37" s="1"/>
  <c r="P431" i="37" s="1"/>
  <c r="P262" i="26" s="1"/>
  <c r="V307" i="37"/>
  <c r="V411" i="37" s="1"/>
  <c r="V430" i="37" s="1"/>
  <c r="V261" i="26" s="1"/>
  <c r="I18" i="30" s="1"/>
  <c r="W301" i="37"/>
  <c r="W405" i="37" s="1"/>
  <c r="W424" i="37" s="1"/>
  <c r="W255" i="26" s="1"/>
  <c r="J12" i="30" s="1"/>
  <c r="R300" i="37"/>
  <c r="R404" i="37" s="1"/>
  <c r="R423" i="37" s="1"/>
  <c r="R254" i="26" s="1"/>
  <c r="O307" i="37"/>
  <c r="O411" i="37" s="1"/>
  <c r="O430" i="37" s="1"/>
  <c r="O261" i="26" s="1"/>
  <c r="N305" i="37"/>
  <c r="N409" i="37" s="1"/>
  <c r="N428" i="37" s="1"/>
  <c r="N259" i="26" s="1"/>
  <c r="J300" i="37"/>
  <c r="J404" i="37" s="1"/>
  <c r="J423" i="37" s="1"/>
  <c r="J254" i="26" s="1"/>
  <c r="Q301" i="37"/>
  <c r="Q405" i="37" s="1"/>
  <c r="Q424" i="37" s="1"/>
  <c r="Q255" i="26" s="1"/>
  <c r="V308" i="37"/>
  <c r="V412" i="37" s="1"/>
  <c r="V431" i="37" s="1"/>
  <c r="V262" i="26" s="1"/>
  <c r="I19" i="30" s="1"/>
  <c r="J305" i="37"/>
  <c r="J409" i="37" s="1"/>
  <c r="J428" i="37" s="1"/>
  <c r="J259" i="26" s="1"/>
  <c r="K307" i="37"/>
  <c r="K411" i="37" s="1"/>
  <c r="K430" i="37" s="1"/>
  <c r="K261" i="26" s="1"/>
  <c r="U305" i="37"/>
  <c r="U409" i="37" s="1"/>
  <c r="U428" i="37" s="1"/>
  <c r="U259" i="26" s="1"/>
  <c r="H16" i="30" s="1"/>
  <c r="N307" i="37"/>
  <c r="N411" i="37" s="1"/>
  <c r="N430" i="37" s="1"/>
  <c r="N261" i="26" s="1"/>
  <c r="R307" i="37"/>
  <c r="R411" i="37" s="1"/>
  <c r="R430" i="37" s="1"/>
  <c r="R261" i="26" s="1"/>
  <c r="R301" i="37"/>
  <c r="R405" i="37" s="1"/>
  <c r="R424" i="37" s="1"/>
  <c r="R255" i="26" s="1"/>
  <c r="L301" i="37"/>
  <c r="L405" i="37" s="1"/>
  <c r="L424" i="37" s="1"/>
  <c r="L255" i="26" s="1"/>
  <c r="O301" i="37"/>
  <c r="O405" i="37" s="1"/>
  <c r="O424" i="37" s="1"/>
  <c r="O255" i="26" s="1"/>
  <c r="U307" i="37"/>
  <c r="U411" i="37" s="1"/>
  <c r="U430" i="37" s="1"/>
  <c r="U261" i="26" s="1"/>
  <c r="H18" i="30" s="1"/>
  <c r="O305" i="37"/>
  <c r="O409" i="37" s="1"/>
  <c r="O428" i="37" s="1"/>
  <c r="O259" i="26" s="1"/>
  <c r="U300" i="37"/>
  <c r="U404" i="37" s="1"/>
  <c r="U423" i="37" s="1"/>
  <c r="U254" i="26" s="1"/>
  <c r="H11" i="30" s="1"/>
  <c r="M305" i="37"/>
  <c r="M409" i="37" s="1"/>
  <c r="M428" i="37" s="1"/>
  <c r="M259" i="26" s="1"/>
  <c r="O308" i="37"/>
  <c r="O412" i="37" s="1"/>
  <c r="O431" i="37" s="1"/>
  <c r="O262" i="26" s="1"/>
  <c r="M307" i="37"/>
  <c r="M411" i="37" s="1"/>
  <c r="M430" i="37" s="1"/>
  <c r="M261" i="26" s="1"/>
  <c r="N308" i="37"/>
  <c r="N412" i="37" s="1"/>
  <c r="N431" i="37" s="1"/>
  <c r="N262" i="26" s="1"/>
  <c r="L300" i="37"/>
  <c r="L404" i="37" s="1"/>
  <c r="L423" i="37" s="1"/>
  <c r="L254" i="26" s="1"/>
  <c r="N298" i="37"/>
  <c r="N402" i="37" s="1"/>
  <c r="N421" i="37" s="1"/>
  <c r="N252" i="26" s="1"/>
  <c r="T300" i="37"/>
  <c r="T404" i="37" s="1"/>
  <c r="T423" i="37" s="1"/>
  <c r="T254" i="26" s="1"/>
  <c r="G11" i="30" s="1"/>
  <c r="L305" i="37"/>
  <c r="L409" i="37" s="1"/>
  <c r="L428" i="37" s="1"/>
  <c r="L259" i="26" s="1"/>
  <c r="O300" i="37"/>
  <c r="O404" i="37" s="1"/>
  <c r="O423" i="37" s="1"/>
  <c r="O254" i="26" s="1"/>
  <c r="K308" i="37"/>
  <c r="K412" i="37" s="1"/>
  <c r="K431" i="37" s="1"/>
  <c r="K262" i="26" s="1"/>
  <c r="W307" i="37"/>
  <c r="W411" i="37" s="1"/>
  <c r="W430" i="37" s="1"/>
  <c r="W261" i="26" s="1"/>
  <c r="J18" i="30" s="1"/>
  <c r="P305" i="37"/>
  <c r="P409" i="37" s="1"/>
  <c r="P428" i="37" s="1"/>
  <c r="P259" i="26" s="1"/>
  <c r="Q308" i="37"/>
  <c r="Q412" i="37" s="1"/>
  <c r="Q431" i="37" s="1"/>
  <c r="Q262" i="26" s="1"/>
  <c r="V305" i="37"/>
  <c r="V409" i="37" s="1"/>
  <c r="V428" i="37" s="1"/>
  <c r="V259" i="26" s="1"/>
  <c r="I16" i="30" s="1"/>
  <c r="K301" i="37"/>
  <c r="K405" i="37" s="1"/>
  <c r="K424" i="37" s="1"/>
  <c r="K255" i="26" s="1"/>
  <c r="V301" i="37"/>
  <c r="V405" i="37" s="1"/>
  <c r="V424" i="37" s="1"/>
  <c r="V255" i="26" s="1"/>
  <c r="I12" i="30" s="1"/>
  <c r="T305" i="37"/>
  <c r="T409" i="37" s="1"/>
  <c r="T428" i="37" s="1"/>
  <c r="T259" i="26" s="1"/>
  <c r="G16" i="30" s="1"/>
  <c r="N301" i="37"/>
  <c r="N405" i="37" s="1"/>
  <c r="N424" i="37" s="1"/>
  <c r="N255" i="26" s="1"/>
  <c r="P301" i="37"/>
  <c r="P405" i="37" s="1"/>
  <c r="P424" i="37" s="1"/>
  <c r="P255" i="26" s="1"/>
  <c r="V298" i="37"/>
  <c r="V402" i="37" s="1"/>
  <c r="V421" i="37" s="1"/>
  <c r="V252" i="26" s="1"/>
  <c r="I9" i="30" s="1"/>
  <c r="R298" i="37"/>
  <c r="R402" i="37" s="1"/>
  <c r="R421" i="37" s="1"/>
  <c r="R252" i="26" s="1"/>
  <c r="W308" i="37"/>
  <c r="W412" i="37" s="1"/>
  <c r="W431" i="37" s="1"/>
  <c r="W262" i="26" s="1"/>
  <c r="J19" i="30" s="1"/>
  <c r="M301" i="37"/>
  <c r="M405" i="37" s="1"/>
  <c r="M424" i="37" s="1"/>
  <c r="M255" i="26" s="1"/>
  <c r="Q307" i="37"/>
  <c r="Q411" i="37" s="1"/>
  <c r="Q430" i="37" s="1"/>
  <c r="Q261" i="26" s="1"/>
  <c r="M298" i="37"/>
  <c r="M402" i="37" s="1"/>
  <c r="M421" i="37" s="1"/>
  <c r="M252" i="26" s="1"/>
  <c r="O298" i="37"/>
  <c r="O402" i="37" s="1"/>
  <c r="O421" i="37" s="1"/>
  <c r="O252" i="26" s="1"/>
  <c r="P298" i="37"/>
  <c r="P402" i="37" s="1"/>
  <c r="P421" i="37" s="1"/>
  <c r="P252" i="26" s="1"/>
  <c r="R305" i="37"/>
  <c r="R409" i="37" s="1"/>
  <c r="R428" i="37" s="1"/>
  <c r="R259" i="26" s="1"/>
  <c r="N300" i="37"/>
  <c r="N404" i="37" s="1"/>
  <c r="N423" i="37" s="1"/>
  <c r="N254" i="26" s="1"/>
  <c r="L308" i="37"/>
  <c r="L412" i="37" s="1"/>
  <c r="L431" i="37" s="1"/>
  <c r="L262" i="26" s="1"/>
  <c r="W300" i="37"/>
  <c r="W404" i="37" s="1"/>
  <c r="W423" i="37" s="1"/>
  <c r="W254" i="26" s="1"/>
  <c r="J11" i="30" s="1"/>
  <c r="M308" i="37"/>
  <c r="M412" i="37" s="1"/>
  <c r="M431" i="37" s="1"/>
  <c r="M262" i="26" s="1"/>
  <c r="M300" i="37"/>
  <c r="M404" i="37" s="1"/>
  <c r="M423" i="37" s="1"/>
  <c r="M254" i="26" s="1"/>
  <c r="P307" i="37"/>
  <c r="P411" i="37" s="1"/>
  <c r="P430" i="37" s="1"/>
  <c r="P261" i="26" s="1"/>
  <c r="L307" i="37"/>
  <c r="L411" i="37" s="1"/>
  <c r="L430" i="37" s="1"/>
  <c r="L261" i="26" s="1"/>
  <c r="U298" i="37"/>
  <c r="U402" i="37" s="1"/>
  <c r="U421" i="37" s="1"/>
  <c r="U252" i="26" s="1"/>
  <c r="H9" i="30" s="1"/>
  <c r="T402" i="37" l="1"/>
  <c r="T421" i="37" s="1"/>
  <c r="T252" i="26" s="1"/>
  <c r="G9" i="30" s="1"/>
  <c r="J421" i="37"/>
  <c r="J252" i="26" s="1"/>
  <c r="J233" i="37" l="1"/>
  <c r="J287" i="37" s="1"/>
  <c r="J307" i="37" l="1"/>
  <c r="J411" i="37" s="1"/>
  <c r="J430" i="37" l="1"/>
  <c r="J261" i="26" s="1"/>
  <c r="M58" i="28" l="1"/>
  <c r="F281" i="6"/>
  <c r="F191" i="27" s="1"/>
  <c r="F376" i="27" s="1"/>
  <c r="F280" i="6"/>
  <c r="F190" i="27" s="1"/>
  <c r="F375" i="27" s="1"/>
  <c r="F279" i="6"/>
  <c r="F189" i="27" s="1"/>
  <c r="F374" i="27" s="1"/>
  <c r="F278" i="6"/>
  <c r="F188" i="27" s="1"/>
  <c r="F373" i="27" s="1"/>
  <c r="F277" i="6"/>
  <c r="F187" i="27" s="1"/>
  <c r="F372" i="27" s="1"/>
  <c r="F276" i="6"/>
  <c r="F186" i="27" s="1"/>
  <c r="F371" i="27" s="1"/>
  <c r="F275" i="6"/>
  <c r="F185" i="27" s="1"/>
  <c r="F370" i="27" s="1"/>
  <c r="F268" i="6"/>
  <c r="F178" i="27" s="1"/>
  <c r="F363" i="27" s="1"/>
  <c r="F267" i="6"/>
  <c r="F177" i="27" s="1"/>
  <c r="F362" i="27" s="1"/>
  <c r="F266" i="6"/>
  <c r="F176" i="27" s="1"/>
  <c r="F361" i="27" s="1"/>
  <c r="F259" i="6"/>
  <c r="F169" i="27" s="1"/>
  <c r="F354" i="27" s="1"/>
  <c r="F258" i="6"/>
  <c r="F168" i="27" s="1"/>
  <c r="F353" i="27" s="1"/>
  <c r="F257" i="6"/>
  <c r="F167" i="27" s="1"/>
  <c r="F352" i="27" s="1"/>
  <c r="F234" i="6"/>
  <c r="F144" i="27" s="1"/>
  <c r="F329" i="27" s="1"/>
  <c r="F233" i="6"/>
  <c r="F143" i="27" s="1"/>
  <c r="F328" i="27" s="1"/>
  <c r="F225" i="6"/>
  <c r="F135" i="27" s="1"/>
  <c r="F320" i="27" s="1"/>
  <c r="F224" i="6"/>
  <c r="F134" i="27" s="1"/>
  <c r="F319" i="27" s="1"/>
  <c r="F216" i="6"/>
  <c r="F126" i="27" s="1"/>
  <c r="F311" i="27" s="1"/>
  <c r="F215" i="6"/>
  <c r="F125" i="27" s="1"/>
  <c r="F310" i="27" s="1"/>
  <c r="F198" i="6"/>
  <c r="F117" i="27" s="1"/>
  <c r="F302" i="27" s="1"/>
  <c r="F197" i="6"/>
  <c r="F116" i="27" s="1"/>
  <c r="F301" i="27" s="1"/>
  <c r="F110" i="6"/>
  <c r="F428" i="27" s="1"/>
  <c r="F448" i="27" s="1"/>
  <c r="F108" i="6"/>
  <c r="F426" i="27" s="1"/>
  <c r="F446" i="27" s="1"/>
  <c r="F107" i="6"/>
  <c r="F425" i="27" s="1"/>
  <c r="F445" i="27" s="1"/>
  <c r="F101" i="6"/>
  <c r="F47" i="27" s="1"/>
  <c r="F232" i="27" s="1"/>
  <c r="F85" i="6"/>
  <c r="F33" i="27" s="1"/>
  <c r="F218" i="27" s="1"/>
  <c r="F81" i="6"/>
  <c r="F29" i="27" s="1"/>
  <c r="F214" i="27" s="1"/>
  <c r="F80" i="6"/>
  <c r="F28" i="27" s="1"/>
  <c r="F213" i="27" s="1"/>
  <c r="F67" i="6"/>
  <c r="F15" i="27" s="1"/>
  <c r="F200" i="27" s="1"/>
  <c r="F66" i="6"/>
  <c r="F14" i="27" s="1"/>
  <c r="F199" i="27" s="1"/>
  <c r="F33" i="26" l="1"/>
  <c r="F515" i="27"/>
  <c r="F524" i="27" s="1"/>
  <c r="F1182" i="27" s="1"/>
  <c r="F1342" i="27"/>
  <c r="F1351" i="27" s="1"/>
  <c r="F2009" i="27" s="1"/>
  <c r="F1872" i="27"/>
  <c r="F1890" i="27" s="1"/>
  <c r="F2082" i="27" s="1"/>
  <c r="F53" i="26"/>
  <c r="F1045" i="27"/>
  <c r="F1063" i="27" s="1"/>
  <c r="F1255" i="27" s="1"/>
  <c r="F14" i="26"/>
  <c r="F466" i="27"/>
  <c r="F475" i="27" s="1"/>
  <c r="F1233" i="27" s="1"/>
  <c r="F1293" i="27"/>
  <c r="F1302" i="27" s="1"/>
  <c r="F2060" i="27" s="1"/>
  <c r="F1873" i="27"/>
  <c r="F1891" i="27" s="1"/>
  <c r="F2109" i="27" s="1"/>
  <c r="F1046" i="27"/>
  <c r="F1064" i="27" s="1"/>
  <c r="F1282" i="27" s="1"/>
  <c r="F54" i="26"/>
  <c r="F1620" i="27"/>
  <c r="F1638" i="27" s="1"/>
  <c r="F2073" i="27" s="1"/>
  <c r="F170" i="26"/>
  <c r="F793" i="27"/>
  <c r="F811" i="27" s="1"/>
  <c r="F1246" i="27" s="1"/>
  <c r="F205" i="26"/>
  <c r="F904" i="27"/>
  <c r="F922" i="27" s="1"/>
  <c r="F1223" i="27" s="1"/>
  <c r="F1731" i="27"/>
  <c r="F1749" i="27" s="1"/>
  <c r="F2050" i="27" s="1"/>
  <c r="F1787" i="27"/>
  <c r="F1805" i="27" s="1"/>
  <c r="F2052" i="27" s="1"/>
  <c r="F960" i="27"/>
  <c r="F978" i="27" s="1"/>
  <c r="F1225" i="27" s="1"/>
  <c r="F223" i="26"/>
  <c r="F1294" i="27"/>
  <c r="F1303" i="27" s="1"/>
  <c r="F2087" i="27" s="1"/>
  <c r="F467" i="27"/>
  <c r="F476" i="27" s="1"/>
  <c r="F1260" i="27" s="1"/>
  <c r="F15" i="26"/>
  <c r="F1875" i="27"/>
  <c r="F1893" i="27" s="1"/>
  <c r="F2156" i="27" s="1"/>
  <c r="F1048" i="27"/>
  <c r="F1066" i="27" s="1"/>
  <c r="F56" i="26"/>
  <c r="F171" i="26"/>
  <c r="F794" i="27"/>
  <c r="F812" i="27" s="1"/>
  <c r="F1273" i="27" s="1"/>
  <c r="F1621" i="27"/>
  <c r="F1639" i="27" s="1"/>
  <c r="F2100" i="27" s="1"/>
  <c r="F265" i="6"/>
  <c r="F175" i="27" s="1"/>
  <c r="F360" i="27" s="1"/>
  <c r="M47" i="28"/>
  <c r="F1788" i="27"/>
  <c r="F1806" i="27" s="1"/>
  <c r="F2079" i="27" s="1"/>
  <c r="F224" i="26"/>
  <c r="F961" i="27"/>
  <c r="F979" i="27" s="1"/>
  <c r="F1252" i="27" s="1"/>
  <c r="M48" i="28"/>
  <c r="F274" i="6"/>
  <c r="F184" i="27" s="1"/>
  <c r="F369" i="27" s="1"/>
  <c r="F222" i="26"/>
  <c r="F1786" i="27"/>
  <c r="F1804" i="27" s="1"/>
  <c r="F2025" i="27" s="1"/>
  <c r="F959" i="27"/>
  <c r="F977" i="27" s="1"/>
  <c r="F1198" i="27" s="1"/>
  <c r="F1327" i="27"/>
  <c r="F1336" i="27" s="1"/>
  <c r="F2062" i="27" s="1"/>
  <c r="F500" i="27"/>
  <c r="F509" i="27" s="1"/>
  <c r="F1235" i="27" s="1"/>
  <c r="F28" i="26"/>
  <c r="M36" i="28"/>
  <c r="F173" i="6"/>
  <c r="F92" i="27" s="1"/>
  <c r="F277" i="27" s="1"/>
  <c r="F1648" i="27"/>
  <c r="F1666" i="27" s="1"/>
  <c r="F2074" i="27" s="1"/>
  <c r="F179" i="26"/>
  <c r="F821" i="27"/>
  <c r="F839" i="27" s="1"/>
  <c r="F1247" i="27" s="1"/>
  <c r="F1757" i="27"/>
  <c r="F1775" i="27" s="1"/>
  <c r="F1997" i="27" s="1"/>
  <c r="F930" i="27"/>
  <c r="F948" i="27" s="1"/>
  <c r="F1170" i="27" s="1"/>
  <c r="F212" i="26"/>
  <c r="F225" i="26"/>
  <c r="F1789" i="27"/>
  <c r="F1807" i="27" s="1"/>
  <c r="F2106" i="27" s="1"/>
  <c r="F962" i="27"/>
  <c r="F980" i="27" s="1"/>
  <c r="F1279" i="27" s="1"/>
  <c r="F1730" i="27"/>
  <c r="F1748" i="27" s="1"/>
  <c r="F2023" i="27" s="1"/>
  <c r="F204" i="26"/>
  <c r="F903" i="27"/>
  <c r="F921" i="27" s="1"/>
  <c r="F1196" i="27" s="1"/>
  <c r="F501" i="27"/>
  <c r="F510" i="27" s="1"/>
  <c r="F1262" i="27" s="1"/>
  <c r="F29" i="26"/>
  <c r="F1328" i="27"/>
  <c r="F1337" i="27" s="1"/>
  <c r="F2089" i="27" s="1"/>
  <c r="F143" i="26"/>
  <c r="F1564" i="27"/>
  <c r="F1582" i="27" s="1"/>
  <c r="F2071" i="27" s="1"/>
  <c r="F737" i="27"/>
  <c r="F755" i="27" s="1"/>
  <c r="F1244" i="27" s="1"/>
  <c r="F1649" i="27"/>
  <c r="F1667" i="27" s="1"/>
  <c r="F2101" i="27" s="1"/>
  <c r="F822" i="27"/>
  <c r="F840" i="27" s="1"/>
  <c r="F1274" i="27" s="1"/>
  <c r="F180" i="26"/>
  <c r="F931" i="27"/>
  <c r="F949" i="27" s="1"/>
  <c r="F1197" i="27" s="1"/>
  <c r="F1758" i="27"/>
  <c r="F1776" i="27" s="1"/>
  <c r="F2024" i="27" s="1"/>
  <c r="F213" i="26"/>
  <c r="F1790" i="27"/>
  <c r="F1808" i="27" s="1"/>
  <c r="F2130" i="27" s="1"/>
  <c r="F226" i="26"/>
  <c r="F963" i="27"/>
  <c r="F981" i="27" s="1"/>
  <c r="F766" i="27"/>
  <c r="F784" i="27" s="1"/>
  <c r="F1272" i="27" s="1"/>
  <c r="F162" i="26"/>
  <c r="F1593" i="27"/>
  <c r="F1611" i="27" s="1"/>
  <c r="F2099" i="27" s="1"/>
  <c r="F84" i="6"/>
  <c r="F32" i="27" s="1"/>
  <c r="F217" i="27" s="1"/>
  <c r="M24" i="28"/>
  <c r="F1565" i="27"/>
  <c r="F1583" i="27" s="1"/>
  <c r="F2098" i="27" s="1"/>
  <c r="F738" i="27"/>
  <c r="F756" i="27" s="1"/>
  <c r="F1271" i="27" s="1"/>
  <c r="F144" i="26"/>
  <c r="F251" i="6"/>
  <c r="F161" i="27" s="1"/>
  <c r="F346" i="27" s="1"/>
  <c r="M45" i="28"/>
  <c r="F1759" i="27"/>
  <c r="F1777" i="27" s="1"/>
  <c r="F2051" i="27" s="1"/>
  <c r="F214" i="26"/>
  <c r="F932" i="27"/>
  <c r="F950" i="27" s="1"/>
  <c r="F1224" i="27" s="1"/>
  <c r="F1791" i="27"/>
  <c r="F1809" i="27" s="1"/>
  <c r="F2153" i="27" s="1"/>
  <c r="F227" i="26"/>
  <c r="F964" i="27"/>
  <c r="F982" i="27" s="1"/>
  <c r="M46" i="28"/>
  <c r="F256" i="6"/>
  <c r="F166" i="27" s="1"/>
  <c r="F351" i="27" s="1"/>
  <c r="F1371" i="27"/>
  <c r="F1389" i="27" s="1"/>
  <c r="F2138" i="27" s="1"/>
  <c r="F544" i="27"/>
  <c r="F562" i="27" s="1"/>
  <c r="F47" i="26"/>
  <c r="F765" i="27"/>
  <c r="F783" i="27" s="1"/>
  <c r="F1245" i="27" s="1"/>
  <c r="F1592" i="27"/>
  <c r="F1610" i="27" s="1"/>
  <c r="F2072" i="27" s="1"/>
  <c r="F161" i="26"/>
  <c r="F203" i="26"/>
  <c r="F1729" i="27"/>
  <c r="F1747" i="27" s="1"/>
  <c r="F1996" i="27" s="1"/>
  <c r="F902" i="27"/>
  <c r="F920" i="27" s="1"/>
  <c r="F1169" i="27" s="1"/>
  <c r="F1785" i="27"/>
  <c r="F1803" i="27" s="1"/>
  <c r="F1998" i="27" s="1"/>
  <c r="F221" i="26"/>
  <c r="F958" i="27"/>
  <c r="F976" i="27" s="1"/>
  <c r="F1171" i="27" s="1"/>
  <c r="F1756" i="27" l="1"/>
  <c r="F1774" i="27" s="1"/>
  <c r="F1970" i="27" s="1"/>
  <c r="F211" i="26"/>
  <c r="M88" i="28" s="1"/>
  <c r="F929" i="27"/>
  <c r="F947" i="27" s="1"/>
  <c r="F1143" i="27" s="1"/>
  <c r="F119" i="26"/>
  <c r="M77" i="28" s="1"/>
  <c r="F656" i="27"/>
  <c r="F674" i="27" s="1"/>
  <c r="F1483" i="27"/>
  <c r="F1501" i="27" s="1"/>
  <c r="F2142" i="27" s="1"/>
  <c r="F2159" i="27" s="1"/>
  <c r="F2179" i="27" s="1"/>
  <c r="F1784" i="27"/>
  <c r="F1802" i="27" s="1"/>
  <c r="F1971" i="27" s="1"/>
  <c r="F220" i="26"/>
  <c r="M89" i="28" s="1"/>
  <c r="F957" i="27"/>
  <c r="F975" i="27" s="1"/>
  <c r="F1144" i="27" s="1"/>
  <c r="F514" i="27"/>
  <c r="F523" i="27" s="1"/>
  <c r="F1155" i="27" s="1"/>
  <c r="F1341" i="27"/>
  <c r="F1350" i="27" s="1"/>
  <c r="F1982" i="27" s="1"/>
  <c r="F32" i="26"/>
  <c r="M65" i="28" s="1"/>
  <c r="F202" i="26"/>
  <c r="M87" i="28" s="1"/>
  <c r="F901" i="27"/>
  <c r="F919" i="27" s="1"/>
  <c r="F1142" i="27" s="1"/>
  <c r="F1728" i="27"/>
  <c r="F1746" i="27" s="1"/>
  <c r="F1969" i="27" s="1"/>
  <c r="F197" i="26"/>
  <c r="M86" i="28" s="1"/>
  <c r="F1704" i="27"/>
  <c r="F1722" i="27" s="1"/>
  <c r="F2076" i="27" s="1"/>
  <c r="F877" i="27"/>
  <c r="F895" i="27" s="1"/>
  <c r="F1249" i="27" s="1"/>
  <c r="F247" i="26" l="1"/>
  <c r="F82" i="37"/>
  <c r="S110" i="37" s="1"/>
  <c r="F129" i="37"/>
  <c r="F176" i="37"/>
  <c r="F78" i="6"/>
  <c r="F26" i="27" s="1"/>
  <c r="F211" i="27" s="1"/>
  <c r="F70" i="6"/>
  <c r="F18" i="27" s="1"/>
  <c r="F203" i="27" s="1"/>
  <c r="F64" i="6"/>
  <c r="F12" i="27" s="1"/>
  <c r="F197" i="27" s="1"/>
  <c r="F18" i="26" l="1"/>
  <c r="F1307" i="27"/>
  <c r="F1316" i="27" s="1"/>
  <c r="F1980" i="27" s="1"/>
  <c r="F480" i="27"/>
  <c r="F489" i="27" s="1"/>
  <c r="F1153" i="27" s="1"/>
  <c r="F69" i="6"/>
  <c r="F17" i="27" s="1"/>
  <c r="F202" i="27" s="1"/>
  <c r="M22" i="28"/>
  <c r="F26" i="26"/>
  <c r="F498" i="27"/>
  <c r="F507" i="27" s="1"/>
  <c r="F1181" i="27" s="1"/>
  <c r="F1325" i="27"/>
  <c r="F1334" i="27" s="1"/>
  <c r="F2008" i="27" s="1"/>
  <c r="M209" i="37"/>
  <c r="M275" i="37" s="1"/>
  <c r="P209" i="37"/>
  <c r="P275" i="37" s="1"/>
  <c r="J209" i="37"/>
  <c r="S209" i="37"/>
  <c r="S275" i="37" s="1"/>
  <c r="N209" i="37"/>
  <c r="N275" i="37" s="1"/>
  <c r="L209" i="37"/>
  <c r="L275" i="37" s="1"/>
  <c r="O209" i="37"/>
  <c r="O275" i="37" s="1"/>
  <c r="R209" i="37"/>
  <c r="R275" i="37" s="1"/>
  <c r="K209" i="37"/>
  <c r="K275" i="37" s="1"/>
  <c r="Q209" i="37"/>
  <c r="Q275" i="37" s="1"/>
  <c r="F63" i="6"/>
  <c r="F11" i="27" s="1"/>
  <c r="F196" i="27" s="1"/>
  <c r="M21" i="28"/>
  <c r="F77" i="6"/>
  <c r="F25" i="27" s="1"/>
  <c r="F210" i="27" s="1"/>
  <c r="M23" i="28"/>
  <c r="K157" i="37"/>
  <c r="K257" i="37" s="1"/>
  <c r="J157" i="37"/>
  <c r="O157" i="37"/>
  <c r="O257" i="37" s="1"/>
  <c r="W157" i="37"/>
  <c r="W257" i="37" s="1"/>
  <c r="T157" i="37"/>
  <c r="T257" i="37" s="1"/>
  <c r="Q157" i="37"/>
  <c r="Q257" i="37" s="1"/>
  <c r="P157" i="37"/>
  <c r="P257" i="37" s="1"/>
  <c r="R157" i="37"/>
  <c r="R257" i="37" s="1"/>
  <c r="M157" i="37"/>
  <c r="M257" i="37" s="1"/>
  <c r="U157" i="37"/>
  <c r="U257" i="37" s="1"/>
  <c r="L157" i="37"/>
  <c r="L257" i="37" s="1"/>
  <c r="S157" i="37"/>
  <c r="S257" i="37" s="1"/>
  <c r="V157" i="37"/>
  <c r="V257" i="37" s="1"/>
  <c r="N157" i="37"/>
  <c r="N257" i="37" s="1"/>
  <c r="S239" i="37"/>
  <c r="S293" i="37" s="1"/>
  <c r="H110" i="37"/>
  <c r="H239" i="37" s="1"/>
  <c r="F1291" i="27"/>
  <c r="F1300" i="27" s="1"/>
  <c r="F2006" i="27" s="1"/>
  <c r="F12" i="26"/>
  <c r="F464" i="27"/>
  <c r="F473" i="27" s="1"/>
  <c r="F1179" i="27" s="1"/>
  <c r="M25" i="28" l="1"/>
  <c r="F90" i="6"/>
  <c r="F38" i="27" s="1"/>
  <c r="F223" i="27" s="1"/>
  <c r="F1290" i="27"/>
  <c r="F1299" i="27" s="1"/>
  <c r="F1979" i="27" s="1"/>
  <c r="F463" i="27"/>
  <c r="F472" i="27" s="1"/>
  <c r="F1152" i="27" s="1"/>
  <c r="F11" i="26"/>
  <c r="M62" i="28" s="1"/>
  <c r="J275" i="37"/>
  <c r="H209" i="37"/>
  <c r="H275" i="37" s="1"/>
  <c r="S313" i="37"/>
  <c r="S417" i="37" s="1"/>
  <c r="H293" i="37"/>
  <c r="H313" i="37" s="1"/>
  <c r="F1306" i="27"/>
  <c r="F1315" i="27" s="1"/>
  <c r="F1953" i="27" s="1"/>
  <c r="F479" i="27"/>
  <c r="F488" i="27" s="1"/>
  <c r="F1126" i="27" s="1"/>
  <c r="F17" i="26"/>
  <c r="M63" i="28" s="1"/>
  <c r="F25" i="26"/>
  <c r="M64" i="28" s="1"/>
  <c r="F497" i="27"/>
  <c r="F506" i="27" s="1"/>
  <c r="F1154" i="27" s="1"/>
  <c r="F1324" i="27"/>
  <c r="F1333" i="27" s="1"/>
  <c r="F1981" i="27" s="1"/>
  <c r="J257" i="37"/>
  <c r="H157" i="37"/>
  <c r="H257" i="37" s="1"/>
  <c r="F98" i="6"/>
  <c r="F44" i="27" s="1"/>
  <c r="F229" i="27" s="1"/>
  <c r="F99" i="6"/>
  <c r="F45" i="27" s="1"/>
  <c r="F230" i="27" s="1"/>
  <c r="S436" i="37" l="1"/>
  <c r="S267" i="26" s="1"/>
  <c r="F38" i="30" s="1"/>
  <c r="H417" i="37"/>
  <c r="H436" i="37" s="1"/>
  <c r="H267" i="26" s="1"/>
  <c r="F542" i="27"/>
  <c r="F560" i="27" s="1"/>
  <c r="F1264" i="27" s="1"/>
  <c r="F1285" i="27" s="1"/>
  <c r="F2168" i="27" s="1"/>
  <c r="F1369" i="27"/>
  <c r="F1387" i="27" s="1"/>
  <c r="F45" i="26"/>
  <c r="F38" i="26"/>
  <c r="M66" i="28" s="1"/>
  <c r="F1357" i="27"/>
  <c r="F530" i="27"/>
  <c r="F534" i="27" s="1"/>
  <c r="F541" i="27"/>
  <c r="F559" i="27" s="1"/>
  <c r="F1237" i="27" s="1"/>
  <c r="F1258" i="27" s="1"/>
  <c r="F2167" i="27" s="1"/>
  <c r="F1368" i="27"/>
  <c r="F1386" i="27" s="1"/>
  <c r="F44" i="26"/>
  <c r="G12" i="24"/>
  <c r="F12" i="24"/>
  <c r="G18" i="28" l="1"/>
  <c r="H12" i="24"/>
  <c r="F16" i="28"/>
  <c r="H18" i="28"/>
  <c r="I12" i="24"/>
  <c r="K11" i="24"/>
  <c r="I12" i="28"/>
  <c r="G16" i="28"/>
  <c r="I18" i="28"/>
  <c r="I10" i="28"/>
  <c r="J14" i="28"/>
  <c r="J12" i="24"/>
  <c r="J12" i="28"/>
  <c r="H16" i="28"/>
  <c r="J18" i="28"/>
  <c r="F2091" i="27"/>
  <c r="F2112" i="27" s="1"/>
  <c r="F2176" i="27" s="1"/>
  <c r="F2064" i="27"/>
  <c r="F2085" i="27" s="1"/>
  <c r="F2175" i="27" s="1"/>
  <c r="K10" i="24"/>
  <c r="I13" i="28"/>
  <c r="F166" i="37"/>
  <c r="F72" i="37"/>
  <c r="S100" i="37" s="1"/>
  <c r="F119" i="37"/>
  <c r="F237" i="26"/>
  <c r="F18" i="28"/>
  <c r="J13" i="28"/>
  <c r="J17" i="28"/>
  <c r="F1361" i="27"/>
  <c r="F2114" i="27"/>
  <c r="K9" i="24"/>
  <c r="E12" i="24"/>
  <c r="I14" i="28"/>
  <c r="K35" i="24"/>
  <c r="F165" i="37"/>
  <c r="F118" i="37"/>
  <c r="F71" i="37"/>
  <c r="S99" i="37" s="1"/>
  <c r="F236" i="26"/>
  <c r="F173" i="37" l="1"/>
  <c r="F126" i="37"/>
  <c r="F244" i="26"/>
  <c r="F79" i="37"/>
  <c r="S107" i="37" s="1"/>
  <c r="S228" i="37"/>
  <c r="S282" i="37" s="1"/>
  <c r="H99" i="37"/>
  <c r="H228" i="37" s="1"/>
  <c r="K12" i="24"/>
  <c r="K30" i="24"/>
  <c r="I17" i="28"/>
  <c r="M17" i="28" s="1"/>
  <c r="F78" i="37"/>
  <c r="S106" i="37" s="1"/>
  <c r="F243" i="26"/>
  <c r="F172" i="37"/>
  <c r="F125" i="37"/>
  <c r="R199" i="37"/>
  <c r="R265" i="37" s="1"/>
  <c r="L199" i="37"/>
  <c r="L265" i="37" s="1"/>
  <c r="O199" i="37"/>
  <c r="O265" i="37" s="1"/>
  <c r="P199" i="37"/>
  <c r="P265" i="37" s="1"/>
  <c r="N199" i="37"/>
  <c r="N265" i="37" s="1"/>
  <c r="M199" i="37"/>
  <c r="M265" i="37" s="1"/>
  <c r="J199" i="37"/>
  <c r="K199" i="37"/>
  <c r="K265" i="37" s="1"/>
  <c r="Q199" i="37"/>
  <c r="Q265" i="37" s="1"/>
  <c r="S199" i="37"/>
  <c r="S265" i="37" s="1"/>
  <c r="O146" i="37"/>
  <c r="O246" i="37" s="1"/>
  <c r="Q146" i="37"/>
  <c r="Q246" i="37" s="1"/>
  <c r="S146" i="37"/>
  <c r="S246" i="37" s="1"/>
  <c r="M146" i="37"/>
  <c r="M246" i="37" s="1"/>
  <c r="N146" i="37"/>
  <c r="N246" i="37" s="1"/>
  <c r="W146" i="37"/>
  <c r="W246" i="37" s="1"/>
  <c r="L146" i="37"/>
  <c r="L246" i="37" s="1"/>
  <c r="R146" i="37"/>
  <c r="R246" i="37" s="1"/>
  <c r="P146" i="37"/>
  <c r="P246" i="37" s="1"/>
  <c r="U146" i="37"/>
  <c r="U246" i="37" s="1"/>
  <c r="T146" i="37"/>
  <c r="T246" i="37" s="1"/>
  <c r="J146" i="37"/>
  <c r="V146" i="37"/>
  <c r="V246" i="37" s="1"/>
  <c r="K146" i="37"/>
  <c r="K246" i="37" s="1"/>
  <c r="S229" i="37"/>
  <c r="S283" i="37" s="1"/>
  <c r="H100" i="37"/>
  <c r="H229" i="37" s="1"/>
  <c r="K29" i="24"/>
  <c r="E16" i="28"/>
  <c r="M16" i="28" s="1"/>
  <c r="P198" i="37"/>
  <c r="P264" i="37" s="1"/>
  <c r="Q198" i="37"/>
  <c r="Q264" i="37" s="1"/>
  <c r="S198" i="37"/>
  <c r="S264" i="37" s="1"/>
  <c r="L198" i="37"/>
  <c r="L264" i="37" s="1"/>
  <c r="J198" i="37"/>
  <c r="R198" i="37"/>
  <c r="R264" i="37" s="1"/>
  <c r="N198" i="37"/>
  <c r="N264" i="37" s="1"/>
  <c r="M198" i="37"/>
  <c r="M264" i="37" s="1"/>
  <c r="O198" i="37"/>
  <c r="O264" i="37" s="1"/>
  <c r="K198" i="37"/>
  <c r="K264" i="37" s="1"/>
  <c r="K31" i="24"/>
  <c r="E18" i="28"/>
  <c r="M18" i="28" s="1"/>
  <c r="I38" i="24"/>
  <c r="W147" i="37"/>
  <c r="W247" i="37" s="1"/>
  <c r="S147" i="37"/>
  <c r="S247" i="37" s="1"/>
  <c r="T147" i="37"/>
  <c r="T247" i="37" s="1"/>
  <c r="R147" i="37"/>
  <c r="R247" i="37" s="1"/>
  <c r="U147" i="37"/>
  <c r="U247" i="37" s="1"/>
  <c r="L147" i="37"/>
  <c r="L247" i="37" s="1"/>
  <c r="V147" i="37"/>
  <c r="V247" i="37" s="1"/>
  <c r="N147" i="37"/>
  <c r="N247" i="37" s="1"/>
  <c r="K147" i="37"/>
  <c r="K247" i="37" s="1"/>
  <c r="P147" i="37"/>
  <c r="P247" i="37" s="1"/>
  <c r="Q147" i="37"/>
  <c r="Q247" i="37" s="1"/>
  <c r="J147" i="37"/>
  <c r="O147" i="37"/>
  <c r="O247" i="37" s="1"/>
  <c r="M147" i="37"/>
  <c r="M247" i="37" s="1"/>
  <c r="J264" i="37" l="1"/>
  <c r="H198" i="37"/>
  <c r="H264" i="37" s="1"/>
  <c r="S303" i="37"/>
  <c r="S407" i="37" s="1"/>
  <c r="H283" i="37"/>
  <c r="H303" i="37" s="1"/>
  <c r="T153" i="37"/>
  <c r="T253" i="37" s="1"/>
  <c r="L153" i="37"/>
  <c r="L253" i="37" s="1"/>
  <c r="J153" i="37"/>
  <c r="R153" i="37"/>
  <c r="R253" i="37" s="1"/>
  <c r="O153" i="37"/>
  <c r="O253" i="37" s="1"/>
  <c r="P153" i="37"/>
  <c r="P253" i="37" s="1"/>
  <c r="V153" i="37"/>
  <c r="V253" i="37" s="1"/>
  <c r="M153" i="37"/>
  <c r="M253" i="37" s="1"/>
  <c r="S153" i="37"/>
  <c r="S253" i="37" s="1"/>
  <c r="K153" i="37"/>
  <c r="K253" i="37" s="1"/>
  <c r="Q153" i="37"/>
  <c r="Q253" i="37" s="1"/>
  <c r="N153" i="37"/>
  <c r="N253" i="37" s="1"/>
  <c r="W153" i="37"/>
  <c r="W253" i="37" s="1"/>
  <c r="U153" i="37"/>
  <c r="U253" i="37" s="1"/>
  <c r="S302" i="37"/>
  <c r="S406" i="37" s="1"/>
  <c r="H282" i="37"/>
  <c r="H302" i="37" s="1"/>
  <c r="J265" i="37"/>
  <c r="H199" i="37"/>
  <c r="H265" i="37" s="1"/>
  <c r="J205" i="37"/>
  <c r="Q205" i="37"/>
  <c r="Q271" i="37" s="1"/>
  <c r="S205" i="37"/>
  <c r="S271" i="37" s="1"/>
  <c r="O205" i="37"/>
  <c r="O271" i="37" s="1"/>
  <c r="M205" i="37"/>
  <c r="M271" i="37" s="1"/>
  <c r="N205" i="37"/>
  <c r="N271" i="37" s="1"/>
  <c r="R205" i="37"/>
  <c r="R271" i="37" s="1"/>
  <c r="K205" i="37"/>
  <c r="K271" i="37" s="1"/>
  <c r="P205" i="37"/>
  <c r="P271" i="37" s="1"/>
  <c r="L205" i="37"/>
  <c r="L271" i="37" s="1"/>
  <c r="S236" i="37"/>
  <c r="S290" i="37" s="1"/>
  <c r="H107" i="37"/>
  <c r="H236" i="37" s="1"/>
  <c r="H146" i="37"/>
  <c r="H246" i="37" s="1"/>
  <c r="J246" i="37"/>
  <c r="H147" i="37"/>
  <c r="H247" i="37" s="1"/>
  <c r="J247" i="37"/>
  <c r="S235" i="37"/>
  <c r="S289" i="37" s="1"/>
  <c r="H106" i="37"/>
  <c r="H235" i="37" s="1"/>
  <c r="U154" i="37"/>
  <c r="U254" i="37" s="1"/>
  <c r="S154" i="37"/>
  <c r="S254" i="37" s="1"/>
  <c r="V154" i="37"/>
  <c r="V254" i="37" s="1"/>
  <c r="Q154" i="37"/>
  <c r="Q254" i="37" s="1"/>
  <c r="O154" i="37"/>
  <c r="O254" i="37" s="1"/>
  <c r="R154" i="37"/>
  <c r="R254" i="37" s="1"/>
  <c r="T154" i="37"/>
  <c r="T254" i="37" s="1"/>
  <c r="K154" i="37"/>
  <c r="K254" i="37" s="1"/>
  <c r="L154" i="37"/>
  <c r="L254" i="37" s="1"/>
  <c r="M154" i="37"/>
  <c r="M254" i="37" s="1"/>
  <c r="J154" i="37"/>
  <c r="P154" i="37"/>
  <c r="P254" i="37" s="1"/>
  <c r="W154" i="37"/>
  <c r="W254" i="37" s="1"/>
  <c r="N154" i="37"/>
  <c r="N254" i="37" s="1"/>
  <c r="R206" i="37"/>
  <c r="R272" i="37" s="1"/>
  <c r="N206" i="37"/>
  <c r="N272" i="37" s="1"/>
  <c r="Q206" i="37"/>
  <c r="Q272" i="37" s="1"/>
  <c r="P206" i="37"/>
  <c r="P272" i="37" s="1"/>
  <c r="S206" i="37"/>
  <c r="S272" i="37" s="1"/>
  <c r="M206" i="37"/>
  <c r="M272" i="37" s="1"/>
  <c r="O206" i="37"/>
  <c r="O272" i="37" s="1"/>
  <c r="L206" i="37"/>
  <c r="L272" i="37" s="1"/>
  <c r="K206" i="37"/>
  <c r="K272" i="37" s="1"/>
  <c r="J206" i="37"/>
  <c r="T206" i="37"/>
  <c r="T272" i="37" s="1"/>
  <c r="U206" i="37"/>
  <c r="U272" i="37" s="1"/>
  <c r="V206" i="37"/>
  <c r="V272" i="37" s="1"/>
  <c r="W206" i="37"/>
  <c r="W272" i="37" s="1"/>
  <c r="S309" i="37" l="1"/>
  <c r="S413" i="37" s="1"/>
  <c r="H289" i="37"/>
  <c r="H309" i="37" s="1"/>
  <c r="J253" i="37"/>
  <c r="H153" i="37"/>
  <c r="H253" i="37" s="1"/>
  <c r="K17" i="24"/>
  <c r="J254" i="37"/>
  <c r="H154" i="37"/>
  <c r="H254" i="37" s="1"/>
  <c r="S425" i="37"/>
  <c r="S256" i="26" s="1"/>
  <c r="F13" i="30" s="1"/>
  <c r="H406" i="37"/>
  <c r="H425" i="37" s="1"/>
  <c r="H256" i="26" s="1"/>
  <c r="S426" i="37"/>
  <c r="S257" i="26" s="1"/>
  <c r="F14" i="30" s="1"/>
  <c r="H407" i="37"/>
  <c r="H426" i="37" s="1"/>
  <c r="H257" i="26" s="1"/>
  <c r="J272" i="37"/>
  <c r="H206" i="37"/>
  <c r="H272" i="37" s="1"/>
  <c r="J271" i="37"/>
  <c r="H205" i="37"/>
  <c r="H271" i="37" s="1"/>
  <c r="K19" i="24"/>
  <c r="K20" i="24"/>
  <c r="S310" i="37"/>
  <c r="S414" i="37" s="1"/>
  <c r="H290" i="37"/>
  <c r="H310" i="37" s="1"/>
  <c r="K18" i="24" l="1"/>
  <c r="S433" i="37"/>
  <c r="S264" i="26" s="1"/>
  <c r="F21" i="30" s="1"/>
  <c r="H414" i="37"/>
  <c r="H433" i="37" s="1"/>
  <c r="H264" i="26" s="1"/>
  <c r="K16" i="24"/>
  <c r="K15" i="24"/>
  <c r="S432" i="37"/>
  <c r="S263" i="26" s="1"/>
  <c r="F20" i="30" s="1"/>
  <c r="H413" i="37"/>
  <c r="H432" i="37" s="1"/>
  <c r="H263" i="26" s="1"/>
  <c r="K34" i="24" l="1"/>
  <c r="H11" i="28" l="1"/>
  <c r="F10" i="28"/>
  <c r="G10" i="28"/>
  <c r="E15" i="28"/>
  <c r="E10" i="28"/>
  <c r="H10" i="28"/>
  <c r="F11" i="28"/>
  <c r="K23" i="24"/>
  <c r="E11" i="28" l="1"/>
  <c r="J10" i="28"/>
  <c r="M10" i="28" s="1"/>
  <c r="J38" i="24"/>
  <c r="K28" i="24"/>
  <c r="F15" i="28"/>
  <c r="M15" i="28" s="1"/>
  <c r="G11" i="28" l="1"/>
  <c r="M11" i="28" s="1"/>
  <c r="K24" i="24"/>
  <c r="H12" i="28" l="1"/>
  <c r="G12" i="28" l="1"/>
  <c r="K25" i="24" l="1"/>
  <c r="E12" i="28"/>
  <c r="F12" i="28"/>
  <c r="M12" i="28" l="1"/>
  <c r="G14" i="28" l="1"/>
  <c r="F14" i="28"/>
  <c r="H14" i="28" l="1"/>
  <c r="H38" i="24"/>
  <c r="K27" i="24"/>
  <c r="E14" i="28"/>
  <c r="M14" i="28" l="1"/>
  <c r="F13" i="28" l="1"/>
  <c r="F38" i="24"/>
  <c r="G13" i="28"/>
  <c r="G38" i="24"/>
  <c r="K26" i="24" l="1"/>
  <c r="E13" i="28"/>
  <c r="M13" i="28" s="1"/>
  <c r="E38" i="24"/>
  <c r="K38" i="24" s="1"/>
  <c r="K42" i="24" l="1"/>
  <c r="K39" i="24"/>
  <c r="K43" i="24" l="1"/>
  <c r="M57" i="28" l="1"/>
  <c r="M59" i="28"/>
  <c r="F186" i="6"/>
  <c r="F105" i="27" s="1"/>
  <c r="F290" i="27" s="1"/>
  <c r="F1534" i="27" l="1"/>
  <c r="F1552" i="27" s="1"/>
  <c r="F2016" i="27" s="1"/>
  <c r="F132" i="26"/>
  <c r="F707" i="27"/>
  <c r="F725" i="27" s="1"/>
  <c r="F1189" i="27" s="1"/>
  <c r="F105" i="6"/>
  <c r="F423" i="27" s="1"/>
  <c r="F443" i="27" s="1"/>
  <c r="F104" i="6"/>
  <c r="F422" i="27" s="1"/>
  <c r="F442" i="27" s="1"/>
  <c r="F95" i="6"/>
  <c r="F41" i="27" s="1"/>
  <c r="F226" i="27" s="1"/>
  <c r="F96" i="6"/>
  <c r="F42" i="27" s="1"/>
  <c r="F227" i="27" s="1"/>
  <c r="F176" i="6"/>
  <c r="F95" i="27" s="1"/>
  <c r="F280" i="27" s="1"/>
  <c r="F109" i="6"/>
  <c r="F427" i="27" s="1"/>
  <c r="F447" i="27" s="1"/>
  <c r="F239" i="6"/>
  <c r="F149" i="27" s="1"/>
  <c r="F334" i="27" s="1"/>
  <c r="F846" i="27" l="1"/>
  <c r="F864" i="27" s="1"/>
  <c r="F1167" i="27" s="1"/>
  <c r="F1673" i="27"/>
  <c r="F1691" i="27" s="1"/>
  <c r="F1994" i="27" s="1"/>
  <c r="F185" i="26"/>
  <c r="F539" i="27"/>
  <c r="F557" i="27" s="1"/>
  <c r="F1183" i="27" s="1"/>
  <c r="F42" i="26"/>
  <c r="F1366" i="27"/>
  <c r="F1384" i="27" s="1"/>
  <c r="F2010" i="27" s="1"/>
  <c r="F1870" i="27"/>
  <c r="F1888" i="27" s="1"/>
  <c r="F2028" i="27" s="1"/>
  <c r="F1043" i="27"/>
  <c r="F1061" i="27" s="1"/>
  <c r="F1201" i="27" s="1"/>
  <c r="F51" i="26"/>
  <c r="F41" i="26"/>
  <c r="F538" i="27"/>
  <c r="F556" i="27" s="1"/>
  <c r="F1156" i="27" s="1"/>
  <c r="F1365" i="27"/>
  <c r="F1383" i="27" s="1"/>
  <c r="F1983" i="27" s="1"/>
  <c r="F678" i="27"/>
  <c r="F696" i="27" s="1"/>
  <c r="F1161" i="27" s="1"/>
  <c r="F122" i="26"/>
  <c r="F1505" i="27"/>
  <c r="F1523" i="27" s="1"/>
  <c r="F1988" i="27" s="1"/>
  <c r="F1047" i="27"/>
  <c r="F1065" i="27" s="1"/>
  <c r="F55" i="26"/>
  <c r="F1874" i="27"/>
  <c r="F1892" i="27" s="1"/>
  <c r="F2133" i="27" s="1"/>
  <c r="F1869" i="27"/>
  <c r="F1887" i="27" s="1"/>
  <c r="F2001" i="27" s="1"/>
  <c r="F50" i="26"/>
  <c r="F1042" i="27"/>
  <c r="F1060" i="27" s="1"/>
  <c r="F1174" i="27" s="1"/>
  <c r="F97" i="6"/>
  <c r="F43" i="27" s="1"/>
  <c r="F228" i="27" s="1"/>
  <c r="F100" i="6"/>
  <c r="F46" i="27" s="1"/>
  <c r="F231" i="27" s="1"/>
  <c r="F123" i="6"/>
  <c r="F60" i="27" s="1"/>
  <c r="F245" i="27" s="1"/>
  <c r="F543" i="27" l="1"/>
  <c r="F561" i="27" s="1"/>
  <c r="F46" i="26"/>
  <c r="F1370" i="27"/>
  <c r="F1388" i="27" s="1"/>
  <c r="F2115" i="27" s="1"/>
  <c r="F175" i="6"/>
  <c r="F94" i="27" s="1"/>
  <c r="F279" i="27" s="1"/>
  <c r="M37" i="28"/>
  <c r="F1367" i="27"/>
  <c r="F1385" i="27" s="1"/>
  <c r="F2037" i="27" s="1"/>
  <c r="F540" i="27"/>
  <c r="F558" i="27" s="1"/>
  <c r="F1210" i="27" s="1"/>
  <c r="F43" i="26"/>
  <c r="F1422" i="27"/>
  <c r="F1440" i="27" s="1"/>
  <c r="F2012" i="27" s="1"/>
  <c r="F69" i="26"/>
  <c r="F595" i="27"/>
  <c r="F613" i="27" s="1"/>
  <c r="F1185" i="27" s="1"/>
  <c r="F185" i="6"/>
  <c r="F104" i="27" s="1"/>
  <c r="F289" i="27" s="1"/>
  <c r="M38" i="28"/>
  <c r="M44" i="28"/>
  <c r="F238" i="6"/>
  <c r="F148" i="27" s="1"/>
  <c r="F333" i="27" s="1"/>
  <c r="F103" i="6"/>
  <c r="F421" i="27" s="1"/>
  <c r="F441" i="27" s="1"/>
  <c r="M29" i="28"/>
  <c r="F130" i="6"/>
  <c r="F67" i="27" s="1"/>
  <c r="F252" i="27" s="1"/>
  <c r="M32" i="28"/>
  <c r="F184" i="26" l="1"/>
  <c r="M85" i="28" s="1"/>
  <c r="F845" i="27"/>
  <c r="F863" i="27" s="1"/>
  <c r="F1140" i="27" s="1"/>
  <c r="F1672" i="27"/>
  <c r="F1690" i="27" s="1"/>
  <c r="F1967" i="27" s="1"/>
  <c r="M51" i="28"/>
  <c r="F1448" i="27"/>
  <c r="F1466" i="27" s="1"/>
  <c r="F1959" i="27" s="1"/>
  <c r="F76" i="26"/>
  <c r="M73" i="28" s="1"/>
  <c r="F621" i="27"/>
  <c r="F639" i="27" s="1"/>
  <c r="F1132" i="27" s="1"/>
  <c r="F706" i="27"/>
  <c r="F724" i="27" s="1"/>
  <c r="F1162" i="27" s="1"/>
  <c r="F1533" i="27"/>
  <c r="F1551" i="27" s="1"/>
  <c r="F1989" i="27" s="1"/>
  <c r="F131" i="26"/>
  <c r="M79" i="28" s="1"/>
  <c r="F121" i="26"/>
  <c r="M78" i="28" s="1"/>
  <c r="F677" i="27"/>
  <c r="F695" i="27" s="1"/>
  <c r="F1134" i="27" s="1"/>
  <c r="F1504" i="27"/>
  <c r="F1522" i="27" s="1"/>
  <c r="F1961" i="27" s="1"/>
  <c r="F1041" i="27"/>
  <c r="F1059" i="27" s="1"/>
  <c r="F1147" i="27" s="1"/>
  <c r="F49" i="26"/>
  <c r="M70" i="28" s="1"/>
  <c r="F1868" i="27"/>
  <c r="F1886" i="27" s="1"/>
  <c r="F1974" i="27" s="1"/>
  <c r="M28" i="28" l="1"/>
  <c r="F94" i="6"/>
  <c r="F40" i="27" s="1"/>
  <c r="F225" i="27" s="1"/>
  <c r="M30" i="28"/>
  <c r="F118" i="6"/>
  <c r="F55" i="27" s="1"/>
  <c r="F240" i="27" s="1"/>
  <c r="M56" i="28"/>
  <c r="M52" i="28"/>
  <c r="F151" i="6" l="1"/>
  <c r="F79" i="27" s="1"/>
  <c r="F264" i="27" s="1"/>
  <c r="M34" i="28"/>
  <c r="F122" i="6"/>
  <c r="F59" i="27" s="1"/>
  <c r="F244" i="27" s="1"/>
  <c r="M31" i="28"/>
  <c r="F1398" i="27"/>
  <c r="F1416" i="27" s="1"/>
  <c r="F2116" i="27" s="1"/>
  <c r="F571" i="27"/>
  <c r="F589" i="27" s="1"/>
  <c r="F64" i="26"/>
  <c r="M71" i="28" s="1"/>
  <c r="F537" i="27"/>
  <c r="F555" i="27" s="1"/>
  <c r="F1129" i="27" s="1"/>
  <c r="F1364" i="27"/>
  <c r="F1382" i="27" s="1"/>
  <c r="F1956" i="27" s="1"/>
  <c r="F40" i="26"/>
  <c r="M69" i="28" s="1"/>
  <c r="F222" i="6"/>
  <c r="F132" i="27" s="1"/>
  <c r="F317" i="27" s="1"/>
  <c r="F791" i="27" l="1"/>
  <c r="F809" i="27" s="1"/>
  <c r="F1192" i="27" s="1"/>
  <c r="F168" i="26"/>
  <c r="F1618" i="27"/>
  <c r="F1636" i="27" s="1"/>
  <c r="F2019" i="27" s="1"/>
  <c r="F594" i="27"/>
  <c r="F612" i="27" s="1"/>
  <c r="F1158" i="27" s="1"/>
  <c r="F68" i="26"/>
  <c r="M72" i="28" s="1"/>
  <c r="F1421" i="27"/>
  <c r="F1439" i="27" s="1"/>
  <c r="F1985" i="27" s="1"/>
  <c r="F1926" i="27"/>
  <c r="F1944" i="27" s="1"/>
  <c r="F2057" i="27" s="1"/>
  <c r="F1099" i="27"/>
  <c r="F1117" i="27" s="1"/>
  <c r="F1230" i="27" s="1"/>
  <c r="F97" i="26"/>
  <c r="M75" i="28" s="1"/>
  <c r="F223" i="6"/>
  <c r="F133" i="27" s="1"/>
  <c r="F318" i="27" s="1"/>
  <c r="F221" i="6"/>
  <c r="F131" i="27" s="1"/>
  <c r="F316" i="27" s="1"/>
  <c r="F790" i="27" l="1"/>
  <c r="F808" i="27" s="1"/>
  <c r="F1165" i="27" s="1"/>
  <c r="F167" i="26"/>
  <c r="F1617" i="27"/>
  <c r="F1635" i="27" s="1"/>
  <c r="F1992" i="27" s="1"/>
  <c r="F792" i="27"/>
  <c r="F810" i="27" s="1"/>
  <c r="F1219" i="27" s="1"/>
  <c r="F1619" i="27"/>
  <c r="F1637" i="27" s="1"/>
  <c r="F2046" i="27" s="1"/>
  <c r="F169" i="26"/>
  <c r="M42" i="28" l="1"/>
  <c r="F220" i="6"/>
  <c r="F130" i="27" s="1"/>
  <c r="F315" i="27" s="1"/>
  <c r="F789" i="27" l="1"/>
  <c r="F807" i="27" s="1"/>
  <c r="F1138" i="27" s="1"/>
  <c r="F166" i="26"/>
  <c r="M83" i="28" s="1"/>
  <c r="F1616" i="27"/>
  <c r="F1634" i="27" s="1"/>
  <c r="F1965" i="27" s="1"/>
  <c r="F196" i="6"/>
  <c r="F115" i="27" s="1"/>
  <c r="F300" i="27" s="1"/>
  <c r="F195" i="6"/>
  <c r="F114" i="27" s="1"/>
  <c r="F299" i="27" s="1"/>
  <c r="F194" i="6"/>
  <c r="F113" i="27" s="1"/>
  <c r="F298" i="27" s="1"/>
  <c r="F142" i="26" l="1"/>
  <c r="F1563" i="27"/>
  <c r="F1581" i="27" s="1"/>
  <c r="F2044" i="27" s="1"/>
  <c r="F736" i="27"/>
  <c r="F754" i="27" s="1"/>
  <c r="F1217" i="27" s="1"/>
  <c r="F1561" i="27"/>
  <c r="F1579" i="27" s="1"/>
  <c r="F1990" i="27" s="1"/>
  <c r="F140" i="26"/>
  <c r="F734" i="27"/>
  <c r="F752" i="27" s="1"/>
  <c r="F1163" i="27" s="1"/>
  <c r="F1562" i="27"/>
  <c r="F1580" i="27" s="1"/>
  <c r="F2017" i="27" s="1"/>
  <c r="F141" i="26"/>
  <c r="F735" i="27"/>
  <c r="F753" i="27" s="1"/>
  <c r="F1190" i="27" s="1"/>
  <c r="F193" i="6" l="1"/>
  <c r="F112" i="27" s="1"/>
  <c r="F297" i="27" s="1"/>
  <c r="M39" i="28"/>
  <c r="F139" i="26" l="1"/>
  <c r="M80" i="28" s="1"/>
  <c r="F1560" i="27"/>
  <c r="F1578" i="27" s="1"/>
  <c r="F1963" i="27" s="1"/>
  <c r="F733" i="27"/>
  <c r="F751" i="27" s="1"/>
  <c r="F1136" i="27" s="1"/>
  <c r="F204" i="6"/>
  <c r="F381" i="27" s="1"/>
  <c r="F392" i="27" s="1"/>
  <c r="F1814" i="27" l="1"/>
  <c r="F1832" i="27" s="1"/>
  <c r="F2026" i="27" s="1"/>
  <c r="F987" i="27"/>
  <c r="F1005" i="27" s="1"/>
  <c r="F1199" i="27" s="1"/>
  <c r="F150" i="26"/>
  <c r="F203" i="6" l="1"/>
  <c r="F380" i="27" s="1"/>
  <c r="F391" i="27" s="1"/>
  <c r="M40" i="28"/>
  <c r="F1813" i="27" l="1"/>
  <c r="F1831" i="27" s="1"/>
  <c r="F1999" i="27" s="1"/>
  <c r="F149" i="26"/>
  <c r="M81" i="28" s="1"/>
  <c r="F986" i="27"/>
  <c r="F1004" i="27" s="1"/>
  <c r="F1172" i="27" s="1"/>
  <c r="F142" i="6" l="1"/>
  <c r="F433" i="27" s="1"/>
  <c r="F453" i="27" s="1"/>
  <c r="M33" i="28"/>
  <c r="F1899" i="27" l="1"/>
  <c r="F1917" i="27" s="1"/>
  <c r="F2056" i="27" s="1"/>
  <c r="F88" i="26"/>
  <c r="M74" i="28" s="1"/>
  <c r="F1072" i="27"/>
  <c r="F1090" i="27" s="1"/>
  <c r="F1229" i="27" s="1"/>
  <c r="F214" i="6" l="1"/>
  <c r="F124" i="27" s="1"/>
  <c r="F309" i="27" s="1"/>
  <c r="F1591" i="27" l="1"/>
  <c r="F1609" i="27" s="1"/>
  <c r="F2045" i="27" s="1"/>
  <c r="F764" i="27"/>
  <c r="F782" i="27" s="1"/>
  <c r="F1218" i="27" s="1"/>
  <c r="F160" i="26"/>
  <c r="F213" i="6" l="1"/>
  <c r="F123" i="27" s="1"/>
  <c r="F308" i="27" s="1"/>
  <c r="F1590" i="27" l="1"/>
  <c r="F1608" i="27" s="1"/>
  <c r="F2018" i="27" s="1"/>
  <c r="F159" i="26"/>
  <c r="F763" i="27"/>
  <c r="F781" i="27" s="1"/>
  <c r="F1191" i="27" s="1"/>
  <c r="F212" i="6" l="1"/>
  <c r="F122" i="27" s="1"/>
  <c r="F307" i="27" s="1"/>
  <c r="F762" i="27" l="1"/>
  <c r="F780" i="27" s="1"/>
  <c r="F1164" i="27" s="1"/>
  <c r="F158" i="26"/>
  <c r="F1589" i="27"/>
  <c r="F1607" i="27" s="1"/>
  <c r="F1991" i="27" s="1"/>
  <c r="M53" i="28" l="1"/>
  <c r="M41" i="28"/>
  <c r="F211" i="6"/>
  <c r="F121" i="27" s="1"/>
  <c r="F306" i="27" s="1"/>
  <c r="F761" i="27" l="1"/>
  <c r="F779" i="27" s="1"/>
  <c r="F1137" i="27" s="1"/>
  <c r="F157" i="26"/>
  <c r="M82" i="28" s="1"/>
  <c r="F1588" i="27"/>
  <c r="F1606" i="27" s="1"/>
  <c r="F1964" i="27" s="1"/>
  <c r="M55" i="28" l="1"/>
  <c r="F231" i="6"/>
  <c r="F141" i="27" s="1"/>
  <c r="F326" i="27" s="1"/>
  <c r="F177" i="26" l="1"/>
  <c r="F819" i="27"/>
  <c r="F837" i="27" s="1"/>
  <c r="F1193" i="27" s="1"/>
  <c r="F1204" i="27" s="1"/>
  <c r="F2165" i="27" s="1"/>
  <c r="F1646" i="27"/>
  <c r="F1664" i="27" s="1"/>
  <c r="F2020" i="27" s="1"/>
  <c r="F2031" i="27" s="1"/>
  <c r="F2173" i="27" s="1"/>
  <c r="F230" i="6"/>
  <c r="F140" i="27" s="1"/>
  <c r="F325" i="27" s="1"/>
  <c r="F232" i="6"/>
  <c r="F142" i="27" s="1"/>
  <c r="F327" i="27" s="1"/>
  <c r="F1645" i="27" l="1"/>
  <c r="F1663" i="27" s="1"/>
  <c r="F1993" i="27" s="1"/>
  <c r="F2004" i="27" s="1"/>
  <c r="F2172" i="27" s="1"/>
  <c r="F176" i="26"/>
  <c r="F818" i="27"/>
  <c r="F836" i="27" s="1"/>
  <c r="F1166" i="27" s="1"/>
  <c r="F1177" i="27" s="1"/>
  <c r="F2164" i="27" s="1"/>
  <c r="F76" i="37"/>
  <c r="S104" i="37" s="1"/>
  <c r="F123" i="37"/>
  <c r="F241" i="26"/>
  <c r="F170" i="37"/>
  <c r="F116" i="37"/>
  <c r="F234" i="26"/>
  <c r="F163" i="37"/>
  <c r="F69" i="37"/>
  <c r="S97" i="37" s="1"/>
  <c r="F820" i="27"/>
  <c r="F838" i="27" s="1"/>
  <c r="F1220" i="27" s="1"/>
  <c r="F1231" i="27" s="1"/>
  <c r="F2166" i="27" s="1"/>
  <c r="F1647" i="27"/>
  <c r="F1665" i="27" s="1"/>
  <c r="F2047" i="27" s="1"/>
  <c r="F2058" i="27" s="1"/>
  <c r="F2174" i="27" s="1"/>
  <c r="F178" i="26"/>
  <c r="F242" i="26" l="1"/>
  <c r="F124" i="37"/>
  <c r="F77" i="37"/>
  <c r="S105" i="37" s="1"/>
  <c r="F171" i="37"/>
  <c r="N151" i="37"/>
  <c r="N251" i="37" s="1"/>
  <c r="W151" i="37"/>
  <c r="W251" i="37" s="1"/>
  <c r="T151" i="37"/>
  <c r="T251" i="37" s="1"/>
  <c r="L151" i="37"/>
  <c r="L251" i="37" s="1"/>
  <c r="R151" i="37"/>
  <c r="R251" i="37" s="1"/>
  <c r="P151" i="37"/>
  <c r="P251" i="37" s="1"/>
  <c r="V151" i="37"/>
  <c r="V251" i="37" s="1"/>
  <c r="K151" i="37"/>
  <c r="K251" i="37" s="1"/>
  <c r="S151" i="37"/>
  <c r="S251" i="37" s="1"/>
  <c r="Q151" i="37"/>
  <c r="Q251" i="37" s="1"/>
  <c r="J151" i="37"/>
  <c r="M151" i="37"/>
  <c r="M251" i="37" s="1"/>
  <c r="O151" i="37"/>
  <c r="O251" i="37" s="1"/>
  <c r="U151" i="37"/>
  <c r="U251" i="37" s="1"/>
  <c r="S233" i="37"/>
  <c r="S287" i="37" s="1"/>
  <c r="H104" i="37"/>
  <c r="H233" i="37" s="1"/>
  <c r="H97" i="37"/>
  <c r="H226" i="37" s="1"/>
  <c r="S226" i="37"/>
  <c r="S280" i="37" s="1"/>
  <c r="O196" i="37"/>
  <c r="O262" i="37" s="1"/>
  <c r="Q196" i="37"/>
  <c r="Q262" i="37" s="1"/>
  <c r="S196" i="37"/>
  <c r="S262" i="37" s="1"/>
  <c r="J196" i="37"/>
  <c r="L196" i="37"/>
  <c r="L262" i="37" s="1"/>
  <c r="M196" i="37"/>
  <c r="M262" i="37" s="1"/>
  <c r="N196" i="37"/>
  <c r="N262" i="37" s="1"/>
  <c r="P196" i="37"/>
  <c r="P262" i="37" s="1"/>
  <c r="K196" i="37"/>
  <c r="K262" i="37" s="1"/>
  <c r="R196" i="37"/>
  <c r="R262" i="37" s="1"/>
  <c r="F229" i="6"/>
  <c r="F139" i="27" s="1"/>
  <c r="F324" i="27" s="1"/>
  <c r="M43" i="28"/>
  <c r="F235" i="26"/>
  <c r="F70" i="37"/>
  <c r="S98" i="37" s="1"/>
  <c r="F164" i="37"/>
  <c r="F117" i="37"/>
  <c r="F115" i="37"/>
  <c r="F68" i="37"/>
  <c r="S96" i="37" s="1"/>
  <c r="F162" i="37"/>
  <c r="F233" i="26"/>
  <c r="U144" i="37"/>
  <c r="U244" i="37" s="1"/>
  <c r="O144" i="37"/>
  <c r="O244" i="37" s="1"/>
  <c r="Q144" i="37"/>
  <c r="Q244" i="37" s="1"/>
  <c r="L144" i="37"/>
  <c r="L244" i="37" s="1"/>
  <c r="V144" i="37"/>
  <c r="V244" i="37" s="1"/>
  <c r="W144" i="37"/>
  <c r="W244" i="37" s="1"/>
  <c r="P144" i="37"/>
  <c r="P244" i="37" s="1"/>
  <c r="T144" i="37"/>
  <c r="T244" i="37" s="1"/>
  <c r="N144" i="37"/>
  <c r="N244" i="37" s="1"/>
  <c r="K144" i="37"/>
  <c r="K244" i="37" s="1"/>
  <c r="S144" i="37"/>
  <c r="S244" i="37" s="1"/>
  <c r="M144" i="37"/>
  <c r="M244" i="37" s="1"/>
  <c r="R144" i="37"/>
  <c r="R244" i="37" s="1"/>
  <c r="J144" i="37"/>
  <c r="Q203" i="37"/>
  <c r="Q269" i="37" s="1"/>
  <c r="L203" i="37"/>
  <c r="L269" i="37" s="1"/>
  <c r="M203" i="37"/>
  <c r="M269" i="37" s="1"/>
  <c r="P203" i="37"/>
  <c r="P269" i="37" s="1"/>
  <c r="K203" i="37"/>
  <c r="K269" i="37" s="1"/>
  <c r="J203" i="37"/>
  <c r="O203" i="37"/>
  <c r="O269" i="37" s="1"/>
  <c r="N203" i="37"/>
  <c r="N269" i="37" s="1"/>
  <c r="S203" i="37"/>
  <c r="S269" i="37" s="1"/>
  <c r="R203" i="37"/>
  <c r="R269" i="37" s="1"/>
  <c r="F75" i="37"/>
  <c r="S103" i="37" s="1"/>
  <c r="F122" i="37"/>
  <c r="F240" i="26"/>
  <c r="F169" i="37"/>
  <c r="P143" i="37" l="1"/>
  <c r="P243" i="37" s="1"/>
  <c r="K143" i="37"/>
  <c r="K243" i="37" s="1"/>
  <c r="Q143" i="37"/>
  <c r="Q243" i="37" s="1"/>
  <c r="M143" i="37"/>
  <c r="M243" i="37" s="1"/>
  <c r="J143" i="37"/>
  <c r="N143" i="37"/>
  <c r="N243" i="37" s="1"/>
  <c r="W143" i="37"/>
  <c r="W243" i="37" s="1"/>
  <c r="V143" i="37"/>
  <c r="V243" i="37" s="1"/>
  <c r="R143" i="37"/>
  <c r="R243" i="37" s="1"/>
  <c r="U143" i="37"/>
  <c r="U243" i="37" s="1"/>
  <c r="L143" i="37"/>
  <c r="L243" i="37" s="1"/>
  <c r="T143" i="37"/>
  <c r="T243" i="37" s="1"/>
  <c r="O143" i="37"/>
  <c r="O243" i="37" s="1"/>
  <c r="S143" i="37"/>
  <c r="S243" i="37" s="1"/>
  <c r="J251" i="37"/>
  <c r="H151" i="37"/>
  <c r="H251" i="37" s="1"/>
  <c r="J244" i="37"/>
  <c r="H144" i="37"/>
  <c r="H244" i="37" s="1"/>
  <c r="R202" i="37"/>
  <c r="R268" i="37" s="1"/>
  <c r="M202" i="37"/>
  <c r="M268" i="37" s="1"/>
  <c r="N202" i="37"/>
  <c r="N268" i="37" s="1"/>
  <c r="Q202" i="37"/>
  <c r="Q268" i="37" s="1"/>
  <c r="J202" i="37"/>
  <c r="S202" i="37"/>
  <c r="S268" i="37" s="1"/>
  <c r="O202" i="37"/>
  <c r="O268" i="37" s="1"/>
  <c r="K202" i="37"/>
  <c r="K268" i="37" s="1"/>
  <c r="P202" i="37"/>
  <c r="P268" i="37" s="1"/>
  <c r="L202" i="37"/>
  <c r="L268" i="37" s="1"/>
  <c r="H203" i="37"/>
  <c r="H269" i="37" s="1"/>
  <c r="J269" i="37"/>
  <c r="S145" i="37"/>
  <c r="S245" i="37" s="1"/>
  <c r="U145" i="37"/>
  <c r="U245" i="37" s="1"/>
  <c r="J145" i="37"/>
  <c r="M145" i="37"/>
  <c r="M245" i="37" s="1"/>
  <c r="V145" i="37"/>
  <c r="V245" i="37" s="1"/>
  <c r="Q145" i="37"/>
  <c r="Q245" i="37" s="1"/>
  <c r="K145" i="37"/>
  <c r="K245" i="37" s="1"/>
  <c r="R145" i="37"/>
  <c r="R245" i="37" s="1"/>
  <c r="W145" i="37"/>
  <c r="W245" i="37" s="1"/>
  <c r="L145" i="37"/>
  <c r="L245" i="37" s="1"/>
  <c r="O145" i="37"/>
  <c r="O245" i="37" s="1"/>
  <c r="T145" i="37"/>
  <c r="T245" i="37" s="1"/>
  <c r="P145" i="37"/>
  <c r="P245" i="37" s="1"/>
  <c r="N145" i="37"/>
  <c r="N245" i="37" s="1"/>
  <c r="H280" i="37"/>
  <c r="H300" i="37" s="1"/>
  <c r="S300" i="37"/>
  <c r="S404" i="37" s="1"/>
  <c r="P197" i="37"/>
  <c r="P263" i="37" s="1"/>
  <c r="M197" i="37"/>
  <c r="M263" i="37" s="1"/>
  <c r="R197" i="37"/>
  <c r="R263" i="37" s="1"/>
  <c r="N197" i="37"/>
  <c r="N263" i="37" s="1"/>
  <c r="J197" i="37"/>
  <c r="Q197" i="37"/>
  <c r="Q263" i="37" s="1"/>
  <c r="O197" i="37"/>
  <c r="O263" i="37" s="1"/>
  <c r="K197" i="37"/>
  <c r="K263" i="37" s="1"/>
  <c r="S197" i="37"/>
  <c r="S263" i="37" s="1"/>
  <c r="L197" i="37"/>
  <c r="L263" i="37" s="1"/>
  <c r="W150" i="37"/>
  <c r="W250" i="37" s="1"/>
  <c r="N150" i="37"/>
  <c r="N250" i="37" s="1"/>
  <c r="M150" i="37"/>
  <c r="M250" i="37" s="1"/>
  <c r="T150" i="37"/>
  <c r="T250" i="37" s="1"/>
  <c r="L150" i="37"/>
  <c r="L250" i="37" s="1"/>
  <c r="S150" i="37"/>
  <c r="S250" i="37" s="1"/>
  <c r="P150" i="37"/>
  <c r="P250" i="37" s="1"/>
  <c r="V150" i="37"/>
  <c r="V250" i="37" s="1"/>
  <c r="J150" i="37"/>
  <c r="K150" i="37"/>
  <c r="K250" i="37" s="1"/>
  <c r="Q150" i="37"/>
  <c r="Q250" i="37" s="1"/>
  <c r="R150" i="37"/>
  <c r="R250" i="37" s="1"/>
  <c r="O150" i="37"/>
  <c r="O250" i="37" s="1"/>
  <c r="U150" i="37"/>
  <c r="U250" i="37" s="1"/>
  <c r="S227" i="37"/>
  <c r="S281" i="37" s="1"/>
  <c r="H98" i="37"/>
  <c r="H227" i="37" s="1"/>
  <c r="J204" i="37"/>
  <c r="Q204" i="37"/>
  <c r="Q270" i="37" s="1"/>
  <c r="P204" i="37"/>
  <c r="P270" i="37" s="1"/>
  <c r="L204" i="37"/>
  <c r="L270" i="37" s="1"/>
  <c r="O204" i="37"/>
  <c r="O270" i="37" s="1"/>
  <c r="K204" i="37"/>
  <c r="K270" i="37" s="1"/>
  <c r="M204" i="37"/>
  <c r="M270" i="37" s="1"/>
  <c r="S204" i="37"/>
  <c r="S270" i="37" s="1"/>
  <c r="N204" i="37"/>
  <c r="N270" i="37" s="1"/>
  <c r="R204" i="37"/>
  <c r="R270" i="37" s="1"/>
  <c r="H103" i="37"/>
  <c r="H232" i="37" s="1"/>
  <c r="S232" i="37"/>
  <c r="S286" i="37" s="1"/>
  <c r="S307" i="37"/>
  <c r="S411" i="37" s="1"/>
  <c r="H287" i="37"/>
  <c r="H307" i="37" s="1"/>
  <c r="S234" i="37"/>
  <c r="S288" i="37" s="1"/>
  <c r="H105" i="37"/>
  <c r="H234" i="37" s="1"/>
  <c r="S225" i="37"/>
  <c r="S279" i="37" s="1"/>
  <c r="H96" i="37"/>
  <c r="H225" i="37" s="1"/>
  <c r="J262" i="37"/>
  <c r="H196" i="37"/>
  <c r="H262" i="37" s="1"/>
  <c r="J152" i="37"/>
  <c r="M152" i="37"/>
  <c r="M252" i="37" s="1"/>
  <c r="N152" i="37"/>
  <c r="N252" i="37" s="1"/>
  <c r="P152" i="37"/>
  <c r="P252" i="37" s="1"/>
  <c r="L152" i="37"/>
  <c r="L252" i="37" s="1"/>
  <c r="T152" i="37"/>
  <c r="T252" i="37" s="1"/>
  <c r="Q152" i="37"/>
  <c r="Q252" i="37" s="1"/>
  <c r="V152" i="37"/>
  <c r="V252" i="37" s="1"/>
  <c r="K152" i="37"/>
  <c r="K252" i="37" s="1"/>
  <c r="R152" i="37"/>
  <c r="R252" i="37" s="1"/>
  <c r="U152" i="37"/>
  <c r="U252" i="37" s="1"/>
  <c r="W152" i="37"/>
  <c r="W252" i="37" s="1"/>
  <c r="O152" i="37"/>
  <c r="O252" i="37" s="1"/>
  <c r="S152" i="37"/>
  <c r="S252" i="37" s="1"/>
  <c r="L195" i="37"/>
  <c r="L261" i="37" s="1"/>
  <c r="N195" i="37"/>
  <c r="N261" i="37" s="1"/>
  <c r="K195" i="37"/>
  <c r="K261" i="37" s="1"/>
  <c r="J195" i="37"/>
  <c r="S195" i="37"/>
  <c r="S261" i="37" s="1"/>
  <c r="R195" i="37"/>
  <c r="R261" i="37" s="1"/>
  <c r="Q195" i="37"/>
  <c r="Q261" i="37" s="1"/>
  <c r="O195" i="37"/>
  <c r="O261" i="37" s="1"/>
  <c r="M195" i="37"/>
  <c r="M261" i="37" s="1"/>
  <c r="P195" i="37"/>
  <c r="P261" i="37" s="1"/>
  <c r="F1644" i="27"/>
  <c r="F1662" i="27" s="1"/>
  <c r="F1966" i="27" s="1"/>
  <c r="F1977" i="27" s="1"/>
  <c r="F2171" i="27" s="1"/>
  <c r="F175" i="26"/>
  <c r="M84" i="28" s="1"/>
  <c r="F817" i="27"/>
  <c r="F835" i="27" s="1"/>
  <c r="F1139" i="27" s="1"/>
  <c r="F1150" i="27" s="1"/>
  <c r="F2163" i="27" s="1"/>
  <c r="F114" i="37" l="1"/>
  <c r="F232" i="26"/>
  <c r="F161" i="37"/>
  <c r="F67" i="37"/>
  <c r="S95" i="37" s="1"/>
  <c r="S308" i="37"/>
  <c r="S412" i="37" s="1"/>
  <c r="H288" i="37"/>
  <c r="H308" i="37" s="1"/>
  <c r="S301" i="37"/>
  <c r="S405" i="37" s="1"/>
  <c r="H281" i="37"/>
  <c r="H301" i="37" s="1"/>
  <c r="J268" i="37"/>
  <c r="H202" i="37"/>
  <c r="H268" i="37" s="1"/>
  <c r="S423" i="37"/>
  <c r="S254" i="26" s="1"/>
  <c r="F11" i="30" s="1"/>
  <c r="H404" i="37"/>
  <c r="H423" i="37" s="1"/>
  <c r="H254" i="26" s="1"/>
  <c r="H411" i="37"/>
  <c r="H430" i="37" s="1"/>
  <c r="H261" i="26" s="1"/>
  <c r="S430" i="37"/>
  <c r="S261" i="26" s="1"/>
  <c r="F18" i="30" s="1"/>
  <c r="J243" i="37"/>
  <c r="H143" i="37"/>
  <c r="H243" i="37" s="1"/>
  <c r="S306" i="37"/>
  <c r="S410" i="37" s="1"/>
  <c r="H286" i="37"/>
  <c r="H306" i="37" s="1"/>
  <c r="F121" i="37"/>
  <c r="F239" i="26"/>
  <c r="F74" i="37"/>
  <c r="S102" i="37" s="1"/>
  <c r="F168" i="37"/>
  <c r="J252" i="37"/>
  <c r="H152" i="37"/>
  <c r="H252" i="37" s="1"/>
  <c r="J263" i="37"/>
  <c r="H197" i="37"/>
  <c r="H263" i="37" s="1"/>
  <c r="J261" i="37"/>
  <c r="H195" i="37"/>
  <c r="H261" i="37" s="1"/>
  <c r="S299" i="37"/>
  <c r="S403" i="37" s="1"/>
  <c r="H279" i="37"/>
  <c r="H299" i="37" s="1"/>
  <c r="H204" i="37"/>
  <c r="H270" i="37" s="1"/>
  <c r="J270" i="37"/>
  <c r="J250" i="37"/>
  <c r="H150" i="37"/>
  <c r="H250" i="37" s="1"/>
  <c r="H145" i="37"/>
  <c r="H245" i="37" s="1"/>
  <c r="J245" i="37"/>
  <c r="S424" i="37" l="1"/>
  <c r="S255" i="26" s="1"/>
  <c r="F12" i="30" s="1"/>
  <c r="H405" i="37"/>
  <c r="H424" i="37" s="1"/>
  <c r="H255" i="26" s="1"/>
  <c r="S431" i="37"/>
  <c r="S262" i="26" s="1"/>
  <c r="F19" i="30" s="1"/>
  <c r="H412" i="37"/>
  <c r="H431" i="37" s="1"/>
  <c r="H262" i="26" s="1"/>
  <c r="R201" i="37"/>
  <c r="R267" i="37" s="1"/>
  <c r="M201" i="37"/>
  <c r="M267" i="37" s="1"/>
  <c r="N201" i="37"/>
  <c r="N267" i="37" s="1"/>
  <c r="J201" i="37"/>
  <c r="S201" i="37"/>
  <c r="S267" i="37" s="1"/>
  <c r="K201" i="37"/>
  <c r="K267" i="37" s="1"/>
  <c r="Q201" i="37"/>
  <c r="Q267" i="37" s="1"/>
  <c r="O201" i="37"/>
  <c r="O267" i="37" s="1"/>
  <c r="P201" i="37"/>
  <c r="P267" i="37" s="1"/>
  <c r="L201" i="37"/>
  <c r="L267" i="37" s="1"/>
  <c r="S224" i="37"/>
  <c r="S278" i="37" s="1"/>
  <c r="H95" i="37"/>
  <c r="H224" i="37" s="1"/>
  <c r="S231" i="37"/>
  <c r="S285" i="37" s="1"/>
  <c r="H102" i="37"/>
  <c r="H231" i="37" s="1"/>
  <c r="L149" i="37"/>
  <c r="L249" i="37" s="1"/>
  <c r="R149" i="37"/>
  <c r="R249" i="37" s="1"/>
  <c r="P149" i="37"/>
  <c r="P249" i="37" s="1"/>
  <c r="Q149" i="37"/>
  <c r="Q249" i="37" s="1"/>
  <c r="U149" i="37"/>
  <c r="U249" i="37" s="1"/>
  <c r="O149" i="37"/>
  <c r="O249" i="37" s="1"/>
  <c r="J149" i="37"/>
  <c r="K149" i="37"/>
  <c r="K249" i="37" s="1"/>
  <c r="N149" i="37"/>
  <c r="N249" i="37" s="1"/>
  <c r="M149" i="37"/>
  <c r="M249" i="37" s="1"/>
  <c r="V149" i="37"/>
  <c r="V249" i="37" s="1"/>
  <c r="S149" i="37"/>
  <c r="S249" i="37" s="1"/>
  <c r="T149" i="37"/>
  <c r="T249" i="37" s="1"/>
  <c r="W149" i="37"/>
  <c r="W249" i="37" s="1"/>
  <c r="S194" i="37"/>
  <c r="S260" i="37" s="1"/>
  <c r="J194" i="37"/>
  <c r="N194" i="37"/>
  <c r="N260" i="37" s="1"/>
  <c r="R194" i="37"/>
  <c r="R260" i="37" s="1"/>
  <c r="O194" i="37"/>
  <c r="O260" i="37" s="1"/>
  <c r="P194" i="37"/>
  <c r="P260" i="37" s="1"/>
  <c r="L194" i="37"/>
  <c r="L260" i="37" s="1"/>
  <c r="M194" i="37"/>
  <c r="M260" i="37" s="1"/>
  <c r="K194" i="37"/>
  <c r="K260" i="37" s="1"/>
  <c r="Q194" i="37"/>
  <c r="Q260" i="37" s="1"/>
  <c r="S422" i="37"/>
  <c r="S253" i="26" s="1"/>
  <c r="F10" i="30" s="1"/>
  <c r="H403" i="37"/>
  <c r="H422" i="37" s="1"/>
  <c r="H253" i="26" s="1"/>
  <c r="S429" i="37"/>
  <c r="S260" i="26" s="1"/>
  <c r="F17" i="30" s="1"/>
  <c r="H410" i="37"/>
  <c r="H429" i="37" s="1"/>
  <c r="H260" i="26" s="1"/>
  <c r="W142" i="37"/>
  <c r="W242" i="37" s="1"/>
  <c r="O142" i="37"/>
  <c r="O242" i="37" s="1"/>
  <c r="V142" i="37"/>
  <c r="V242" i="37" s="1"/>
  <c r="N142" i="37"/>
  <c r="N242" i="37" s="1"/>
  <c r="T142" i="37"/>
  <c r="T242" i="37" s="1"/>
  <c r="J142" i="37"/>
  <c r="P142" i="37"/>
  <c r="P242" i="37" s="1"/>
  <c r="R142" i="37"/>
  <c r="R242" i="37" s="1"/>
  <c r="S142" i="37"/>
  <c r="S242" i="37" s="1"/>
  <c r="Q142" i="37"/>
  <c r="Q242" i="37" s="1"/>
  <c r="L142" i="37"/>
  <c r="L242" i="37" s="1"/>
  <c r="K142" i="37"/>
  <c r="K242" i="37" s="1"/>
  <c r="M142" i="37"/>
  <c r="M242" i="37" s="1"/>
  <c r="U142" i="37"/>
  <c r="U242" i="37" s="1"/>
  <c r="H201" i="37" l="1"/>
  <c r="H267" i="37" s="1"/>
  <c r="J267" i="37"/>
  <c r="H278" i="37"/>
  <c r="H298" i="37" s="1"/>
  <c r="S298" i="37"/>
  <c r="S402" i="37" s="1"/>
  <c r="J242" i="37"/>
  <c r="H142" i="37"/>
  <c r="H242" i="37" s="1"/>
  <c r="H194" i="37"/>
  <c r="H260" i="37" s="1"/>
  <c r="J260" i="37"/>
  <c r="J249" i="37"/>
  <c r="H149" i="37"/>
  <c r="H249" i="37" s="1"/>
  <c r="S305" i="37"/>
  <c r="S409" i="37" s="1"/>
  <c r="H285" i="37"/>
  <c r="H305" i="37" s="1"/>
  <c r="S421" i="37" l="1"/>
  <c r="S252" i="26" s="1"/>
  <c r="F9" i="30" s="1"/>
  <c r="H402" i="37"/>
  <c r="H421" i="37" s="1"/>
  <c r="H252" i="26" s="1"/>
  <c r="S428" i="37"/>
  <c r="S259" i="26" s="1"/>
  <c r="F16" i="30" s="1"/>
  <c r="H409" i="37"/>
  <c r="H428" i="37" s="1"/>
  <c r="H259" i="26" s="1"/>
  <c r="M54" i="28" l="1"/>
  <c r="M35" i="28" l="1"/>
  <c r="F163" i="6"/>
  <c r="F406" i="27" s="1"/>
  <c r="F417" i="27" s="1"/>
  <c r="F1846" i="27" l="1"/>
  <c r="F1864" i="27" s="1"/>
  <c r="F2132" i="27" s="1"/>
  <c r="F2136" i="27" s="1"/>
  <c r="F2178" i="27" s="1"/>
  <c r="F1019" i="27"/>
  <c r="F1037" i="27" s="1"/>
  <c r="F109" i="26"/>
  <c r="M76" i="28" s="1"/>
  <c r="F175" i="37" l="1"/>
  <c r="F246" i="26"/>
  <c r="F128" i="37"/>
  <c r="F81" i="37"/>
  <c r="S109" i="37" s="1"/>
  <c r="S238" i="37" l="1"/>
  <c r="S292" i="37" s="1"/>
  <c r="H109" i="37"/>
  <c r="H238" i="37" s="1"/>
  <c r="U156" i="37"/>
  <c r="U256" i="37" s="1"/>
  <c r="V156" i="37"/>
  <c r="V256" i="37" s="1"/>
  <c r="K156" i="37"/>
  <c r="K256" i="37" s="1"/>
  <c r="O156" i="37"/>
  <c r="O256" i="37" s="1"/>
  <c r="Q156" i="37"/>
  <c r="Q256" i="37" s="1"/>
  <c r="T156" i="37"/>
  <c r="T256" i="37" s="1"/>
  <c r="W156" i="37"/>
  <c r="W256" i="37" s="1"/>
  <c r="N156" i="37"/>
  <c r="N256" i="37" s="1"/>
  <c r="S156" i="37"/>
  <c r="S256" i="37" s="1"/>
  <c r="L156" i="37"/>
  <c r="L256" i="37" s="1"/>
  <c r="J156" i="37"/>
  <c r="M156" i="37"/>
  <c r="M256" i="37" s="1"/>
  <c r="P156" i="37"/>
  <c r="P256" i="37" s="1"/>
  <c r="R156" i="37"/>
  <c r="R256" i="37" s="1"/>
  <c r="K208" i="37"/>
  <c r="K274" i="37" s="1"/>
  <c r="N208" i="37"/>
  <c r="N274" i="37" s="1"/>
  <c r="Q208" i="37"/>
  <c r="Q274" i="37" s="1"/>
  <c r="M208" i="37"/>
  <c r="M274" i="37" s="1"/>
  <c r="P208" i="37"/>
  <c r="P274" i="37" s="1"/>
  <c r="L208" i="37"/>
  <c r="L274" i="37" s="1"/>
  <c r="R208" i="37"/>
  <c r="R274" i="37" s="1"/>
  <c r="J208" i="37"/>
  <c r="O208" i="37"/>
  <c r="O274" i="37" s="1"/>
  <c r="S208" i="37"/>
  <c r="S274" i="37" s="1"/>
  <c r="J256" i="37" l="1"/>
  <c r="H156" i="37"/>
  <c r="H256" i="37" s="1"/>
  <c r="J274" i="37"/>
  <c r="H208" i="37"/>
  <c r="H274" i="37" s="1"/>
  <c r="S312" i="37"/>
  <c r="S416" i="37" s="1"/>
  <c r="H292" i="37"/>
  <c r="H312" i="37" s="1"/>
  <c r="S435" i="37" l="1"/>
  <c r="S266" i="26" s="1"/>
  <c r="F37" i="30" s="1"/>
  <c r="H416" i="37"/>
  <c r="H435" i="37" s="1"/>
  <c r="H266" i="26" s="1"/>
</calcChain>
</file>

<file path=xl/sharedStrings.xml><?xml version="1.0" encoding="utf-8"?>
<sst xmlns="http://schemas.openxmlformats.org/spreadsheetml/2006/main" count="3643" uniqueCount="1871">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</sst>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9"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0"/>
      <color rgb="FF000000"/>
      <name val="Calibri"/>
      <family val="2"/>
      <scheme val="minor"/>
    </font>
    <font>
      <sz val="12"/>
      <color theme="0" tint="-0.249977111117893"/>
      <name val="Arial"/>
      <family val="2"/>
    </font>
  </fonts>
  <fills count="36">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
      <patternFill patternType="solid">
        <fgColor rgb="FF008000"/>
        <bgColor indexed="64"/>
      </patternFill>
    </fill>
  </fills>
  <borders count="91">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ck">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right style="thick">
        <color rgb="FF808080"/>
      </right>
      <top/>
      <bottom style="thin">
        <color rgb="FF808080"/>
      </bottom>
      <diagonal/>
    </border>
    <border>
      <left/>
      <right style="thick">
        <color rgb="FF808080"/>
      </right>
      <top style="thin">
        <color rgb="FF808080"/>
      </top>
      <bottom style="thin">
        <color rgb="FF808080"/>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69">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43" fontId="6" fillId="0" borderId="0" applyFont="0" applyFill="0" applyBorder="0" applyAlignment="0" applyProtection="0"/>
    <xf numFmtId="164"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43"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cellStyleXfs>
  <cellXfs count="568">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4" xfId="50" applyFont="1" applyFill="1" applyBorder="1" applyAlignment="1">
      <alignment horizontal="center" vertical="center" wrapText="1"/>
    </xf>
    <xf numFmtId="0" fontId="52" fillId="19" borderId="15" xfId="50" applyFont="1" applyFill="1" applyBorder="1" applyAlignment="1">
      <alignment horizontal="center" vertical="center" wrapText="1"/>
    </xf>
    <xf numFmtId="0" fontId="52" fillId="19" borderId="16"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7"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21" xfId="50" applyFont="1" applyBorder="1" applyAlignment="1">
      <alignment horizontal="center" vertical="center" wrapText="1"/>
    </xf>
    <xf numFmtId="0" fontId="63" fillId="0" borderId="0" xfId="50" applyFont="1" applyAlignment="1">
      <alignment horizontal="center" vertical="center" wrapText="1"/>
    </xf>
    <xf numFmtId="0" fontId="62" fillId="0" borderId="25" xfId="50" applyFont="1" applyBorder="1" applyAlignment="1">
      <alignment horizontal="center" vertical="center" wrapText="1"/>
    </xf>
    <xf numFmtId="0" fontId="62" fillId="0" borderId="26" xfId="50" applyFont="1" applyBorder="1" applyAlignment="1">
      <alignment horizontal="center" vertical="center" wrapText="1"/>
    </xf>
    <xf numFmtId="0" fontId="62" fillId="0" borderId="30"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3"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9" xfId="50" applyFont="1" applyBorder="1" applyAlignment="1">
      <alignment horizontal="center" vertical="center" wrapText="1"/>
    </xf>
    <xf numFmtId="0" fontId="62" fillId="0" borderId="30"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44" xfId="55" applyFont="1" applyBorder="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30" xfId="55" applyFont="1" applyBorder="1" applyAlignment="1">
      <alignment horizontal="center" vertical="center" wrapText="1"/>
    </xf>
    <xf numFmtId="0" fontId="61" fillId="0" borderId="0" xfId="55" applyFont="1" applyAlignment="1">
      <alignment horizontal="center" vertical="center" wrapText="1"/>
    </xf>
    <xf numFmtId="179" fontId="61" fillId="23" borderId="43" xfId="55" applyNumberFormat="1" applyFont="1" applyFill="1" applyBorder="1" applyAlignment="1">
      <alignment horizontal="center" vertical="center" wrapText="1"/>
    </xf>
    <xf numFmtId="0" fontId="51" fillId="0" borderId="26" xfId="55" applyFont="1" applyBorder="1" applyAlignment="1">
      <alignment horizontal="center" vertical="center" wrapText="1"/>
    </xf>
    <xf numFmtId="179" fontId="61" fillId="23" borderId="24"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179" fontId="61" fillId="23" borderId="34" xfId="55" applyNumberFormat="1" applyFont="1" applyFill="1" applyBorder="1" applyAlignment="1">
      <alignment horizontal="center" vertical="center" wrapText="1"/>
    </xf>
    <xf numFmtId="0" fontId="51" fillId="0" borderId="25" xfId="55" applyFont="1" applyBorder="1" applyAlignment="1">
      <alignment horizontal="center" vertical="center" wrapText="1"/>
    </xf>
    <xf numFmtId="0" fontId="51" fillId="0" borderId="21" xfId="55" applyFont="1" applyBorder="1" applyAlignment="1">
      <alignment horizontal="center" vertical="center" wrapText="1"/>
    </xf>
    <xf numFmtId="179" fontId="61" fillId="23" borderId="20"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9"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3"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9"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6"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6"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43"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5"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70" fontId="15" fillId="27" borderId="75" xfId="66" applyFont="1" applyFill="1" applyBorder="1">
      <alignment vertical="top"/>
    </xf>
    <xf numFmtId="181" fontId="15" fillId="27" borderId="75"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5"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5"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5"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5" xfId="19" applyNumberFormat="1" applyFont="1" applyFill="1" applyBorder="1" applyProtection="1">
      <alignment vertical="top"/>
      <protection locked="0"/>
    </xf>
    <xf numFmtId="166" fontId="16" fillId="13" borderId="45"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5" xfId="20" applyNumberFormat="1" applyFont="1" applyFill="1" applyBorder="1" applyProtection="1">
      <alignment vertical="top"/>
      <protection locked="0"/>
    </xf>
    <xf numFmtId="166" fontId="79" fillId="0" borderId="0" xfId="21" applyFont="1" applyFill="1">
      <alignment vertical="top"/>
    </xf>
    <xf numFmtId="172" fontId="16" fillId="0" borderId="45" xfId="20" applyNumberFormat="1" applyFont="1" applyFill="1" applyBorder="1" applyProtection="1">
      <alignment vertical="top"/>
      <protection locked="0"/>
    </xf>
    <xf numFmtId="166" fontId="15" fillId="18" borderId="0" xfId="21" applyFont="1" applyFill="1">
      <alignment vertical="top"/>
    </xf>
    <xf numFmtId="169" fontId="16" fillId="13" borderId="45"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6" xfId="21" applyFont="1" applyFill="1" applyBorder="1">
      <alignment vertical="top"/>
    </xf>
    <xf numFmtId="180" fontId="15" fillId="0" borderId="46"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6"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21"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8" xfId="0" applyNumberFormat="1" applyFont="1" applyFill="1" applyBorder="1" applyAlignment="1" applyProtection="1">
      <alignment horizontal="center" vertical="center"/>
      <protection locked="0"/>
    </xf>
    <xf numFmtId="182" fontId="89" fillId="29" borderId="28" xfId="0" applyNumberFormat="1" applyFont="1" applyFill="1" applyBorder="1" applyAlignment="1" applyProtection="1">
      <alignment horizontal="center" vertical="center" wrapText="1"/>
      <protection locked="0"/>
    </xf>
    <xf numFmtId="166" fontId="90" fillId="28" borderId="30"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79" fontId="61" fillId="23" borderId="76" xfId="55" applyNumberFormat="1" applyFont="1" applyFill="1" applyBorder="1" applyAlignment="1">
      <alignment horizontal="center" vertical="center" wrapText="1"/>
    </xf>
    <xf numFmtId="179" fontId="61" fillId="23" borderId="77" xfId="55" applyNumberFormat="1" applyFont="1" applyFill="1" applyBorder="1" applyAlignment="1">
      <alignment horizontal="center" vertical="center" wrapText="1"/>
    </xf>
    <xf numFmtId="179" fontId="68" fillId="23" borderId="76" xfId="0" applyNumberFormat="1" applyFont="1" applyFill="1" applyBorder="1" applyAlignment="1">
      <alignment horizontal="center" vertical="center" wrapText="1"/>
    </xf>
    <xf numFmtId="166" fontId="68" fillId="0" borderId="0" xfId="0" applyFont="1" applyAlignment="1">
      <alignment horizontal="center" vertical="center" wrapText="1"/>
    </xf>
    <xf numFmtId="0" fontId="91" fillId="4" borderId="13" xfId="56" applyFont="1" applyFill="1" applyBorder="1" applyAlignment="1">
      <alignment vertical="center"/>
    </xf>
    <xf numFmtId="0" fontId="91" fillId="4" borderId="13" xfId="52" applyFont="1" applyFill="1" applyBorder="1" applyAlignment="1">
      <alignment vertical="center"/>
    </xf>
    <xf numFmtId="0" fontId="91" fillId="4" borderId="0" xfId="59" applyFont="1" applyFill="1" applyAlignment="1">
      <alignment vertical="center"/>
    </xf>
    <xf numFmtId="166" fontId="89" fillId="28" borderId="23" xfId="30" applyFont="1" applyFill="1" applyBorder="1" applyAlignment="1">
      <alignment horizontal="center" vertical="center"/>
    </xf>
    <xf numFmtId="0" fontId="1" fillId="0" borderId="0" xfId="58" applyFont="1"/>
    <xf numFmtId="0" fontId="93" fillId="19" borderId="50"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3" xfId="61" applyFont="1" applyBorder="1"/>
    <xf numFmtId="0" fontId="95" fillId="0" borderId="54" xfId="61" applyFont="1" applyBorder="1"/>
    <xf numFmtId="0" fontId="95" fillId="0" borderId="55" xfId="61" applyFont="1" applyBorder="1" applyAlignment="1">
      <alignment horizontal="center"/>
    </xf>
    <xf numFmtId="0" fontId="95" fillId="0" borderId="56" xfId="61" applyFont="1" applyBorder="1" applyAlignment="1">
      <alignment horizontal="center"/>
    </xf>
    <xf numFmtId="0" fontId="95" fillId="0" borderId="59" xfId="61" applyFont="1" applyBorder="1"/>
    <xf numFmtId="0" fontId="95" fillId="0" borderId="60" xfId="61" applyFont="1" applyBorder="1"/>
    <xf numFmtId="0" fontId="89" fillId="0" borderId="23" xfId="58" applyFont="1" applyBorder="1" applyAlignment="1">
      <alignment horizontal="center" vertical="center" wrapText="1"/>
    </xf>
    <xf numFmtId="0" fontId="95" fillId="0" borderId="64" xfId="61" applyFont="1" applyBorder="1"/>
    <xf numFmtId="0" fontId="95" fillId="0" borderId="65" xfId="61" applyFont="1" applyBorder="1"/>
    <xf numFmtId="0" fontId="95" fillId="0" borderId="69" xfId="61" applyFont="1" applyBorder="1"/>
    <xf numFmtId="0" fontId="95" fillId="0" borderId="70" xfId="61" applyFont="1" applyBorder="1"/>
    <xf numFmtId="0" fontId="89" fillId="0" borderId="71" xfId="58" applyFont="1" applyBorder="1" applyAlignment="1">
      <alignment horizontal="center" vertical="center" wrapText="1"/>
    </xf>
    <xf numFmtId="0" fontId="62" fillId="19" borderId="78" xfId="59" applyFont="1" applyFill="1" applyBorder="1" applyAlignment="1">
      <alignment horizontal="center" vertical="center"/>
    </xf>
    <xf numFmtId="166" fontId="68" fillId="0" borderId="44" xfId="60" applyFont="1" applyBorder="1">
      <alignment vertical="top"/>
    </xf>
    <xf numFmtId="166" fontId="89" fillId="28" borderId="83" xfId="30" applyFont="1" applyFill="1" applyBorder="1" applyAlignment="1">
      <alignment horizontal="left" vertical="center"/>
    </xf>
    <xf numFmtId="166" fontId="68" fillId="0" borderId="33" xfId="60" applyFont="1" applyBorder="1">
      <alignment vertical="top"/>
    </xf>
    <xf numFmtId="166" fontId="89" fillId="28" borderId="84" xfId="30" applyFont="1" applyFill="1" applyBorder="1" applyAlignment="1">
      <alignment horizontal="left" vertical="center"/>
    </xf>
    <xf numFmtId="166" fontId="89" fillId="28" borderId="31" xfId="30" applyFont="1" applyFill="1" applyBorder="1" applyAlignment="1">
      <alignment horizontal="center" vertical="center"/>
    </xf>
    <xf numFmtId="166" fontId="89" fillId="28" borderId="86" xfId="30" applyFont="1" applyFill="1" applyBorder="1" applyAlignment="1">
      <alignment horizontal="left" vertical="center"/>
    </xf>
    <xf numFmtId="166" fontId="89" fillId="28" borderId="41" xfId="30" applyFont="1" applyFill="1" applyBorder="1" applyAlignment="1">
      <alignment horizontal="center" vertical="center"/>
    </xf>
    <xf numFmtId="166" fontId="68" fillId="0" borderId="36" xfId="60" applyFont="1" applyBorder="1">
      <alignment vertical="top"/>
    </xf>
    <xf numFmtId="182" fontId="95" fillId="25" borderId="55" xfId="62" applyNumberFormat="1" applyFont="1" applyFill="1" applyBorder="1" applyAlignment="1">
      <alignment horizontal="right" vertical="center"/>
    </xf>
    <xf numFmtId="182" fontId="95" fillId="25" borderId="79" xfId="62" applyNumberFormat="1" applyFont="1" applyFill="1" applyBorder="1" applyAlignment="1">
      <alignment horizontal="right" vertical="center"/>
    </xf>
    <xf numFmtId="182" fontId="95" fillId="25" borderId="61" xfId="62" applyNumberFormat="1" applyFont="1" applyFill="1" applyBorder="1" applyAlignment="1">
      <alignment horizontal="right" vertical="center"/>
    </xf>
    <xf numFmtId="182" fontId="95" fillId="25" borderId="80" xfId="62" applyNumberFormat="1" applyFont="1" applyFill="1" applyBorder="1" applyAlignment="1">
      <alignment horizontal="right" vertical="center"/>
    </xf>
    <xf numFmtId="182" fontId="95" fillId="25" borderId="66" xfId="62" applyNumberFormat="1" applyFont="1" applyFill="1" applyBorder="1" applyAlignment="1">
      <alignment horizontal="right" vertical="center"/>
    </xf>
    <xf numFmtId="182" fontId="95" fillId="25" borderId="81" xfId="62" applyNumberFormat="1" applyFont="1" applyFill="1" applyBorder="1" applyAlignment="1">
      <alignment horizontal="right" vertical="center"/>
    </xf>
    <xf numFmtId="182" fontId="95" fillId="25" borderId="72" xfId="62" applyNumberFormat="1" applyFont="1" applyFill="1" applyBorder="1" applyAlignment="1">
      <alignment horizontal="right" vertical="center"/>
    </xf>
    <xf numFmtId="182" fontId="95" fillId="25" borderId="82" xfId="62" applyNumberFormat="1" applyFont="1" applyFill="1" applyBorder="1" applyAlignment="1">
      <alignment horizontal="right" vertical="center"/>
    </xf>
    <xf numFmtId="182" fontId="70" fillId="0" borderId="0" xfId="60" applyNumberFormat="1" applyFont="1">
      <alignment vertical="top"/>
    </xf>
    <xf numFmtId="182" fontId="95" fillId="25" borderId="57" xfId="62" applyNumberFormat="1" applyFont="1" applyFill="1" applyBorder="1" applyAlignment="1">
      <alignment horizontal="right" vertical="center"/>
    </xf>
    <xf numFmtId="182" fontId="95" fillId="25" borderId="62" xfId="62" applyNumberFormat="1" applyFont="1" applyFill="1" applyBorder="1" applyAlignment="1">
      <alignment horizontal="right" vertical="center"/>
    </xf>
    <xf numFmtId="182" fontId="95" fillId="25" borderId="67" xfId="62" applyNumberFormat="1" applyFont="1" applyFill="1" applyBorder="1" applyAlignment="1">
      <alignment horizontal="right" vertical="center"/>
    </xf>
    <xf numFmtId="182" fontId="95" fillId="25" borderId="73" xfId="62" applyNumberFormat="1" applyFont="1" applyFill="1" applyBorder="1" applyAlignment="1">
      <alignment horizontal="right" vertical="center"/>
    </xf>
    <xf numFmtId="0" fontId="62" fillId="0" borderId="58" xfId="61" applyFont="1" applyBorder="1" applyAlignment="1">
      <alignment horizontal="center"/>
    </xf>
    <xf numFmtId="0" fontId="62" fillId="0" borderId="63" xfId="61" applyFont="1" applyBorder="1" applyAlignment="1">
      <alignment horizontal="center"/>
    </xf>
    <xf numFmtId="0" fontId="62" fillId="0" borderId="68" xfId="61" applyFont="1" applyBorder="1" applyAlignment="1">
      <alignment horizontal="center"/>
    </xf>
    <xf numFmtId="0" fontId="62" fillId="0" borderId="74" xfId="61" applyFont="1" applyBorder="1" applyAlignment="1">
      <alignment horizontal="center"/>
    </xf>
    <xf numFmtId="166" fontId="62" fillId="28" borderId="21" xfId="30" applyFont="1" applyFill="1" applyBorder="1" applyAlignment="1">
      <alignment horizontal="center" vertical="center"/>
    </xf>
    <xf numFmtId="166" fontId="62" fillId="28" borderId="26" xfId="30" applyFont="1" applyFill="1" applyBorder="1" applyAlignment="1">
      <alignment horizontal="center" vertical="center"/>
    </xf>
    <xf numFmtId="166" fontId="62" fillId="28" borderId="30"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50"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7"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4"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6" xfId="49" applyFont="1" applyBorder="1" applyAlignment="1">
      <alignment horizontal="center" vertical="center"/>
    </xf>
    <xf numFmtId="0" fontId="95" fillId="0" borderId="0" xfId="53" applyFont="1" applyFill="1" applyBorder="1" applyAlignment="1">
      <alignment horizontal="center" vertical="center"/>
    </xf>
    <xf numFmtId="0" fontId="95" fillId="0" borderId="7"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0" fontId="95" fillId="0" borderId="11"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95" fillId="18" borderId="11" xfId="49" applyFont="1" applyFill="1" applyBorder="1" applyAlignment="1">
      <alignment horizontal="center" vertical="center"/>
    </xf>
    <xf numFmtId="0" fontId="95" fillId="0" borderId="5" xfId="49" applyFont="1" applyBorder="1" applyAlignment="1">
      <alignment horizontal="center" vertical="center"/>
    </xf>
    <xf numFmtId="0" fontId="69" fillId="18" borderId="0" xfId="49" applyFont="1" applyFill="1" applyAlignment="1">
      <alignment vertical="center"/>
    </xf>
    <xf numFmtId="0" fontId="95" fillId="0" borderId="10" xfId="49" applyFont="1" applyBorder="1" applyAlignment="1">
      <alignment horizontal="center" vertical="center"/>
    </xf>
    <xf numFmtId="170" fontId="95" fillId="18" borderId="0" xfId="54" applyFont="1" applyFill="1">
      <alignment vertical="top"/>
    </xf>
    <xf numFmtId="0" fontId="95" fillId="18" borderId="0" xfId="49" applyFont="1" applyFill="1" applyAlignment="1">
      <alignment horizontal="right" vertical="center"/>
    </xf>
    <xf numFmtId="0" fontId="95" fillId="26" borderId="5" xfId="49" applyFont="1" applyFill="1" applyBorder="1" applyAlignment="1">
      <alignment horizontal="center"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2"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69" fontId="97" fillId="0" borderId="0" xfId="67" applyFont="1">
      <alignment vertical="top"/>
    </xf>
    <xf numFmtId="182" fontId="98" fillId="33" borderId="31" xfId="25" applyNumberFormat="1" applyFont="1" applyFill="1" applyBorder="1" applyAlignment="1" applyProtection="1">
      <alignment horizontal="center" vertical="center"/>
      <protection locked="0"/>
    </xf>
    <xf numFmtId="182" fontId="98" fillId="33" borderId="85" xfId="25" applyNumberFormat="1" applyFont="1" applyFill="1" applyBorder="1" applyAlignment="1" applyProtection="1">
      <alignment horizontal="center" vertical="center"/>
      <protection locked="0"/>
    </xf>
    <xf numFmtId="182" fontId="98" fillId="33" borderId="23" xfId="25" applyNumberFormat="1" applyFont="1" applyFill="1" applyBorder="1" applyAlignment="1" applyProtection="1">
      <alignment horizontal="center" vertical="center"/>
      <protection locked="0"/>
    </xf>
    <xf numFmtId="182" fontId="98" fillId="33" borderId="24" xfId="25" applyNumberFormat="1" applyFont="1" applyFill="1" applyBorder="1" applyAlignment="1" applyProtection="1">
      <alignment horizontal="center" vertical="center"/>
      <protection locked="0"/>
    </xf>
    <xf numFmtId="182" fontId="98" fillId="33" borderId="41" xfId="25" applyNumberFormat="1" applyFont="1" applyFill="1" applyBorder="1" applyAlignment="1" applyProtection="1">
      <alignment horizontal="center" vertical="center"/>
      <protection locked="0"/>
    </xf>
    <xf numFmtId="182" fontId="98" fillId="33" borderId="43" xfId="25" applyNumberFormat="1" applyFont="1" applyFill="1" applyBorder="1" applyAlignment="1" applyProtection="1">
      <alignment horizontal="center" vertical="center"/>
      <protection locked="0"/>
    </xf>
    <xf numFmtId="166" fontId="62" fillId="19" borderId="17"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8" xfId="23" applyFont="1" applyBorder="1" applyAlignment="1" applyProtection="1">
      <alignment vertical="center"/>
      <protection locked="0"/>
    </xf>
    <xf numFmtId="166" fontId="95" fillId="0" borderId="19" xfId="23" applyFont="1" applyBorder="1" applyAlignment="1" applyProtection="1">
      <alignment horizontal="center" vertical="center"/>
      <protection locked="0"/>
    </xf>
    <xf numFmtId="1" fontId="95" fillId="34" borderId="19" xfId="23" applyNumberFormat="1" applyFont="1" applyFill="1" applyBorder="1" applyAlignment="1" applyProtection="1">
      <alignment vertical="center"/>
      <protection locked="0"/>
    </xf>
    <xf numFmtId="1" fontId="95" fillId="26" borderId="19" xfId="23" applyNumberFormat="1" applyFont="1" applyFill="1" applyBorder="1" applyAlignment="1" applyProtection="1">
      <alignment vertical="center"/>
      <protection locked="0"/>
    </xf>
    <xf numFmtId="1" fontId="95" fillId="26" borderId="20" xfId="23" applyNumberFormat="1" applyFont="1" applyFill="1" applyBorder="1" applyAlignment="1" applyProtection="1">
      <alignment vertical="center"/>
      <protection locked="0"/>
    </xf>
    <xf numFmtId="166" fontId="95" fillId="0" borderId="21" xfId="23" applyFont="1" applyBorder="1" applyAlignment="1" applyProtection="1">
      <alignment horizontal="center" vertical="center"/>
      <protection locked="0"/>
    </xf>
    <xf numFmtId="166" fontId="95" fillId="0" borderId="32" xfId="23" applyFont="1" applyBorder="1" applyAlignment="1" applyProtection="1">
      <alignment vertical="center"/>
      <protection locked="0"/>
    </xf>
    <xf numFmtId="166" fontId="95" fillId="0" borderId="23" xfId="23" applyFont="1" applyBorder="1" applyAlignment="1" applyProtection="1">
      <alignment horizontal="center" vertical="center"/>
      <protection locked="0"/>
    </xf>
    <xf numFmtId="178" fontId="95" fillId="0" borderId="23" xfId="23" applyNumberFormat="1" applyFont="1" applyBorder="1" applyAlignment="1" applyProtection="1">
      <alignment vertical="center"/>
      <protection locked="0"/>
    </xf>
    <xf numFmtId="178" fontId="95" fillId="25" borderId="23" xfId="23" applyNumberFormat="1" applyFont="1" applyFill="1" applyBorder="1" applyAlignment="1" applyProtection="1">
      <alignment vertical="center"/>
      <protection locked="0"/>
    </xf>
    <xf numFmtId="178" fontId="95" fillId="26" borderId="23" xfId="23" applyNumberFormat="1" applyFont="1" applyFill="1" applyBorder="1" applyAlignment="1" applyProtection="1">
      <alignment vertical="center"/>
      <protection locked="0"/>
    </xf>
    <xf numFmtId="178" fontId="95" fillId="26" borderId="24" xfId="23" applyNumberFormat="1" applyFont="1" applyFill="1" applyBorder="1" applyAlignment="1" applyProtection="1">
      <alignment vertical="center"/>
      <protection locked="0"/>
    </xf>
    <xf numFmtId="166" fontId="95" fillId="0" borderId="26" xfId="23" applyFont="1" applyBorder="1" applyAlignment="1" applyProtection="1">
      <alignment horizontal="center" vertical="center"/>
      <protection locked="0"/>
    </xf>
    <xf numFmtId="166" fontId="95" fillId="0" borderId="27" xfId="23" applyFont="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0" borderId="28" xfId="23" applyNumberFormat="1" applyFont="1" applyBorder="1" applyAlignment="1" applyProtection="1">
      <alignment vertical="center"/>
      <protection locked="0"/>
    </xf>
    <xf numFmtId="178" fontId="95" fillId="25" borderId="28" xfId="23" applyNumberFormat="1" applyFont="1" applyFill="1" applyBorder="1" applyAlignment="1" applyProtection="1">
      <alignment vertical="center"/>
      <protection locked="0"/>
    </xf>
    <xf numFmtId="178" fontId="95" fillId="26" borderId="28" xfId="23" applyNumberFormat="1" applyFont="1" applyFill="1" applyBorder="1" applyAlignment="1" applyProtection="1">
      <alignment vertical="center"/>
      <protection locked="0"/>
    </xf>
    <xf numFmtId="178" fontId="95" fillId="26" borderId="29" xfId="23" applyNumberFormat="1" applyFont="1" applyFill="1" applyBorder="1" applyAlignment="1" applyProtection="1">
      <alignment vertical="center"/>
      <protection locked="0"/>
    </xf>
    <xf numFmtId="166" fontId="95" fillId="0" borderId="30" xfId="23" applyFont="1" applyBorder="1" applyAlignment="1" applyProtection="1">
      <alignment horizontal="center" vertical="center"/>
      <protection locked="0"/>
    </xf>
    <xf numFmtId="178" fontId="95" fillId="25" borderId="24" xfId="23" applyNumberFormat="1" applyFont="1" applyFill="1" applyBorder="1" applyAlignment="1" applyProtection="1">
      <alignment vertical="center"/>
      <protection locked="0"/>
    </xf>
    <xf numFmtId="178" fontId="95" fillId="25" borderId="29" xfId="23" applyNumberFormat="1" applyFont="1" applyFill="1" applyBorder="1" applyAlignment="1" applyProtection="1">
      <alignment vertical="center"/>
      <protection locked="0"/>
    </xf>
    <xf numFmtId="1" fontId="95" fillId="34" borderId="20" xfId="23" applyNumberFormat="1" applyFont="1" applyFill="1" applyBorder="1" applyAlignment="1" applyProtection="1">
      <alignment vertical="center"/>
      <protection locked="0"/>
    </xf>
    <xf numFmtId="166" fontId="68" fillId="0" borderId="18" xfId="23" applyFont="1" applyBorder="1" applyAlignment="1" applyProtection="1">
      <alignment vertical="center"/>
      <protection locked="0"/>
    </xf>
    <xf numFmtId="166" fontId="95" fillId="0" borderId="20"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8" xfId="23" applyNumberFormat="1" applyFont="1" applyFill="1" applyBorder="1" applyAlignment="1" applyProtection="1">
      <alignment vertical="center"/>
      <protection locked="0"/>
    </xf>
    <xf numFmtId="10" fontId="95" fillId="25" borderId="19" xfId="23" applyNumberFormat="1" applyFont="1" applyFill="1" applyBorder="1" applyAlignment="1" applyProtection="1">
      <alignment vertical="center"/>
      <protection locked="0"/>
    </xf>
    <xf numFmtId="10" fontId="95" fillId="25" borderId="20" xfId="23" applyNumberFormat="1" applyFont="1" applyFill="1" applyBorder="1" applyAlignment="1" applyProtection="1">
      <alignment vertical="center"/>
      <protection locked="0"/>
    </xf>
    <xf numFmtId="166" fontId="68" fillId="0" borderId="27" xfId="23" applyFont="1" applyBorder="1" applyAlignment="1" applyProtection="1">
      <alignment vertical="center"/>
      <protection locked="0"/>
    </xf>
    <xf numFmtId="166" fontId="95" fillId="0" borderId="29" xfId="23" applyFont="1" applyBorder="1" applyAlignment="1" applyProtection="1">
      <alignment horizontal="center" vertical="center"/>
      <protection locked="0"/>
    </xf>
    <xf numFmtId="10" fontId="95" fillId="25" borderId="27" xfId="23" applyNumberFormat="1" applyFont="1" applyFill="1" applyBorder="1" applyAlignment="1" applyProtection="1">
      <alignment vertical="center"/>
      <protection locked="0"/>
    </xf>
    <xf numFmtId="10" fontId="95" fillId="25" borderId="28" xfId="23" applyNumberFormat="1" applyFont="1" applyFill="1" applyBorder="1" applyAlignment="1" applyProtection="1">
      <alignment vertical="center"/>
      <protection locked="0"/>
    </xf>
    <xf numFmtId="10" fontId="95" fillId="25" borderId="2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horizontal="right" vertical="center"/>
      <protection locked="0"/>
    </xf>
    <xf numFmtId="178" fontId="95" fillId="34" borderId="20" xfId="23" applyNumberFormat="1" applyFont="1" applyFill="1" applyBorder="1" applyAlignment="1" applyProtection="1">
      <alignment horizontal="right" vertical="center"/>
      <protection locked="0"/>
    </xf>
    <xf numFmtId="178" fontId="95" fillId="34" borderId="28" xfId="23" applyNumberFormat="1" applyFont="1" applyFill="1" applyBorder="1" applyAlignment="1" applyProtection="1">
      <alignment vertical="center"/>
      <protection locked="0"/>
    </xf>
    <xf numFmtId="178" fontId="95" fillId="34" borderId="28" xfId="23" applyNumberFormat="1" applyFont="1" applyFill="1" applyBorder="1" applyAlignment="1" applyProtection="1">
      <alignment horizontal="right" vertical="center"/>
      <protection locked="0"/>
    </xf>
    <xf numFmtId="178" fontId="95" fillId="34" borderId="29"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8"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horizontal="right" vertical="center"/>
      <protection locked="0"/>
    </xf>
    <xf numFmtId="10" fontId="95" fillId="34" borderId="20" xfId="54" applyNumberFormat="1" applyFont="1" applyFill="1" applyBorder="1" applyAlignment="1" applyProtection="1">
      <alignment horizontal="right" vertical="center"/>
      <protection locked="0"/>
    </xf>
    <xf numFmtId="166" fontId="95" fillId="0" borderId="24" xfId="23" applyFont="1" applyBorder="1" applyAlignment="1" applyProtection="1">
      <alignment horizontal="center" vertical="center"/>
      <protection locked="0"/>
    </xf>
    <xf numFmtId="10" fontId="95" fillId="34" borderId="32"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horizontal="right" vertical="center"/>
      <protection locked="0"/>
    </xf>
    <xf numFmtId="10" fontId="95" fillId="34" borderId="24" xfId="54" applyNumberFormat="1" applyFont="1" applyFill="1" applyBorder="1" applyAlignment="1" applyProtection="1">
      <alignment horizontal="right" vertical="center"/>
      <protection locked="0"/>
    </xf>
    <xf numFmtId="166" fontId="95" fillId="0" borderId="37" xfId="23" applyFont="1" applyBorder="1" applyAlignment="1" applyProtection="1">
      <alignment vertical="center"/>
      <protection locked="0"/>
    </xf>
    <xf numFmtId="166" fontId="95" fillId="0" borderId="35" xfId="23" applyFont="1" applyBorder="1" applyAlignment="1" applyProtection="1">
      <alignment horizontal="center" vertical="center"/>
      <protection locked="0"/>
    </xf>
    <xf numFmtId="166" fontId="95" fillId="0" borderId="38" xfId="23" applyFont="1" applyBorder="1" applyAlignment="1" applyProtection="1">
      <alignment horizontal="center" vertical="center"/>
      <protection locked="0"/>
    </xf>
    <xf numFmtId="10" fontId="95" fillId="34" borderId="37"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horizontal="right" vertical="center"/>
      <protection locked="0"/>
    </xf>
    <xf numFmtId="10" fontId="95" fillId="34" borderId="38" xfId="54" applyNumberFormat="1" applyFont="1" applyFill="1" applyBorder="1" applyAlignment="1" applyProtection="1">
      <alignment horizontal="right" vertical="center"/>
      <protection locked="0"/>
    </xf>
    <xf numFmtId="166" fontId="95" fillId="0" borderId="87" xfId="23" applyFont="1" applyBorder="1" applyAlignment="1" applyProtection="1">
      <alignment vertical="center"/>
      <protection locked="0"/>
    </xf>
    <xf numFmtId="166" fontId="95" fillId="0" borderId="88" xfId="23" applyFont="1" applyBorder="1" applyAlignment="1" applyProtection="1">
      <alignment horizontal="center" vertical="center"/>
      <protection locked="0"/>
    </xf>
    <xf numFmtId="166" fontId="95" fillId="0" borderId="89" xfId="23" applyFont="1" applyBorder="1" applyAlignment="1" applyProtection="1">
      <alignment horizontal="center" vertical="center"/>
      <protection locked="0"/>
    </xf>
    <xf numFmtId="10" fontId="95" fillId="34" borderId="87"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horizontal="right" vertical="center"/>
      <protection locked="0"/>
    </xf>
    <xf numFmtId="10" fontId="95" fillId="34" borderId="89" xfId="54" applyNumberFormat="1" applyFont="1" applyFill="1" applyBorder="1" applyAlignment="1" applyProtection="1">
      <alignment horizontal="right" vertical="center"/>
      <protection locked="0"/>
    </xf>
    <xf numFmtId="166" fontId="95" fillId="26" borderId="18" xfId="23" applyFont="1" applyFill="1" applyBorder="1" applyAlignment="1" applyProtection="1">
      <alignment vertical="center"/>
      <protection locked="0"/>
    </xf>
    <xf numFmtId="166" fontId="95" fillId="26" borderId="19" xfId="23" applyFont="1" applyFill="1" applyBorder="1" applyAlignment="1" applyProtection="1">
      <alignment horizontal="center" vertical="center"/>
      <protection locked="0"/>
    </xf>
    <xf numFmtId="166" fontId="95" fillId="26" borderId="20" xfId="23" applyFont="1" applyFill="1" applyBorder="1" applyAlignment="1" applyProtection="1">
      <alignment horizontal="center" vertical="center"/>
      <protection locked="0"/>
    </xf>
    <xf numFmtId="10" fontId="95" fillId="26" borderId="18" xfId="23" applyNumberFormat="1" applyFont="1" applyFill="1" applyBorder="1" applyAlignment="1" applyProtection="1">
      <alignment vertical="center"/>
      <protection locked="0"/>
    </xf>
    <xf numFmtId="10" fontId="95" fillId="26" borderId="19" xfId="23" applyNumberFormat="1" applyFont="1" applyFill="1" applyBorder="1" applyAlignment="1" applyProtection="1">
      <alignment vertical="center"/>
      <protection locked="0"/>
    </xf>
    <xf numFmtId="10" fontId="95" fillId="26" borderId="20" xfId="23" applyNumberFormat="1" applyFont="1" applyFill="1" applyBorder="1" applyAlignment="1" applyProtection="1">
      <alignment vertical="center"/>
      <protection locked="0"/>
    </xf>
    <xf numFmtId="166" fontId="96" fillId="19" borderId="14" xfId="23" applyFont="1" applyFill="1" applyBorder="1" applyAlignment="1" applyProtection="1">
      <alignment vertical="center"/>
      <protection locked="0"/>
    </xf>
    <xf numFmtId="166" fontId="96" fillId="19" borderId="15" xfId="23" applyFont="1" applyFill="1" applyBorder="1" applyAlignment="1" applyProtection="1">
      <alignment horizontal="center" vertical="center"/>
      <protection locked="0"/>
    </xf>
    <xf numFmtId="166" fontId="96" fillId="19" borderId="16"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7"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2" xfId="0" applyFont="1" applyFill="1" applyBorder="1" applyAlignment="1" applyProtection="1">
      <alignment horizontal="left" vertical="center" wrapText="1"/>
      <protection locked="0"/>
    </xf>
    <xf numFmtId="166" fontId="89" fillId="28" borderId="19" xfId="0" applyFont="1" applyFill="1" applyBorder="1" applyAlignment="1" applyProtection="1">
      <alignment horizontal="center" vertical="center" wrapText="1"/>
      <protection locked="0"/>
    </xf>
    <xf numFmtId="182" fontId="89" fillId="29" borderId="19" xfId="0" applyNumberFormat="1" applyFont="1" applyFill="1" applyBorder="1" applyAlignment="1" applyProtection="1">
      <alignment horizontal="center" vertical="center" wrapText="1"/>
      <protection locked="0"/>
    </xf>
    <xf numFmtId="182" fontId="89" fillId="30" borderId="20" xfId="0" applyNumberFormat="1" applyFont="1" applyFill="1" applyBorder="1" applyAlignment="1" applyProtection="1">
      <alignment horizontal="center" vertical="center" wrapText="1"/>
      <protection locked="0"/>
    </xf>
    <xf numFmtId="166" fontId="89" fillId="28" borderId="32" xfId="0" applyFont="1" applyFill="1" applyBorder="1" applyAlignment="1" applyProtection="1">
      <alignment horizontal="left" vertical="center" wrapText="1"/>
      <protection locked="0"/>
    </xf>
    <xf numFmtId="166" fontId="89" fillId="28" borderId="23" xfId="0" applyFont="1" applyFill="1" applyBorder="1" applyAlignment="1" applyProtection="1">
      <alignment horizontal="center" vertical="center" wrapText="1"/>
      <protection locked="0"/>
    </xf>
    <xf numFmtId="182" fontId="89" fillId="29" borderId="23" xfId="0" applyNumberFormat="1" applyFont="1" applyFill="1" applyBorder="1" applyAlignment="1" applyProtection="1">
      <alignment horizontal="center" vertical="center" wrapText="1"/>
      <protection locked="0"/>
    </xf>
    <xf numFmtId="182" fontId="89" fillId="30" borderId="24" xfId="0" applyNumberFormat="1" applyFont="1" applyFill="1" applyBorder="1" applyAlignment="1" applyProtection="1">
      <alignment horizontal="center" vertical="center" wrapText="1"/>
      <protection locked="0"/>
    </xf>
    <xf numFmtId="166" fontId="89" fillId="28" borderId="27" xfId="0" applyFont="1" applyFill="1" applyBorder="1" applyAlignment="1" applyProtection="1">
      <alignment horizontal="left" vertical="center" wrapText="1"/>
      <protection locked="0"/>
    </xf>
    <xf numFmtId="166" fontId="89" fillId="28" borderId="28" xfId="0" applyFont="1" applyFill="1" applyBorder="1" applyAlignment="1" applyProtection="1">
      <alignment horizontal="center" vertical="center" wrapText="1"/>
      <protection locked="0"/>
    </xf>
    <xf numFmtId="182" fontId="89" fillId="30" borderId="28" xfId="0" applyNumberFormat="1" applyFont="1" applyFill="1" applyBorder="1" applyAlignment="1" applyProtection="1">
      <alignment horizontal="center" vertical="center" wrapText="1"/>
      <protection locked="0"/>
    </xf>
    <xf numFmtId="182" fontId="89" fillId="30" borderId="29" xfId="0" applyNumberFormat="1" applyFont="1" applyFill="1" applyBorder="1" applyAlignment="1" applyProtection="1">
      <alignment horizontal="center" vertical="center" wrapText="1"/>
      <protection locked="0"/>
    </xf>
    <xf numFmtId="166" fontId="89" fillId="28" borderId="19" xfId="0" applyFont="1" applyFill="1" applyBorder="1" applyAlignment="1" applyProtection="1">
      <alignment horizontal="center" vertical="center"/>
      <protection locked="0"/>
    </xf>
    <xf numFmtId="166" fontId="61" fillId="31" borderId="19" xfId="0" applyFont="1" applyFill="1" applyBorder="1" applyAlignment="1" applyProtection="1">
      <alignment horizontal="center" vertical="center" wrapText="1"/>
      <protection locked="0"/>
    </xf>
    <xf numFmtId="166" fontId="89" fillId="28" borderId="23" xfId="0" applyFont="1" applyFill="1" applyBorder="1" applyAlignment="1" applyProtection="1">
      <alignment horizontal="center" vertical="center"/>
      <protection locked="0"/>
    </xf>
    <xf numFmtId="166" fontId="61" fillId="31" borderId="23" xfId="0" applyFont="1" applyFill="1" applyBorder="1" applyAlignment="1" applyProtection="1">
      <alignment horizontal="center" vertical="center" wrapText="1"/>
      <protection locked="0"/>
    </xf>
    <xf numFmtId="166" fontId="89" fillId="28" borderId="28" xfId="0" applyFont="1" applyFill="1" applyBorder="1" applyAlignment="1" applyProtection="1">
      <alignment horizontal="center" vertical="center"/>
      <protection locked="0"/>
    </xf>
    <xf numFmtId="166" fontId="68" fillId="18" borderId="22" xfId="0" applyFont="1" applyFill="1" applyBorder="1" applyAlignment="1" applyProtection="1">
      <alignment horizontal="left" vertical="center" wrapText="1"/>
      <protection locked="0"/>
    </xf>
    <xf numFmtId="166" fontId="68" fillId="18" borderId="27" xfId="0" applyFont="1" applyFill="1" applyBorder="1" applyAlignment="1" applyProtection="1">
      <alignment horizontal="left" vertical="center" wrapText="1"/>
      <protection locked="0"/>
    </xf>
    <xf numFmtId="182" fontId="89" fillId="30" borderId="19"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9" xfId="0" applyNumberFormat="1" applyFont="1" applyFill="1" applyBorder="1" applyAlignment="1" applyProtection="1">
      <alignment horizontal="center" vertical="center" wrapText="1"/>
      <protection locked="0"/>
    </xf>
    <xf numFmtId="179" fontId="61" fillId="31" borderId="19" xfId="0" applyNumberFormat="1" applyFont="1" applyFill="1" applyBorder="1" applyAlignment="1" applyProtection="1">
      <alignment horizontal="right" vertical="center"/>
      <protection locked="0"/>
    </xf>
    <xf numFmtId="179" fontId="61" fillId="31" borderId="19" xfId="0" applyNumberFormat="1" applyFont="1" applyFill="1" applyBorder="1" applyAlignment="1" applyProtection="1">
      <alignment horizontal="center" vertical="center"/>
      <protection locked="0"/>
    </xf>
    <xf numFmtId="182" fontId="89" fillId="32"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right" vertical="center"/>
      <protection locked="0"/>
    </xf>
    <xf numFmtId="179" fontId="61" fillId="31" borderId="23" xfId="0" applyNumberFormat="1" applyFont="1" applyFill="1" applyBorder="1" applyAlignment="1" applyProtection="1">
      <alignment horizontal="center" vertical="center"/>
      <protection locked="0"/>
    </xf>
    <xf numFmtId="182" fontId="89" fillId="32" borderId="28" xfId="0" applyNumberFormat="1" applyFont="1" applyFill="1" applyBorder="1" applyAlignment="1" applyProtection="1">
      <alignment horizontal="center" vertical="center" wrapText="1"/>
      <protection locked="0"/>
    </xf>
    <xf numFmtId="179" fontId="61" fillId="31" borderId="28" xfId="0" applyNumberFormat="1" applyFont="1" applyFill="1" applyBorder="1" applyAlignment="1" applyProtection="1">
      <alignment horizontal="right" vertical="center"/>
      <protection locked="0"/>
    </xf>
    <xf numFmtId="179" fontId="61" fillId="31" borderId="28" xfId="0" applyNumberFormat="1" applyFont="1" applyFill="1" applyBorder="1" applyAlignment="1" applyProtection="1">
      <alignment horizontal="center" vertical="center"/>
      <protection locked="0"/>
    </xf>
    <xf numFmtId="166" fontId="62" fillId="19" borderId="19" xfId="0" applyFont="1" applyFill="1" applyBorder="1" applyAlignment="1" applyProtection="1">
      <alignment horizontal="center" vertical="center" wrapText="1"/>
      <protection locked="0"/>
    </xf>
    <xf numFmtId="166" fontId="62" fillId="22" borderId="19" xfId="0" applyFont="1" applyFill="1" applyBorder="1" applyAlignment="1" applyProtection="1">
      <alignment horizontal="center" vertical="center" wrapText="1"/>
      <protection locked="0"/>
    </xf>
    <xf numFmtId="166" fontId="62" fillId="19" borderId="20" xfId="0" applyFont="1" applyFill="1" applyBorder="1" applyAlignment="1" applyProtection="1">
      <alignment horizontal="center" vertical="center" wrapText="1"/>
      <protection locked="0"/>
    </xf>
    <xf numFmtId="166" fontId="62" fillId="19" borderId="40"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3" xfId="0" applyNumberFormat="1" applyFont="1" applyFill="1" applyBorder="1" applyAlignment="1" applyProtection="1">
      <alignment horizontal="center" vertical="center" wrapText="1"/>
      <protection locked="0"/>
    </xf>
    <xf numFmtId="166" fontId="61" fillId="29" borderId="23" xfId="0" applyFont="1" applyFill="1" applyBorder="1" applyAlignment="1" applyProtection="1">
      <alignment horizontal="center" vertical="center" wrapText="1"/>
      <protection locked="0"/>
    </xf>
    <xf numFmtId="166" fontId="61" fillId="31" borderId="28" xfId="0" applyFont="1" applyFill="1" applyBorder="1" applyAlignment="1" applyProtection="1">
      <alignment horizontal="center" vertical="center" wrapText="1"/>
      <protection locked="0"/>
    </xf>
    <xf numFmtId="166" fontId="61" fillId="31" borderId="19" xfId="0" applyFont="1" applyFill="1" applyBorder="1" applyAlignment="1" applyProtection="1">
      <alignment horizontal="right" vertical="center"/>
      <protection locked="0"/>
    </xf>
    <xf numFmtId="166" fontId="61" fillId="31" borderId="19" xfId="0" applyFont="1" applyFill="1" applyBorder="1" applyAlignment="1" applyProtection="1">
      <alignment horizontal="center" vertical="center"/>
      <protection locked="0"/>
    </xf>
    <xf numFmtId="166" fontId="61" fillId="31" borderId="23" xfId="0" applyFont="1" applyFill="1" applyBorder="1" applyAlignment="1" applyProtection="1">
      <alignment horizontal="right" vertical="center"/>
      <protection locked="0"/>
    </xf>
    <xf numFmtId="166" fontId="61" fillId="31" borderId="23" xfId="0" applyFont="1" applyFill="1" applyBorder="1" applyAlignment="1" applyProtection="1">
      <alignment horizontal="center" vertical="center"/>
      <protection locked="0"/>
    </xf>
    <xf numFmtId="166" fontId="61" fillId="31" borderId="28" xfId="0" applyFont="1" applyFill="1" applyBorder="1" applyAlignment="1" applyProtection="1">
      <alignment horizontal="right" vertical="center"/>
      <protection locked="0"/>
    </xf>
    <xf numFmtId="166" fontId="61" fillId="31" borderId="28" xfId="0" applyFont="1" applyFill="1" applyBorder="1" applyAlignment="1" applyProtection="1">
      <alignment horizontal="center" vertical="center"/>
      <protection locked="0"/>
    </xf>
    <xf numFmtId="179" fontId="61" fillId="29" borderId="23" xfId="0" applyNumberFormat="1" applyFont="1" applyFill="1" applyBorder="1" applyAlignment="1" applyProtection="1">
      <alignment horizontal="center" vertical="center" wrapText="1"/>
      <protection locked="0"/>
    </xf>
    <xf numFmtId="166" fontId="90" fillId="28" borderId="21" xfId="0" applyFont="1" applyFill="1" applyBorder="1" applyAlignment="1" applyProtection="1">
      <alignment horizontal="center" vertical="center" wrapText="1"/>
      <protection locked="0"/>
    </xf>
    <xf numFmtId="166" fontId="90" fillId="28" borderId="26" xfId="0" applyFont="1" applyFill="1" applyBorder="1" applyAlignment="1" applyProtection="1">
      <alignment horizontal="center" vertical="center" wrapText="1"/>
      <protection locked="0"/>
    </xf>
    <xf numFmtId="166" fontId="90" fillId="28" borderId="30" xfId="0" applyFont="1" applyFill="1" applyBorder="1" applyAlignment="1" applyProtection="1">
      <alignment horizontal="center" vertical="center" wrapText="1"/>
      <protection locked="0"/>
    </xf>
    <xf numFmtId="181" fontId="15" fillId="0" borderId="0" xfId="21" applyNumberFormat="1" applyFont="1">
      <alignment vertical="top"/>
    </xf>
    <xf numFmtId="43" fontId="83" fillId="0" borderId="0" xfId="45" applyFont="1" applyAlignment="1">
      <alignment vertical="top"/>
    </xf>
    <xf numFmtId="183" fontId="15" fillId="0" borderId="0" xfId="43" applyNumberFormat="1" applyFont="1" applyFill="1" applyAlignment="1">
      <alignment horizontal="left" vertical="top"/>
    </xf>
    <xf numFmtId="166" fontId="17" fillId="35" borderId="0" xfId="21" applyFont="1" applyFill="1">
      <alignment vertical="top"/>
    </xf>
    <xf numFmtId="166" fontId="28" fillId="35" borderId="0" xfId="21" applyFont="1" applyFill="1">
      <alignment vertical="top"/>
    </xf>
    <xf numFmtId="166" fontId="15" fillId="35" borderId="0" xfId="21" applyFont="1" applyFill="1" applyAlignment="1">
      <alignment horizontal="right" vertical="top"/>
    </xf>
    <xf numFmtId="166" fontId="8" fillId="0" borderId="0" xfId="15" applyNumberFormat="1" applyAlignment="1">
      <alignment vertical="top"/>
    </xf>
    <xf numFmtId="180" fontId="16" fillId="13" borderId="45" xfId="20" applyNumberFormat="1" applyFont="1" applyFill="1" applyBorder="1" applyProtection="1">
      <alignment vertical="top"/>
      <protection locked="0"/>
    </xf>
    <xf numFmtId="0" fontId="92" fillId="0" borderId="0" xfId="46" applyFont="1" applyFill="1" applyBorder="1" applyAlignment="1">
      <alignment horizontal="left" vertical="center" wrapText="1"/>
    </xf>
    <xf numFmtId="0" fontId="62" fillId="19" borderId="47" xfId="59" applyFont="1" applyFill="1" applyBorder="1" applyAlignment="1">
      <alignment horizontal="left" vertical="center"/>
    </xf>
    <xf numFmtId="0" fontId="62" fillId="19" borderId="48" xfId="59" applyFont="1" applyFill="1" applyBorder="1" applyAlignment="1">
      <alignment horizontal="left" vertical="center"/>
    </xf>
    <xf numFmtId="0" fontId="93" fillId="19" borderId="51" xfId="47" applyFont="1" applyFill="1" applyBorder="1" applyAlignment="1">
      <alignment horizontal="left" vertical="center" wrapText="1"/>
    </xf>
    <xf numFmtId="0" fontId="93" fillId="19" borderId="52" xfId="47" applyFont="1" applyFill="1" applyBorder="1" applyAlignment="1">
      <alignment horizontal="left" vertical="center" wrapText="1"/>
    </xf>
    <xf numFmtId="0" fontId="56" fillId="0" borderId="0" xfId="46" applyFont="1" applyBorder="1" applyAlignment="1">
      <alignment horizontal="left" vertical="center" wrapText="1"/>
    </xf>
    <xf numFmtId="0" fontId="91" fillId="4" borderId="13" xfId="52" applyFont="1" applyFill="1" applyBorder="1" applyAlignment="1">
      <alignment horizontal="left" vertical="center"/>
    </xf>
    <xf numFmtId="0" fontId="91" fillId="4" borderId="0" xfId="52" applyFont="1" applyFill="1" applyAlignment="1">
      <alignment horizontal="left" vertical="center"/>
    </xf>
    <xf numFmtId="0" fontId="91" fillId="4" borderId="13" xfId="56" applyFont="1" applyFill="1" applyBorder="1" applyAlignment="1">
      <alignment horizontal="left" vertical="center"/>
    </xf>
    <xf numFmtId="0" fontId="91" fillId="4" borderId="0" xfId="56" applyFont="1" applyFill="1" applyAlignment="1">
      <alignment horizontal="left" vertical="center"/>
    </xf>
    <xf numFmtId="0" fontId="66" fillId="0" borderId="44" xfId="55" applyFont="1" applyBorder="1" applyAlignment="1">
      <alignment vertical="center"/>
    </xf>
    <xf numFmtId="166" fontId="62" fillId="19" borderId="90" xfId="0" applyFont="1" applyFill="1" applyBorder="1" applyAlignment="1" applyProtection="1">
      <alignment horizontal="center" vertical="center" wrapText="1"/>
      <protection locked="0"/>
    </xf>
    <xf numFmtId="166" fontId="62" fillId="19" borderId="42" xfId="0" applyFont="1" applyFill="1" applyBorder="1" applyAlignment="1" applyProtection="1">
      <alignment horizontal="center" vertical="center" wrapText="1"/>
      <protection locked="0"/>
    </xf>
    <xf numFmtId="166" fontId="62" fillId="19" borderId="31" xfId="0" applyFont="1" applyFill="1" applyBorder="1" applyAlignment="1" applyProtection="1">
      <alignment horizontal="center" vertical="center" wrapText="1"/>
      <protection locked="0"/>
    </xf>
    <xf numFmtId="166" fontId="62" fillId="19" borderId="41" xfId="0" applyFont="1" applyFill="1" applyBorder="1" applyAlignment="1" applyProtection="1">
      <alignment horizontal="center" vertical="center" wrapText="1"/>
      <protection locked="0"/>
    </xf>
  </cellXfs>
  <cellStyles count="69">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63">
    <dxf>
      <font>
        <color theme="0"/>
      </font>
      <fill>
        <patternFill>
          <bgColor theme="0"/>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rgb="FFD740A2"/>
        </patternFill>
      </fill>
    </dxf>
    <dxf>
      <fill>
        <patternFill>
          <bgColor rgb="FFD740A2"/>
        </patternFill>
      </fill>
    </dxf>
  </dxfs>
  <tableStyles count="0" defaultTableStyle="TableStyleMedium2" defaultPivotStyle="PivotStyleLight16"/>
  <colors>
    <mruColors>
      <color rgb="FF0071CE"/>
      <color rgb="FF98C561"/>
      <color rgb="FFDCECF5"/>
      <color rgb="FF0078C9"/>
      <color rgb="FF808080"/>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workbookViewId="0">
      <selection activeCell="E6" sqref="E6"/>
    </sheetView>
  </sheetViews>
  <sheetFormatPr defaultColWidth="0" defaultRowHeight="13.5" customHeight="1" zeroHeight="1" x14ac:dyDescent="0.2"/>
  <cols>
    <col min="1" max="1" width="11.5703125" style="16" customWidth="1"/>
    <col min="2" max="2" width="83.85546875" style="16" bestFit="1" customWidth="1"/>
    <col min="3" max="3" width="17.85546875" style="16" customWidth="1"/>
    <col min="4" max="10" width="11.5703125" style="16" customWidth="1"/>
    <col min="11" max="13" width="11.5703125" style="16" hidden="1" customWidth="1"/>
    <col min="14" max="16384" width="11.5703125" style="16" hidden="1"/>
  </cols>
  <sheetData>
    <row r="1" spans="1:10" ht="31.2" x14ac:dyDescent="0.2">
      <c r="A1" s="1" t="str">
        <f ca="1" xml:space="preserve"> RIGHT(CELL("filename", $A$1), LEN(CELL("filename", $A$1)) - SEARCH("]", CELL("filename", $A$1)))</f>
        <v>Cover</v>
      </c>
      <c r="B1" s="1"/>
      <c r="C1" s="13"/>
      <c r="D1" s="13"/>
      <c r="E1" s="13"/>
      <c r="F1" s="13"/>
      <c r="G1" s="13"/>
      <c r="H1" s="13"/>
      <c r="I1" s="13"/>
      <c r="J1" s="13"/>
    </row>
    <row r="2" spans="1:10" ht="13.8" x14ac:dyDescent="0.2"/>
    <row r="3" spans="1:10" s="53" customFormat="1" ht="23.4" x14ac:dyDescent="0.2">
      <c r="B3" s="140" t="s">
        <v>0</v>
      </c>
    </row>
    <row r="4" spans="1:10" ht="13.8" x14ac:dyDescent="0.2"/>
    <row r="5" spans="1:10" ht="13.8" x14ac:dyDescent="0.2">
      <c r="B5" s="16" t="s">
        <v>1</v>
      </c>
      <c r="C5" s="64">
        <v>2</v>
      </c>
    </row>
    <row r="6" spans="1:10" ht="13.8" x14ac:dyDescent="0.2">
      <c r="B6" s="16" t="s">
        <v>2</v>
      </c>
      <c r="C6" s="141" t="str">
        <f ca="1" xml:space="preserve"> MID(CELL("filename"), FIND("[", CELL("filename"), 1) + 1, FIND("]", CELL("filename"), 1) - FIND("[", CELL("filename"), 1) - 1)</f>
        <v>PR24-Revenue-adjustments-feeder-model-v2.0.xlsx</v>
      </c>
    </row>
    <row r="7" spans="1:10" ht="13.8" x14ac:dyDescent="0.2">
      <c r="B7" s="16" t="s">
        <v>3</v>
      </c>
      <c r="C7" s="547">
        <v>45121</v>
      </c>
    </row>
    <row r="8" spans="1:10" ht="13.8" x14ac:dyDescent="0.2"/>
    <row r="9" spans="1:10" ht="13.8" x14ac:dyDescent="0.2">
      <c r="B9" s="16" t="s">
        <v>4</v>
      </c>
      <c r="C9" s="57" t="s">
        <v>5</v>
      </c>
    </row>
    <row r="10" spans="1:10" ht="13.8" x14ac:dyDescent="0.2"/>
    <row r="11" spans="1:10" ht="13.8" x14ac:dyDescent="0.3">
      <c r="B11" s="16" t="s">
        <v>6</v>
      </c>
      <c r="C11" s="55"/>
    </row>
    <row r="12" spans="1:10" ht="13.8" x14ac:dyDescent="0.2"/>
    <row r="13" spans="1:10" ht="13.8" x14ac:dyDescent="0.2"/>
    <row r="14" spans="1:10" ht="13.8" x14ac:dyDescent="0.2"/>
    <row r="15" spans="1:10" ht="13.8" x14ac:dyDescent="0.2"/>
    <row r="16" spans="1:10" ht="13.8" x14ac:dyDescent="0.2"/>
    <row r="17" s="16" customFormat="1" ht="13.8" x14ac:dyDescent="0.2"/>
    <row r="18" s="16" customFormat="1" ht="13.8" x14ac:dyDescent="0.2"/>
    <row r="19" s="16" customFormat="1" ht="13.8" x14ac:dyDescent="0.2"/>
    <row r="20" s="16" customFormat="1" ht="13.8" x14ac:dyDescent="0.2"/>
    <row r="21" s="16" customFormat="1" ht="13.8" x14ac:dyDescent="0.2"/>
    <row r="22" s="16" customFormat="1" ht="13.8" x14ac:dyDescent="0.2"/>
    <row r="23" s="16" customFormat="1" ht="13.8" x14ac:dyDescent="0.2"/>
    <row r="24" s="16" customFormat="1" ht="13.8" x14ac:dyDescent="0.2"/>
    <row r="25" s="16" customFormat="1" ht="13.8" x14ac:dyDescent="0.2"/>
    <row r="26" s="16" customFormat="1" ht="13.8" x14ac:dyDescent="0.2"/>
    <row r="27" s="16" customFormat="1" ht="13.8" x14ac:dyDescent="0.2"/>
    <row r="28" s="16" customFormat="1" ht="13.8" x14ac:dyDescent="0.2"/>
    <row r="29" s="16" customFormat="1" ht="13.8" x14ac:dyDescent="0.2"/>
    <row r="30" s="16" customFormat="1" ht="13.8" x14ac:dyDescent="0.2"/>
    <row r="31" s="16" customFormat="1" ht="13.8" x14ac:dyDescent="0.2"/>
    <row r="32" s="16" customFormat="1" ht="13.8" x14ac:dyDescent="0.2"/>
    <row r="33" s="16" customFormat="1" ht="13.8" x14ac:dyDescent="0.2"/>
    <row r="34" s="16" customFormat="1" ht="13.8" x14ac:dyDescent="0.2"/>
    <row r="35" s="16" customFormat="1" ht="13.8" x14ac:dyDescent="0.2"/>
    <row r="36" s="16" customFormat="1" ht="13.8" x14ac:dyDescent="0.2"/>
    <row r="37" s="16" customFormat="1" ht="13.8" x14ac:dyDescent="0.2"/>
    <row r="38" s="16" customFormat="1" ht="13.8" x14ac:dyDescent="0.2"/>
    <row r="39" s="16" customFormat="1" ht="13.5" customHeight="1" x14ac:dyDescent="0.2"/>
    <row r="40" s="16" customFormat="1" ht="13.5" customHeight="1" x14ac:dyDescent="0.2"/>
    <row r="41" s="16" customFormat="1" ht="13.5" customHeight="1" x14ac:dyDescent="0.2"/>
    <row r="42" s="16" customFormat="1" ht="13.5" hidden="1" customHeight="1" x14ac:dyDescent="0.2"/>
    <row r="43" s="16" customFormat="1" ht="13.5" hidden="1" customHeight="1" x14ac:dyDescent="0.2"/>
    <row r="44" s="16" customFormat="1" ht="13.5" hidden="1" customHeight="1" x14ac:dyDescent="0.2"/>
    <row r="45" s="16" customFormat="1" ht="13.5" hidden="1" customHeight="1" x14ac:dyDescent="0.2"/>
    <row r="46" s="16" customFormat="1" ht="13.5" hidden="1" customHeight="1" x14ac:dyDescent="0.2"/>
    <row r="47" s="16" customFormat="1" ht="13.5" hidden="1" customHeight="1" x14ac:dyDescent="0.2"/>
    <row r="48" s="16" customFormat="1" ht="13.5" customHeight="1" x14ac:dyDescent="0.2"/>
    <row r="49" s="16" customFormat="1" ht="13.5" customHeight="1" x14ac:dyDescent="0.2"/>
    <row r="50" s="16" customFormat="1" ht="13.5" customHeight="1" x14ac:dyDescent="0.2"/>
    <row r="51" s="16" customFormat="1" ht="13.5" customHeight="1" x14ac:dyDescent="0.2"/>
    <row r="52" s="16" customFormat="1" ht="13.5" customHeight="1" x14ac:dyDescent="0.2"/>
    <row r="53" s="16" customFormat="1" ht="13.5" customHeight="1" x14ac:dyDescent="0.2"/>
    <row r="54" s="16" customFormat="1" ht="13.5" customHeight="1" x14ac:dyDescent="0.2"/>
    <row r="55" s="16" customFormat="1" ht="13.5" hidden="1" customHeight="1" x14ac:dyDescent="0.2"/>
    <row r="56" s="16" customFormat="1" ht="13.5" hidden="1" customHeight="1" x14ac:dyDescent="0.2"/>
    <row r="57" s="16" customFormat="1" ht="13.5" hidden="1" customHeight="1" x14ac:dyDescent="0.2"/>
    <row r="58" s="16" customFormat="1" ht="13.5" hidden="1" customHeight="1" x14ac:dyDescent="0.2"/>
    <row r="59" s="16" customFormat="1" ht="13.5" hidden="1" customHeight="1" x14ac:dyDescent="0.2"/>
    <row r="60" s="16" customFormat="1" ht="13.5" hidden="1" customHeight="1" x14ac:dyDescent="0.2"/>
    <row r="61" s="16" customFormat="1" ht="13.5" hidden="1" customHeight="1" x14ac:dyDescent="0.2"/>
    <row r="62" s="16" customFormat="1" ht="13.5" hidden="1" customHeight="1" x14ac:dyDescent="0.2"/>
    <row r="63" s="16" customFormat="1" ht="13.5" hidden="1" customHeight="1" x14ac:dyDescent="0.2"/>
    <row r="64" s="16" customFormat="1" ht="13.5" hidden="1" customHeight="1" x14ac:dyDescent="0.2"/>
    <row r="65" s="16" customFormat="1" ht="13.5" hidden="1" customHeight="1" x14ac:dyDescent="0.2"/>
    <row r="66" s="16" customFormat="1" ht="13.5" hidden="1" customHeight="1" x14ac:dyDescent="0.2"/>
    <row r="67" s="16" customFormat="1" ht="13.5" hidden="1" customHeight="1" x14ac:dyDescent="0.2"/>
    <row r="68" s="16" customFormat="1" ht="13.5" hidden="1" customHeight="1" x14ac:dyDescent="0.2"/>
    <row r="69" s="16" customFormat="1" ht="13.5" hidden="1" customHeight="1" x14ac:dyDescent="0.2"/>
    <row r="70" s="16" customFormat="1" ht="13.5" hidden="1" customHeight="1" x14ac:dyDescent="0.2"/>
    <row r="71" s="16" customFormat="1" ht="13.5" hidden="1" customHeight="1" x14ac:dyDescent="0.2"/>
    <row r="72" s="16" customFormat="1" ht="13.5"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Normal="100" workbookViewId="0">
      <pane xSplit="9" ySplit="5" topLeftCell="J150" activePane="bottomRight" state="frozen"/>
      <selection pane="topRight" activeCell="J1" sqref="J1"/>
      <selection pane="bottomLeft" activeCell="A6" sqref="A6"/>
      <selection pane="bottomRight" activeCell="F167" sqref="F167"/>
    </sheetView>
  </sheetViews>
  <sheetFormatPr defaultColWidth="0" defaultRowHeight="13.8" outlineLevelRow="1" x14ac:dyDescent="0.2"/>
  <cols>
    <col min="1" max="2" width="10.85546875" style="10" customWidth="1"/>
    <col min="3" max="3" width="1.42578125" style="40" customWidth="1"/>
    <col min="4" max="4" width="1.42578125" style="46" customWidth="1"/>
    <col min="5" max="5" width="96.42578125" style="11" customWidth="1"/>
    <col min="6" max="6" width="13.5703125" style="11" customWidth="1"/>
    <col min="7" max="7" width="13.140625" style="11" bestFit="1" customWidth="1"/>
    <col min="8" max="8" width="10.42578125" style="11" bestFit="1" customWidth="1"/>
    <col min="9" max="9" width="3.42578125" style="11" customWidth="1"/>
    <col min="10" max="17" width="12.140625" style="11" bestFit="1" customWidth="1"/>
    <col min="18" max="22" width="11.85546875" style="11" customWidth="1"/>
    <col min="23" max="23" width="12.14062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1460</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row r="10" spans="1:707" s="138" customFormat="1" outlineLevel="1" x14ac:dyDescent="0.2">
      <c r="A10" s="157" t="str">
        <f xml:space="preserve"> Calc!A195</f>
        <v>PD12.45</v>
      </c>
      <c r="B10" s="157">
        <f xml:space="preserve"> Calc!B195</f>
        <v>0</v>
      </c>
      <c r="C10" s="158">
        <f xml:space="preserve"> Calc!C195</f>
        <v>0</v>
      </c>
      <c r="D10" s="159">
        <f xml:space="preserve"> Calc!D195</f>
        <v>0</v>
      </c>
      <c r="E10" s="138" t="str">
        <f xml:space="preserve"> Calc!E195</f>
        <v>PR14 BYR WRFIM revenue adjustment expressed in 2022-23 CPIH FYA prices (WR)</v>
      </c>
      <c r="F10" s="219">
        <f xml:space="preserve"> Calc!F195</f>
        <v>0</v>
      </c>
      <c r="G10" s="138" t="str">
        <f xml:space="preserve"> Calc!G195</f>
        <v>£m</v>
      </c>
    </row>
    <row r="11" spans="1:707" s="138" customFormat="1" outlineLevel="1" x14ac:dyDescent="0.2">
      <c r="A11" s="157" t="str">
        <f xml:space="preserve"> Calc!A196</f>
        <v>PD12.45</v>
      </c>
      <c r="B11" s="157">
        <f xml:space="preserve"> Calc!B196</f>
        <v>0</v>
      </c>
      <c r="C11" s="158">
        <f xml:space="preserve"> Calc!C196</f>
        <v>0</v>
      </c>
      <c r="D11" s="159">
        <f xml:space="preserve"> Calc!D196</f>
        <v>0</v>
      </c>
      <c r="E11" s="138" t="str">
        <f xml:space="preserve"> Calc!E196</f>
        <v>PR14 BYR WRFIM revenue adjustment expressed in 2022-23 CPIH FYA prices (WN)</v>
      </c>
      <c r="F11" s="139">
        <f xml:space="preserve"> Calc!F196</f>
        <v>-0.94096473692627536</v>
      </c>
      <c r="G11" s="138" t="str">
        <f xml:space="preserve"> Calc!G196</f>
        <v>£m</v>
      </c>
    </row>
    <row r="12" spans="1:707" s="138" customFormat="1" outlineLevel="1" x14ac:dyDescent="0.2">
      <c r="A12" s="157" t="str">
        <f xml:space="preserve"> Calc!A197</f>
        <v>PD12.45</v>
      </c>
      <c r="B12" s="157">
        <f xml:space="preserve"> Calc!B197</f>
        <v>0</v>
      </c>
      <c r="C12" s="158">
        <f xml:space="preserve"> Calc!C197</f>
        <v>0</v>
      </c>
      <c r="D12" s="159">
        <f xml:space="preserve"> Calc!D197</f>
        <v>0</v>
      </c>
      <c r="E12" s="138" t="str">
        <f xml:space="preserve"> Calc!E197</f>
        <v>PR14 BYR WRFIM revenue adjustment expressed in 2022-23 CPIH FYA prices (WWN)</v>
      </c>
      <c r="F12" s="139">
        <f xml:space="preserve"> Calc!F197</f>
        <v>2.0649276347353269</v>
      </c>
      <c r="G12" s="138" t="str">
        <f xml:space="preserve"> Calc!G197</f>
        <v>£m</v>
      </c>
    </row>
    <row r="13" spans="1:707" s="138" customFormat="1" outlineLevel="1" x14ac:dyDescent="0.2">
      <c r="A13" s="157" t="str">
        <f xml:space="preserve"> Calc!A198</f>
        <v>PD12.45</v>
      </c>
      <c r="B13" s="157">
        <f xml:space="preserve"> Calc!B198</f>
        <v>0</v>
      </c>
      <c r="C13" s="158">
        <f xml:space="preserve"> Calc!C198</f>
        <v>0</v>
      </c>
      <c r="D13" s="159">
        <f xml:space="preserve"> Calc!D198</f>
        <v>0</v>
      </c>
      <c r="E13" s="138" t="str">
        <f xml:space="preserve"> Calc!E198</f>
        <v>PR14 BYR WRFIM revenue adjustment expressed in 2022-23 CPIH FYA prices (BR)</v>
      </c>
      <c r="F13" s="139">
        <f xml:space="preserve"> Calc!F198</f>
        <v>0</v>
      </c>
      <c r="G13" s="138" t="str">
        <f xml:space="preserve"> Calc!G198</f>
        <v>£m</v>
      </c>
    </row>
    <row r="14" spans="1:707" s="138" customFormat="1" outlineLevel="1" x14ac:dyDescent="0.2">
      <c r="A14" s="157" t="str">
        <f xml:space="preserve"> Calc!A199</f>
        <v>PD12.45</v>
      </c>
      <c r="B14" s="157">
        <f xml:space="preserve"> Calc!B199</f>
        <v>0</v>
      </c>
      <c r="C14" s="158">
        <f xml:space="preserve"> Calc!C199</f>
        <v>0</v>
      </c>
      <c r="D14" s="159">
        <f xml:space="preserve"> Calc!D199</f>
        <v>0</v>
      </c>
      <c r="E14" s="138" t="str">
        <f xml:space="preserve"> Calc!E199</f>
        <v>PR14 BYR WRFIM revenue adjustment expressed in 2022-23 CPIH FYA prices (ADDN1)</v>
      </c>
      <c r="F14" s="139">
        <f xml:space="preserve"> Calc!F199</f>
        <v>0</v>
      </c>
      <c r="G14" s="138" t="str">
        <f xml:space="preserve"> Calc!G199</f>
        <v>£m</v>
      </c>
    </row>
    <row r="15" spans="1:707" s="138" customFormat="1" outlineLevel="1" x14ac:dyDescent="0.2">
      <c r="A15" s="157" t="str">
        <f xml:space="preserve"> Calc!A200</f>
        <v>PD12.45</v>
      </c>
      <c r="B15" s="157">
        <f xml:space="preserve"> Calc!B200</f>
        <v>0</v>
      </c>
      <c r="C15" s="158">
        <f xml:space="preserve"> Calc!C200</f>
        <v>0</v>
      </c>
      <c r="D15" s="159">
        <f xml:space="preserve"> Calc!D200</f>
        <v>0</v>
      </c>
      <c r="E15" s="138" t="str">
        <f xml:space="preserve"> Calc!E200</f>
        <v>PR14 BYR WRFIM revenue adjustment expressed in 2022-23 CPIH FYA prices (ADDN2)</v>
      </c>
      <c r="F15" s="139">
        <f xml:space="preserve"> Calc!F200</f>
        <v>0</v>
      </c>
      <c r="G15" s="138" t="str">
        <f xml:space="preserve"> Calc!G200</f>
        <v>£m</v>
      </c>
    </row>
    <row r="16" spans="1:707" s="138" customFormat="1" outlineLevel="1" x14ac:dyDescent="0.2">
      <c r="A16" s="157"/>
      <c r="B16" s="157"/>
      <c r="C16" s="158"/>
      <c r="D16" s="159"/>
      <c r="F16" s="139"/>
    </row>
    <row r="17" spans="1:7" s="138" customFormat="1" outlineLevel="1" x14ac:dyDescent="0.2">
      <c r="A17" s="157" t="str">
        <f xml:space="preserve"> Calc!A202</f>
        <v>PD12.46</v>
      </c>
      <c r="B17" s="157">
        <f xml:space="preserve"> Calc!B202</f>
        <v>0</v>
      </c>
      <c r="C17" s="158">
        <f xml:space="preserve"> Calc!C202</f>
        <v>0</v>
      </c>
      <c r="D17" s="159">
        <f xml:space="preserve"> Calc!D202</f>
        <v>0</v>
      </c>
      <c r="E17" s="138" t="str">
        <f xml:space="preserve"> Calc!E202</f>
        <v>PR14 BYR Water trading revenue adjustment expressed in 2022-23 CPIH FYA prices (WR)</v>
      </c>
      <c r="F17" s="139">
        <f xml:space="preserve"> Calc!F202</f>
        <v>0</v>
      </c>
      <c r="G17" s="138" t="str">
        <f xml:space="preserve"> Calc!G202</f>
        <v>£m</v>
      </c>
    </row>
    <row r="18" spans="1:7" s="138" customFormat="1" outlineLevel="1" x14ac:dyDescent="0.2">
      <c r="A18" s="157" t="str">
        <f xml:space="preserve"> Calc!A203</f>
        <v>PD12.46</v>
      </c>
      <c r="B18" s="157">
        <f xml:space="preserve"> Calc!B203</f>
        <v>0</v>
      </c>
      <c r="C18" s="158">
        <f xml:space="preserve"> Calc!C203</f>
        <v>0</v>
      </c>
      <c r="D18" s="159">
        <f xml:space="preserve"> Calc!D203</f>
        <v>0</v>
      </c>
      <c r="E18" s="138" t="str">
        <f xml:space="preserve"> Calc!E203</f>
        <v>PR14 BYR Water trading revenue adjustment expressed in 2022-23 CPIH FYA prices (WN)</v>
      </c>
      <c r="F18" s="139">
        <f xml:space="preserve"> Calc!F203</f>
        <v>0</v>
      </c>
      <c r="G18" s="138" t="str">
        <f xml:space="preserve"> Calc!G203</f>
        <v>£m</v>
      </c>
    </row>
    <row r="19" spans="1:7" s="138" customFormat="1" outlineLevel="1" x14ac:dyDescent="0.2">
      <c r="A19" s="157" t="str">
        <f xml:space="preserve"> Calc!A204</f>
        <v>PD12.46</v>
      </c>
      <c r="B19" s="157">
        <f xml:space="preserve"> Calc!B204</f>
        <v>0</v>
      </c>
      <c r="C19" s="158">
        <f xml:space="preserve"> Calc!C204</f>
        <v>0</v>
      </c>
      <c r="D19" s="159">
        <f xml:space="preserve"> Calc!D204</f>
        <v>0</v>
      </c>
      <c r="E19" s="138" t="str">
        <f xml:space="preserve"> Calc!E204</f>
        <v>PR14 BYR Water trading revenue adjustment expressed in 2022-23 CPIH FYA prices (WWN)</v>
      </c>
      <c r="F19" s="139">
        <f xml:space="preserve"> Calc!F204</f>
        <v>0</v>
      </c>
      <c r="G19" s="138" t="str">
        <f xml:space="preserve"> Calc!G204</f>
        <v>£m</v>
      </c>
    </row>
    <row r="20" spans="1:7" s="138" customFormat="1" outlineLevel="1" x14ac:dyDescent="0.2">
      <c r="A20" s="157" t="str">
        <f xml:space="preserve"> Calc!A205</f>
        <v>PD12.46</v>
      </c>
      <c r="B20" s="157">
        <f xml:space="preserve"> Calc!B205</f>
        <v>0</v>
      </c>
      <c r="C20" s="158">
        <f xml:space="preserve"> Calc!C205</f>
        <v>0</v>
      </c>
      <c r="D20" s="159">
        <f xml:space="preserve"> Calc!D205</f>
        <v>0</v>
      </c>
      <c r="E20" s="138" t="str">
        <f xml:space="preserve"> Calc!E205</f>
        <v>PR14 BYR Water trading revenue adjustment expressed in 2022-23 CPIH FYA prices (BR)</v>
      </c>
      <c r="F20" s="139">
        <f xml:space="preserve"> Calc!F205</f>
        <v>0</v>
      </c>
      <c r="G20" s="138" t="str">
        <f xml:space="preserve"> Calc!G205</f>
        <v>£m</v>
      </c>
    </row>
    <row r="21" spans="1:7" s="138" customFormat="1" outlineLevel="1" x14ac:dyDescent="0.2">
      <c r="A21" s="157" t="str">
        <f xml:space="preserve"> Calc!A206</f>
        <v>PD12.46</v>
      </c>
      <c r="B21" s="157">
        <f xml:space="preserve"> Calc!B206</f>
        <v>0</v>
      </c>
      <c r="C21" s="158">
        <f xml:space="preserve"> Calc!C206</f>
        <v>0</v>
      </c>
      <c r="D21" s="159">
        <f xml:space="preserve"> Calc!D206</f>
        <v>0</v>
      </c>
      <c r="E21" s="138" t="str">
        <f xml:space="preserve"> Calc!E206</f>
        <v>PR14 BYR Water trading revenue adjustment expressed in 2022-23 CPIH FYA prices (ADDN1)</v>
      </c>
      <c r="F21" s="139">
        <f xml:space="preserve"> Calc!F206</f>
        <v>0</v>
      </c>
      <c r="G21" s="138" t="str">
        <f xml:space="preserve"> Calc!G206</f>
        <v>£m</v>
      </c>
    </row>
    <row r="22" spans="1:7" s="138" customFormat="1" outlineLevel="1" x14ac:dyDescent="0.2">
      <c r="A22" s="157" t="str">
        <f xml:space="preserve"> Calc!A207</f>
        <v>PD12.46</v>
      </c>
      <c r="B22" s="157">
        <f xml:space="preserve"> Calc!B207</f>
        <v>0</v>
      </c>
      <c r="C22" s="158">
        <f xml:space="preserve"> Calc!C207</f>
        <v>0</v>
      </c>
      <c r="D22" s="159">
        <f xml:space="preserve"> Calc!D207</f>
        <v>0</v>
      </c>
      <c r="E22" s="138" t="str">
        <f xml:space="preserve"> Calc!E207</f>
        <v>PR14 BYR Water trading revenue adjustment expressed in 2022-23 CPIH FYA prices (ADDN2)</v>
      </c>
      <c r="F22" s="139">
        <f xml:space="preserve"> Calc!F207</f>
        <v>0</v>
      </c>
      <c r="G22" s="138" t="str">
        <f xml:space="preserve"> Calc!G207</f>
        <v>£m</v>
      </c>
    </row>
    <row r="23" spans="1:7" s="138" customFormat="1" outlineLevel="1" x14ac:dyDescent="0.2">
      <c r="A23" s="157"/>
      <c r="B23" s="157"/>
      <c r="C23" s="158"/>
      <c r="D23" s="159"/>
      <c r="F23" s="139"/>
    </row>
    <row r="24" spans="1:7" s="138" customFormat="1" outlineLevel="1" x14ac:dyDescent="0.2">
      <c r="A24" s="157" t="str">
        <f xml:space="preserve"> Calc!A209</f>
        <v>PD12.47</v>
      </c>
      <c r="B24" s="157">
        <f xml:space="preserve"> Calc!B209</f>
        <v>0</v>
      </c>
      <c r="C24" s="158">
        <f xml:space="preserve"> Calc!C209</f>
        <v>0</v>
      </c>
      <c r="D24" s="159">
        <f xml:space="preserve"> Calc!D209</f>
        <v>0</v>
      </c>
      <c r="E24" s="138" t="str">
        <f xml:space="preserve"> Calc!E209</f>
        <v>PR14 BYR Totex menu revenue adjustment expressed in 2022-23 CPIH FYA prices (WR)</v>
      </c>
      <c r="F24" s="139">
        <f xml:space="preserve"> Calc!F209</f>
        <v>0</v>
      </c>
      <c r="G24" s="138" t="str">
        <f xml:space="preserve"> Calc!G209</f>
        <v>£m</v>
      </c>
    </row>
    <row r="25" spans="1:7" s="138" customFormat="1" outlineLevel="1" x14ac:dyDescent="0.2">
      <c r="A25" s="157" t="str">
        <f xml:space="preserve"> Calc!A210</f>
        <v>PD12.47</v>
      </c>
      <c r="B25" s="157">
        <f xml:space="preserve"> Calc!B210</f>
        <v>0</v>
      </c>
      <c r="C25" s="158">
        <f xml:space="preserve"> Calc!C210</f>
        <v>0</v>
      </c>
      <c r="D25" s="159">
        <f xml:space="preserve"> Calc!D210</f>
        <v>0</v>
      </c>
      <c r="E25" s="138" t="str">
        <f xml:space="preserve"> Calc!E210</f>
        <v>PR14 BYR Totex menu revenue adjustment expressed in 2022-23 CPIH FYA prices (WN)</v>
      </c>
      <c r="F25" s="139">
        <f xml:space="preserve"> Calc!F210</f>
        <v>9.7992563569486643E-2</v>
      </c>
      <c r="G25" s="138" t="str">
        <f xml:space="preserve"> Calc!G210</f>
        <v>£m</v>
      </c>
    </row>
    <row r="26" spans="1:7" s="138" customFormat="1" outlineLevel="1" x14ac:dyDescent="0.2">
      <c r="A26" s="157" t="str">
        <f xml:space="preserve"> Calc!A211</f>
        <v>PD12.47</v>
      </c>
      <c r="B26" s="157">
        <f xml:space="preserve"> Calc!B211</f>
        <v>0</v>
      </c>
      <c r="C26" s="158">
        <f xml:space="preserve"> Calc!C211</f>
        <v>0</v>
      </c>
      <c r="D26" s="159">
        <f xml:space="preserve"> Calc!D211</f>
        <v>0</v>
      </c>
      <c r="E26" s="138" t="str">
        <f xml:space="preserve"> Calc!E211</f>
        <v>PR14 BYR Totex menu revenue adjustment expressed in 2022-23 CPIH FYA prices (WWN)</v>
      </c>
      <c r="F26" s="139">
        <f xml:space="preserve"> Calc!F211</f>
        <v>1.8890132736286581E-2</v>
      </c>
      <c r="G26" s="138" t="str">
        <f xml:space="preserve"> Calc!G211</f>
        <v>£m</v>
      </c>
    </row>
    <row r="27" spans="1:7" s="138" customFormat="1" outlineLevel="1" x14ac:dyDescent="0.2">
      <c r="A27" s="157" t="str">
        <f xml:space="preserve"> Calc!A212</f>
        <v>PD12.47</v>
      </c>
      <c r="B27" s="157">
        <f xml:space="preserve"> Calc!B212</f>
        <v>0</v>
      </c>
      <c r="C27" s="158">
        <f xml:space="preserve"> Calc!C212</f>
        <v>0</v>
      </c>
      <c r="D27" s="159">
        <f xml:space="preserve"> Calc!D212</f>
        <v>0</v>
      </c>
      <c r="E27" s="138" t="str">
        <f xml:space="preserve"> Calc!E212</f>
        <v>PR14 BYR Totex menu revenue adjustment expressed in 2022-23 CPIH FYA prices (BR)</v>
      </c>
      <c r="F27" s="139">
        <f xml:space="preserve"> Calc!F212</f>
        <v>0</v>
      </c>
      <c r="G27" s="138" t="str">
        <f xml:space="preserve"> Calc!G212</f>
        <v>£m</v>
      </c>
    </row>
    <row r="28" spans="1:7" s="138" customFormat="1" outlineLevel="1" x14ac:dyDescent="0.2">
      <c r="A28" s="157" t="str">
        <f xml:space="preserve"> Calc!A213</f>
        <v>PD12.47</v>
      </c>
      <c r="B28" s="157">
        <f xml:space="preserve"> Calc!B213</f>
        <v>0</v>
      </c>
      <c r="C28" s="158">
        <f xml:space="preserve"> Calc!C213</f>
        <v>0</v>
      </c>
      <c r="D28" s="159">
        <f xml:space="preserve"> Calc!D213</f>
        <v>0</v>
      </c>
      <c r="E28" s="138" t="str">
        <f xml:space="preserve"> Calc!E213</f>
        <v>PR14 BYR Totex menu revenue adjustment expressed in 2022-23 CPIH FYA prices (ADDN1)</v>
      </c>
      <c r="F28" s="139">
        <f xml:space="preserve"> Calc!F213</f>
        <v>0</v>
      </c>
      <c r="G28" s="138" t="str">
        <f xml:space="preserve"> Calc!G213</f>
        <v>£m</v>
      </c>
    </row>
    <row r="29" spans="1:7" s="138" customFormat="1" outlineLevel="1" x14ac:dyDescent="0.2">
      <c r="A29" s="157" t="str">
        <f xml:space="preserve"> Calc!A214</f>
        <v>PD12.47</v>
      </c>
      <c r="B29" s="157">
        <f xml:space="preserve"> Calc!B214</f>
        <v>0</v>
      </c>
      <c r="C29" s="158">
        <f xml:space="preserve"> Calc!C214</f>
        <v>0</v>
      </c>
      <c r="D29" s="159">
        <f xml:space="preserve"> Calc!D214</f>
        <v>0</v>
      </c>
      <c r="E29" s="138" t="str">
        <f xml:space="preserve"> Calc!E214</f>
        <v>PR14 BYR Totex menu revenue adjustment expressed in 2022-23 CPIH FYA prices (ADDN2)</v>
      </c>
      <c r="F29" s="219">
        <f xml:space="preserve"> Calc!F214</f>
        <v>0</v>
      </c>
      <c r="G29" s="138" t="str">
        <f xml:space="preserve"> Calc!G214</f>
        <v>£m</v>
      </c>
    </row>
    <row r="30" spans="1:7" s="138" customFormat="1" outlineLevel="1" x14ac:dyDescent="0.2">
      <c r="A30" s="157"/>
      <c r="B30" s="157"/>
      <c r="C30" s="158"/>
      <c r="D30" s="159"/>
      <c r="F30" s="139"/>
    </row>
    <row r="31" spans="1:7" s="138" customFormat="1" outlineLevel="1" x14ac:dyDescent="0.2">
      <c r="A31" s="157" t="str">
        <f xml:space="preserve"> Calc!A216</f>
        <v>PD12.48</v>
      </c>
      <c r="B31" s="157">
        <f xml:space="preserve"> Calc!B216</f>
        <v>0</v>
      </c>
      <c r="C31" s="158">
        <f xml:space="preserve"> Calc!C216</f>
        <v>0</v>
      </c>
      <c r="D31" s="159">
        <f xml:space="preserve"> Calc!D216</f>
        <v>0</v>
      </c>
      <c r="E31" s="138" t="str">
        <f xml:space="preserve"> Calc!E216</f>
        <v>PR14 BYR Other revenue adjustment expressed in 2022-23 CPIH FYA prices (WR)</v>
      </c>
      <c r="F31" s="139">
        <f xml:space="preserve"> Calc!F216</f>
        <v>0</v>
      </c>
      <c r="G31" s="138" t="str">
        <f xml:space="preserve"> Calc!G216</f>
        <v>£m</v>
      </c>
    </row>
    <row r="32" spans="1:7" s="138" customFormat="1" outlineLevel="1" x14ac:dyDescent="0.2">
      <c r="A32" s="157" t="str">
        <f xml:space="preserve"> Calc!A217</f>
        <v>PD12.48</v>
      </c>
      <c r="B32" s="157">
        <f xml:space="preserve"> Calc!B217</f>
        <v>0</v>
      </c>
      <c r="C32" s="158">
        <f xml:space="preserve"> Calc!C217</f>
        <v>0</v>
      </c>
      <c r="D32" s="159">
        <f xml:space="preserve"> Calc!D217</f>
        <v>0</v>
      </c>
      <c r="E32" s="138" t="str">
        <f xml:space="preserve"> Calc!E217</f>
        <v>PR14 BYR Other revenue adjustment expressed in 2022-23 CPIH FYA prices (WN)</v>
      </c>
      <c r="F32" s="219">
        <f xml:space="preserve"> Calc!F217</f>
        <v>0</v>
      </c>
      <c r="G32" s="138" t="str">
        <f xml:space="preserve"> Calc!G217</f>
        <v>£m</v>
      </c>
    </row>
    <row r="33" spans="1:7" s="138" customFormat="1" outlineLevel="1" x14ac:dyDescent="0.2">
      <c r="A33" s="157" t="str">
        <f xml:space="preserve"> Calc!A218</f>
        <v>PD12.48</v>
      </c>
      <c r="B33" s="157">
        <f xml:space="preserve"> Calc!B218</f>
        <v>0</v>
      </c>
      <c r="C33" s="158">
        <f xml:space="preserve"> Calc!C218</f>
        <v>0</v>
      </c>
      <c r="D33" s="159">
        <f xml:space="preserve"> Calc!D218</f>
        <v>0</v>
      </c>
      <c r="E33" s="138" t="str">
        <f xml:space="preserve"> Calc!E218</f>
        <v>PR14 BYR Other revenue adjustment expressed in 2022-23 CPIH FYA prices (WWN)</v>
      </c>
      <c r="F33" s="139">
        <f xml:space="preserve"> Calc!F218</f>
        <v>0</v>
      </c>
      <c r="G33" s="138" t="str">
        <f xml:space="preserve"> Calc!G218</f>
        <v>£m</v>
      </c>
    </row>
    <row r="34" spans="1:7" s="138" customFormat="1" outlineLevel="1" x14ac:dyDescent="0.2">
      <c r="A34" s="157" t="str">
        <f xml:space="preserve"> Calc!A219</f>
        <v>PD12.48</v>
      </c>
      <c r="B34" s="157">
        <f xml:space="preserve"> Calc!B219</f>
        <v>0</v>
      </c>
      <c r="C34" s="158">
        <f xml:space="preserve"> Calc!C219</f>
        <v>0</v>
      </c>
      <c r="D34" s="159">
        <f xml:space="preserve"> Calc!D219</f>
        <v>0</v>
      </c>
      <c r="E34" s="138" t="str">
        <f xml:space="preserve"> Calc!E219</f>
        <v>PR14 BYR Other revenue adjustment expressed in 2022-23 CPIH FYA prices (BR)</v>
      </c>
      <c r="F34" s="139">
        <f xml:space="preserve"> Calc!F219</f>
        <v>0</v>
      </c>
      <c r="G34" s="138" t="str">
        <f xml:space="preserve"> Calc!G219</f>
        <v>£m</v>
      </c>
    </row>
    <row r="35" spans="1:7" s="138" customFormat="1" outlineLevel="1" x14ac:dyDescent="0.2">
      <c r="A35" s="157" t="str">
        <f xml:space="preserve"> Calc!A220</f>
        <v>PD12.48</v>
      </c>
      <c r="B35" s="157">
        <f xml:space="preserve"> Calc!B220</f>
        <v>0</v>
      </c>
      <c r="C35" s="158">
        <f xml:space="preserve"> Calc!C220</f>
        <v>0</v>
      </c>
      <c r="D35" s="159">
        <f xml:space="preserve"> Calc!D220</f>
        <v>0</v>
      </c>
      <c r="E35" s="138" t="str">
        <f xml:space="preserve"> Calc!E220</f>
        <v>PR14 BYR Other revenue adjustment expressed in 2022-23 CPIH FYA prices (ADDN1)</v>
      </c>
      <c r="F35" s="139">
        <f xml:space="preserve"> Calc!F220</f>
        <v>0</v>
      </c>
      <c r="G35" s="138" t="str">
        <f xml:space="preserve"> Calc!G220</f>
        <v>£m</v>
      </c>
    </row>
    <row r="36" spans="1:7" s="138" customFormat="1" outlineLevel="1" x14ac:dyDescent="0.2">
      <c r="A36" s="157" t="str">
        <f xml:space="preserve"> Calc!A221</f>
        <v>PD12.48</v>
      </c>
      <c r="B36" s="157">
        <f xml:space="preserve"> Calc!B221</f>
        <v>0</v>
      </c>
      <c r="C36" s="158">
        <f xml:space="preserve"> Calc!C221</f>
        <v>0</v>
      </c>
      <c r="D36" s="159">
        <f xml:space="preserve"> Calc!D221</f>
        <v>0</v>
      </c>
      <c r="E36" s="138" t="str">
        <f xml:space="preserve"> Calc!E221</f>
        <v>PR14 BYR Other revenue adjustment expressed in 2022-23 CPIH FYA prices (ADDN2)</v>
      </c>
      <c r="F36" s="139">
        <f xml:space="preserve"> Calc!F221</f>
        <v>0</v>
      </c>
      <c r="G36" s="138" t="str">
        <f xml:space="preserve"> Calc!G221</f>
        <v>£m</v>
      </c>
    </row>
    <row r="37" spans="1:7" s="138" customFormat="1" outlineLevel="1" x14ac:dyDescent="0.2">
      <c r="A37" s="157"/>
      <c r="B37" s="157"/>
      <c r="C37" s="158"/>
      <c r="D37" s="159"/>
      <c r="F37" s="139"/>
    </row>
    <row r="38" spans="1:7" s="138" customFormat="1" outlineLevel="1" x14ac:dyDescent="0.2">
      <c r="A38" s="157" t="str">
        <f xml:space="preserve"> Calc!A223</f>
        <v>PD12.49</v>
      </c>
      <c r="B38" s="157">
        <f xml:space="preserve"> Calc!B223</f>
        <v>0</v>
      </c>
      <c r="C38" s="158">
        <f xml:space="preserve"> Calc!C223</f>
        <v>0</v>
      </c>
      <c r="D38" s="159">
        <f xml:space="preserve"> Calc!D223</f>
        <v>0</v>
      </c>
      <c r="E38" s="138" t="str">
        <f xml:space="preserve"> Calc!E223</f>
        <v>PR14 BYR Residential retail revenue adjustment expressed in 2022-23 CPIH FYA prices</v>
      </c>
      <c r="F38" s="139">
        <f xml:space="preserve"> Calc!F223</f>
        <v>0.664696545658084</v>
      </c>
      <c r="G38" s="138" t="str">
        <f xml:space="preserve"> Calc!G223</f>
        <v>£m</v>
      </c>
    </row>
    <row r="39" spans="1:7" s="138" customFormat="1" outlineLevel="1" x14ac:dyDescent="0.2">
      <c r="A39" s="157"/>
      <c r="B39" s="157"/>
      <c r="C39" s="158"/>
      <c r="D39" s="159"/>
      <c r="F39" s="139"/>
    </row>
    <row r="40" spans="1:7" s="138" customFormat="1" outlineLevel="1" x14ac:dyDescent="0.2">
      <c r="A40" s="157" t="str">
        <f xml:space="preserve"> Calc!A225</f>
        <v>PD12.50</v>
      </c>
      <c r="B40" s="157">
        <f xml:space="preserve"> Calc!B225</f>
        <v>0</v>
      </c>
      <c r="C40" s="158">
        <f xml:space="preserve"> Calc!C225</f>
        <v>0</v>
      </c>
      <c r="D40" s="159">
        <f xml:space="preserve"> Calc!D225</f>
        <v>0</v>
      </c>
      <c r="E40" s="138" t="str">
        <f xml:space="preserve"> Calc!E225</f>
        <v>PR19 ODI revenue adjustment expressed in 2022-23 CPIH FYA prices (WR)</v>
      </c>
      <c r="F40" s="139">
        <f xml:space="preserve"> Calc!F225</f>
        <v>0</v>
      </c>
      <c r="G40" s="138" t="str">
        <f xml:space="preserve"> Calc!G225</f>
        <v>£m</v>
      </c>
    </row>
    <row r="41" spans="1:7" s="138" customFormat="1" outlineLevel="1" x14ac:dyDescent="0.2">
      <c r="A41" s="157" t="str">
        <f xml:space="preserve"> Calc!A226</f>
        <v>PD12.50</v>
      </c>
      <c r="B41" s="157">
        <f xml:space="preserve"> Calc!B226</f>
        <v>0</v>
      </c>
      <c r="C41" s="158">
        <f xml:space="preserve"> Calc!C226</f>
        <v>0</v>
      </c>
      <c r="D41" s="159">
        <f xml:space="preserve"> Calc!D226</f>
        <v>0</v>
      </c>
      <c r="E41" s="138" t="str">
        <f xml:space="preserve"> Calc!E226</f>
        <v>PR19 ODI revenue adjustment expressed in 2022-23 CPIH FYA prices (WN)</v>
      </c>
      <c r="F41" s="139">
        <f xml:space="preserve"> Calc!F226</f>
        <v>0</v>
      </c>
      <c r="G41" s="138" t="str">
        <f xml:space="preserve"> Calc!G226</f>
        <v>£m</v>
      </c>
    </row>
    <row r="42" spans="1:7" s="138" customFormat="1" outlineLevel="1" x14ac:dyDescent="0.2">
      <c r="A42" s="157" t="str">
        <f xml:space="preserve"> Calc!A227</f>
        <v>PD12.50</v>
      </c>
      <c r="B42" s="157">
        <f xml:space="preserve"> Calc!B227</f>
        <v>0</v>
      </c>
      <c r="C42" s="158">
        <f xml:space="preserve"> Calc!C227</f>
        <v>0</v>
      </c>
      <c r="D42" s="159">
        <f xml:space="preserve"> Calc!D227</f>
        <v>0</v>
      </c>
      <c r="E42" s="138" t="str">
        <f xml:space="preserve"> Calc!E227</f>
        <v>PR19 ODI revenue adjustment expressed in 2022-23 CPIH FYA prices (WWN)</v>
      </c>
      <c r="F42" s="139">
        <f xml:space="preserve"> Calc!F227</f>
        <v>0</v>
      </c>
      <c r="G42" s="138" t="str">
        <f xml:space="preserve"> Calc!G227</f>
        <v>£m</v>
      </c>
    </row>
    <row r="43" spans="1:7" s="138" customFormat="1" outlineLevel="1" x14ac:dyDescent="0.2">
      <c r="A43" s="157" t="str">
        <f xml:space="preserve"> Calc!A228</f>
        <v>PD12.50</v>
      </c>
      <c r="B43" s="157">
        <f xml:space="preserve"> Calc!B228</f>
        <v>0</v>
      </c>
      <c r="C43" s="158">
        <f xml:space="preserve"> Calc!C228</f>
        <v>0</v>
      </c>
      <c r="D43" s="159">
        <f xml:space="preserve"> Calc!D228</f>
        <v>0</v>
      </c>
      <c r="E43" s="138" t="str">
        <f xml:space="preserve"> Calc!E228</f>
        <v>PR19 ODI revenue adjustment expressed in 2022-23 CPIH FYA prices (BR)</v>
      </c>
      <c r="F43" s="139">
        <f xml:space="preserve"> Calc!F228</f>
        <v>0</v>
      </c>
      <c r="G43" s="138" t="str">
        <f xml:space="preserve"> Calc!G228</f>
        <v>£m</v>
      </c>
    </row>
    <row r="44" spans="1:7" s="138" customFormat="1" outlineLevel="1" x14ac:dyDescent="0.2">
      <c r="A44" s="157" t="str">
        <f xml:space="preserve"> Calc!A229</f>
        <v>PD12.50</v>
      </c>
      <c r="B44" s="157">
        <f xml:space="preserve"> Calc!B229</f>
        <v>0</v>
      </c>
      <c r="C44" s="158">
        <f xml:space="preserve"> Calc!C229</f>
        <v>0</v>
      </c>
      <c r="D44" s="159">
        <f xml:space="preserve"> Calc!D229</f>
        <v>0</v>
      </c>
      <c r="E44" s="138" t="str">
        <f xml:space="preserve"> Calc!E229</f>
        <v>PR19 ODI revenue adjustment expressed in 2022-23 CPIH FYA prices (ADDN1)</v>
      </c>
      <c r="F44" s="139">
        <f xml:space="preserve"> Calc!F229</f>
        <v>0</v>
      </c>
      <c r="G44" s="138" t="str">
        <f xml:space="preserve"> Calc!G229</f>
        <v>£m</v>
      </c>
    </row>
    <row r="45" spans="1:7" s="138" customFormat="1" outlineLevel="1" x14ac:dyDescent="0.2">
      <c r="A45" s="157" t="str">
        <f xml:space="preserve"> Calc!A230</f>
        <v>PD12.50</v>
      </c>
      <c r="B45" s="157">
        <f xml:space="preserve"> Calc!B230</f>
        <v>0</v>
      </c>
      <c r="C45" s="158">
        <f xml:space="preserve"> Calc!C230</f>
        <v>0</v>
      </c>
      <c r="D45" s="159">
        <f xml:space="preserve"> Calc!D230</f>
        <v>0</v>
      </c>
      <c r="E45" s="138" t="str">
        <f xml:space="preserve"> Calc!E230</f>
        <v>PR19 ODI revenue adjustment expressed in 2022-23 CPIH FYA prices (ADDN2)</v>
      </c>
      <c r="F45" s="139">
        <f xml:space="preserve"> Calc!F230</f>
        <v>0</v>
      </c>
      <c r="G45" s="138" t="str">
        <f xml:space="preserve"> Calc!G230</f>
        <v>£m</v>
      </c>
    </row>
    <row r="46" spans="1:7" s="138" customFormat="1" outlineLevel="1" x14ac:dyDescent="0.2">
      <c r="A46" s="157" t="str">
        <f xml:space="preserve"> Calc!A231</f>
        <v>PD12.50</v>
      </c>
      <c r="B46" s="157">
        <f xml:space="preserve"> Calc!B231</f>
        <v>0</v>
      </c>
      <c r="C46" s="158">
        <f xml:space="preserve"> Calc!C231</f>
        <v>0</v>
      </c>
      <c r="D46" s="159">
        <f xml:space="preserve"> Calc!D231</f>
        <v>0</v>
      </c>
      <c r="E46" s="138" t="str">
        <f xml:space="preserve"> Calc!E231</f>
        <v>PR19 ODI revenue adjustment expressed in 2022-23 CPIH FYA prices (Residential retail)</v>
      </c>
      <c r="F46" s="219">
        <f xml:space="preserve"> Calc!F231</f>
        <v>0</v>
      </c>
      <c r="G46" s="138" t="str">
        <f xml:space="preserve"> Calc!G231</f>
        <v>£m</v>
      </c>
    </row>
    <row r="47" spans="1:7" s="138" customFormat="1" outlineLevel="1" x14ac:dyDescent="0.2">
      <c r="A47" s="157" t="str">
        <f xml:space="preserve"> Calc!A232</f>
        <v>PD12.50</v>
      </c>
      <c r="B47" s="157">
        <f xml:space="preserve"> Calc!B232</f>
        <v>0</v>
      </c>
      <c r="C47" s="158">
        <f xml:space="preserve"> Calc!C232</f>
        <v>0</v>
      </c>
      <c r="D47" s="159">
        <f xml:space="preserve"> Calc!D232</f>
        <v>0</v>
      </c>
      <c r="E47" s="138" t="str">
        <f xml:space="preserve"> Calc!E232</f>
        <v>PR19 ODI revenue adjustment expressed in 2022-23 CPIH FYA prices (Business retail)</v>
      </c>
      <c r="F47" s="219">
        <f xml:space="preserve"> Calc!F232</f>
        <v>0</v>
      </c>
      <c r="G47" s="138" t="str">
        <f xml:space="preserve"> Calc!G232</f>
        <v>£m</v>
      </c>
    </row>
    <row r="48" spans="1:7" s="138" customFormat="1" outlineLevel="1" x14ac:dyDescent="0.2">
      <c r="A48" s="157"/>
      <c r="B48" s="157"/>
      <c r="C48" s="158"/>
      <c r="D48" s="159"/>
      <c r="F48" s="139"/>
    </row>
    <row r="49" spans="1:7" s="138" customFormat="1" outlineLevel="1" x14ac:dyDescent="0.2">
      <c r="A49" s="157" t="str">
        <f xml:space="preserve"> Calc!A441</f>
        <v>PD12.51</v>
      </c>
      <c r="B49" s="157">
        <f xml:space="preserve"> Calc!B441</f>
        <v>0</v>
      </c>
      <c r="C49" s="158">
        <f xml:space="preserve"> Calc!C441</f>
        <v>0</v>
      </c>
      <c r="D49" s="159">
        <f xml:space="preserve"> Calc!D441</f>
        <v>0</v>
      </c>
      <c r="E49" s="138" t="str">
        <f xml:space="preserve"> Calc!E441</f>
        <v>PR19 RFI revenue adjustment expressed in 2022-23 CPIH FYA prices (WR)</v>
      </c>
      <c r="F49" s="219">
        <f xml:space="preserve"> Calc!F441</f>
        <v>0.41043008087287203</v>
      </c>
      <c r="G49" s="138" t="str">
        <f xml:space="preserve"> Calc!G441</f>
        <v>£m</v>
      </c>
    </row>
    <row r="50" spans="1:7" s="138" customFormat="1" outlineLevel="1" x14ac:dyDescent="0.2">
      <c r="A50" s="157" t="str">
        <f xml:space="preserve"> Calc!A442</f>
        <v>PD12.51</v>
      </c>
      <c r="B50" s="157">
        <f xml:space="preserve"> Calc!B442</f>
        <v>0</v>
      </c>
      <c r="C50" s="158">
        <f xml:space="preserve"> Calc!C442</f>
        <v>0</v>
      </c>
      <c r="D50" s="159">
        <f xml:space="preserve"> Calc!D442</f>
        <v>0</v>
      </c>
      <c r="E50" s="138" t="str">
        <f xml:space="preserve"> Calc!E442</f>
        <v>PR19 RFI revenue adjustment expressed in 2022-23 CPIH FYA prices (WN)</v>
      </c>
      <c r="F50" s="139">
        <f xml:space="preserve"> Calc!F442</f>
        <v>2.4691699590127141</v>
      </c>
      <c r="G50" s="138" t="str">
        <f xml:space="preserve"> Calc!G442</f>
        <v>£m</v>
      </c>
    </row>
    <row r="51" spans="1:7" s="138" customFormat="1" outlineLevel="1" x14ac:dyDescent="0.2">
      <c r="A51" s="157" t="str">
        <f xml:space="preserve"> Calc!A443</f>
        <v>PD12.51</v>
      </c>
      <c r="B51" s="157">
        <f xml:space="preserve"> Calc!B443</f>
        <v>0</v>
      </c>
      <c r="C51" s="158">
        <f xml:space="preserve"> Calc!C443</f>
        <v>0</v>
      </c>
      <c r="D51" s="159">
        <f xml:space="preserve"> Calc!D443</f>
        <v>0</v>
      </c>
      <c r="E51" s="138" t="str">
        <f xml:space="preserve"> Calc!E443</f>
        <v>PR19 RFI revenue adjustment expressed in 2022-23 CPIH FYA prices (WWN)</v>
      </c>
      <c r="F51" s="139">
        <f xml:space="preserve"> Calc!F443</f>
        <v>3.0838737269255243</v>
      </c>
      <c r="G51" s="138" t="str">
        <f xml:space="preserve"> Calc!G443</f>
        <v>£m</v>
      </c>
    </row>
    <row r="52" spans="1:7" s="138" customFormat="1" outlineLevel="1" x14ac:dyDescent="0.2">
      <c r="A52" s="157" t="str">
        <f xml:space="preserve"> Calc!A444</f>
        <v>PD12.51</v>
      </c>
      <c r="B52" s="157">
        <f xml:space="preserve"> Calc!B444</f>
        <v>0</v>
      </c>
      <c r="C52" s="158">
        <f xml:space="preserve"> Calc!C444</f>
        <v>0</v>
      </c>
      <c r="D52" s="159">
        <f xml:space="preserve"> Calc!D444</f>
        <v>0</v>
      </c>
      <c r="E52" s="138" t="str">
        <f xml:space="preserve"> Calc!E444</f>
        <v>PR19 RFI revenue adjustment expressed in 2022-23 CPIH FYA prices (BR)</v>
      </c>
      <c r="F52" s="139">
        <f xml:space="preserve"> Calc!F444</f>
        <v>0</v>
      </c>
      <c r="G52" s="138" t="str">
        <f xml:space="preserve"> Calc!G444</f>
        <v>£m</v>
      </c>
    </row>
    <row r="53" spans="1:7" s="138" customFormat="1" outlineLevel="1" x14ac:dyDescent="0.2">
      <c r="A53" s="157" t="str">
        <f xml:space="preserve"> Calc!A445</f>
        <v>PD12.51</v>
      </c>
      <c r="B53" s="157">
        <f xml:space="preserve"> Calc!B445</f>
        <v>0</v>
      </c>
      <c r="C53" s="158">
        <f xml:space="preserve"> Calc!C445</f>
        <v>0</v>
      </c>
      <c r="D53" s="159">
        <f xml:space="preserve"> Calc!D445</f>
        <v>0</v>
      </c>
      <c r="E53" s="138" t="str">
        <f xml:space="preserve"> Calc!E445</f>
        <v>PR19 RFI revenue adjustment expressed in 2022-23 CPIH FYA prices (ADDN1)</v>
      </c>
      <c r="F53" s="219">
        <f xml:space="preserve"> Calc!F445</f>
        <v>0</v>
      </c>
      <c r="G53" s="138" t="str">
        <f xml:space="preserve"> Calc!G445</f>
        <v>£m</v>
      </c>
    </row>
    <row r="54" spans="1:7" s="138" customFormat="1" outlineLevel="1" x14ac:dyDescent="0.2">
      <c r="A54" s="157" t="str">
        <f xml:space="preserve"> Calc!A446</f>
        <v>PD12.51</v>
      </c>
      <c r="B54" s="157">
        <f xml:space="preserve"> Calc!B446</f>
        <v>0</v>
      </c>
      <c r="C54" s="158">
        <f xml:space="preserve"> Calc!C446</f>
        <v>0</v>
      </c>
      <c r="D54" s="159">
        <f xml:space="preserve"> Calc!D446</f>
        <v>0</v>
      </c>
      <c r="E54" s="138" t="str">
        <f xml:space="preserve"> Calc!E446</f>
        <v>PR19 RFI revenue adjustment expressed in 2022-23 CPIH FYA prices (ADDN2)</v>
      </c>
      <c r="F54" s="139">
        <f xml:space="preserve"> Calc!F446</f>
        <v>0</v>
      </c>
      <c r="G54" s="138" t="str">
        <f xml:space="preserve"> Calc!G446</f>
        <v>£m</v>
      </c>
    </row>
    <row r="55" spans="1:7" s="138" customFormat="1" outlineLevel="1" x14ac:dyDescent="0.2">
      <c r="A55" s="157" t="str">
        <f xml:space="preserve"> Calc!A447</f>
        <v>PD12.51</v>
      </c>
      <c r="B55" s="157">
        <f xml:space="preserve"> Calc!B447</f>
        <v>0</v>
      </c>
      <c r="C55" s="158">
        <f xml:space="preserve"> Calc!C447</f>
        <v>0</v>
      </c>
      <c r="D55" s="159">
        <f xml:space="preserve"> Calc!D447</f>
        <v>0</v>
      </c>
      <c r="E55" s="138" t="str">
        <f xml:space="preserve"> Calc!E447</f>
        <v>PR19 RFI revenue adjustment expressed in 2022-23 CPIH FYA prices (Residential retail)</v>
      </c>
      <c r="F55" s="139">
        <f xml:space="preserve"> Calc!F447</f>
        <v>0</v>
      </c>
      <c r="G55" s="138" t="str">
        <f xml:space="preserve"> Calc!G447</f>
        <v>£m</v>
      </c>
    </row>
    <row r="56" spans="1:7" s="138" customFormat="1" outlineLevel="1" x14ac:dyDescent="0.2">
      <c r="A56" s="157" t="str">
        <f xml:space="preserve"> Calc!A448</f>
        <v>PD12.51</v>
      </c>
      <c r="B56" s="157">
        <f xml:space="preserve"> Calc!B448</f>
        <v>0</v>
      </c>
      <c r="C56" s="158">
        <f xml:space="preserve"> Calc!C448</f>
        <v>0</v>
      </c>
      <c r="D56" s="159">
        <f xml:space="preserve"> Calc!D448</f>
        <v>0</v>
      </c>
      <c r="E56" s="138" t="str">
        <f xml:space="preserve"> Calc!E448</f>
        <v>PR19 RFI revenue adjustment expressed in 2022-23 CPIH FYA prices (Business retail)</v>
      </c>
      <c r="F56" s="139">
        <f xml:space="preserve"> Calc!F448</f>
        <v>0</v>
      </c>
      <c r="G56" s="138" t="str">
        <f xml:space="preserve"> Calc!G448</f>
        <v>£m</v>
      </c>
    </row>
    <row r="57" spans="1:7" s="138" customFormat="1" outlineLevel="1" x14ac:dyDescent="0.2">
      <c r="A57" s="157"/>
      <c r="B57" s="157"/>
      <c r="C57" s="158"/>
      <c r="D57" s="159"/>
      <c r="F57" s="139"/>
    </row>
    <row r="58" spans="1:7" s="138" customFormat="1" outlineLevel="1" x14ac:dyDescent="0.2">
      <c r="A58" s="157" t="str">
        <f xml:space="preserve"> Calc!A234</f>
        <v>PD12.52</v>
      </c>
      <c r="B58" s="157">
        <f xml:space="preserve"> Calc!B234</f>
        <v>0</v>
      </c>
      <c r="C58" s="158">
        <f xml:space="preserve"> Calc!C234</f>
        <v>0</v>
      </c>
      <c r="D58" s="159">
        <f xml:space="preserve"> Calc!D234</f>
        <v>0</v>
      </c>
      <c r="E58" s="138" t="str">
        <f xml:space="preserve"> Calc!E234</f>
        <v>PR19 C-MeX revenue adjustment expressed in 2022-23 CPIH FYA prices (WR)</v>
      </c>
      <c r="F58" s="219">
        <f xml:space="preserve"> Calc!F234</f>
        <v>0</v>
      </c>
      <c r="G58" s="138" t="str">
        <f xml:space="preserve"> Calc!G234</f>
        <v>£m</v>
      </c>
    </row>
    <row r="59" spans="1:7" s="138" customFormat="1" outlineLevel="1" x14ac:dyDescent="0.2">
      <c r="A59" s="157" t="str">
        <f xml:space="preserve"> Calc!A235</f>
        <v>PD12.52</v>
      </c>
      <c r="B59" s="157">
        <f xml:space="preserve"> Calc!B235</f>
        <v>0</v>
      </c>
      <c r="C59" s="158">
        <f xml:space="preserve"> Calc!C235</f>
        <v>0</v>
      </c>
      <c r="D59" s="159">
        <f xml:space="preserve"> Calc!D235</f>
        <v>0</v>
      </c>
      <c r="E59" s="138" t="str">
        <f xml:space="preserve"> Calc!E235</f>
        <v>PR19 C-MeX revenue adjustment expressed in 2022-23 CPIH FYA prices (WN)</v>
      </c>
      <c r="F59" s="139">
        <f xml:space="preserve"> Calc!F235</f>
        <v>0</v>
      </c>
      <c r="G59" s="138" t="str">
        <f xml:space="preserve"> Calc!G235</f>
        <v>£m</v>
      </c>
    </row>
    <row r="60" spans="1:7" s="138" customFormat="1" outlineLevel="1" x14ac:dyDescent="0.2">
      <c r="A60" s="157" t="str">
        <f xml:space="preserve"> Calc!A236</f>
        <v>PD12.52</v>
      </c>
      <c r="B60" s="157">
        <f xml:space="preserve"> Calc!B236</f>
        <v>0</v>
      </c>
      <c r="C60" s="158">
        <f xml:space="preserve"> Calc!C236</f>
        <v>0</v>
      </c>
      <c r="D60" s="159">
        <f xml:space="preserve"> Calc!D236</f>
        <v>0</v>
      </c>
      <c r="E60" s="138" t="str">
        <f xml:space="preserve"> Calc!E236</f>
        <v>PR19 C-MeX revenue adjustment expressed in 2022-23 CPIH FYA prices (WWN)</v>
      </c>
      <c r="F60" s="139">
        <f xml:space="preserve"> Calc!F236</f>
        <v>0</v>
      </c>
      <c r="G60" s="138" t="str">
        <f xml:space="preserve"> Calc!G236</f>
        <v>£m</v>
      </c>
    </row>
    <row r="61" spans="1:7" s="138" customFormat="1" outlineLevel="1" x14ac:dyDescent="0.2">
      <c r="A61" s="157" t="str">
        <f xml:space="preserve"> Calc!A237</f>
        <v>PD12.52</v>
      </c>
      <c r="B61" s="157">
        <f xml:space="preserve"> Calc!B237</f>
        <v>0</v>
      </c>
      <c r="C61" s="158">
        <f xml:space="preserve"> Calc!C237</f>
        <v>0</v>
      </c>
      <c r="D61" s="159">
        <f xml:space="preserve"> Calc!D237</f>
        <v>0</v>
      </c>
      <c r="E61" s="138" t="str">
        <f xml:space="preserve"> Calc!E237</f>
        <v>PR19 C-MeX revenue adjustment expressed in 2022-23 CPIH FYA prices (BR)</v>
      </c>
      <c r="F61" s="139">
        <f xml:space="preserve"> Calc!F237</f>
        <v>0</v>
      </c>
      <c r="G61" s="138" t="str">
        <f xml:space="preserve"> Calc!G237</f>
        <v>£m</v>
      </c>
    </row>
    <row r="62" spans="1:7" s="138" customFormat="1" outlineLevel="1" x14ac:dyDescent="0.2">
      <c r="A62" s="157" t="str">
        <f xml:space="preserve"> Calc!A238</f>
        <v>PD12.52</v>
      </c>
      <c r="B62" s="157">
        <f xml:space="preserve"> Calc!B238</f>
        <v>0</v>
      </c>
      <c r="C62" s="158">
        <f xml:space="preserve"> Calc!C238</f>
        <v>0</v>
      </c>
      <c r="D62" s="159">
        <f xml:space="preserve"> Calc!D238</f>
        <v>0</v>
      </c>
      <c r="E62" s="138" t="str">
        <f xml:space="preserve"> Calc!E238</f>
        <v>PR19 C-MeX revenue adjustment expressed in 2022-23 CPIH FYA prices (ADDN1)</v>
      </c>
      <c r="F62" s="139">
        <f xml:space="preserve"> Calc!F238</f>
        <v>0</v>
      </c>
      <c r="G62" s="138" t="str">
        <f xml:space="preserve"> Calc!G238</f>
        <v>£m</v>
      </c>
    </row>
    <row r="63" spans="1:7" s="138" customFormat="1" outlineLevel="1" x14ac:dyDescent="0.2">
      <c r="A63" s="157" t="str">
        <f xml:space="preserve"> Calc!A239</f>
        <v>PD12.52</v>
      </c>
      <c r="B63" s="157">
        <f xml:space="preserve"> Calc!B239</f>
        <v>0</v>
      </c>
      <c r="C63" s="158">
        <f xml:space="preserve"> Calc!C239</f>
        <v>0</v>
      </c>
      <c r="D63" s="159">
        <f xml:space="preserve"> Calc!D239</f>
        <v>0</v>
      </c>
      <c r="E63" s="138" t="str">
        <f xml:space="preserve"> Calc!E239</f>
        <v>PR19 C-MeX revenue adjustment expressed in 2022-23 CPIH FYA prices (ADDN2)</v>
      </c>
      <c r="F63" s="139">
        <f xml:space="preserve"> Calc!F239</f>
        <v>0</v>
      </c>
      <c r="G63" s="138" t="str">
        <f xml:space="preserve"> Calc!G239</f>
        <v>£m</v>
      </c>
    </row>
    <row r="64" spans="1:7" s="138" customFormat="1" outlineLevel="1" x14ac:dyDescent="0.2">
      <c r="A64" s="157" t="str">
        <f xml:space="preserve"> Calc!A240</f>
        <v>PD12.52</v>
      </c>
      <c r="B64" s="157">
        <f xml:space="preserve"> Calc!B240</f>
        <v>0</v>
      </c>
      <c r="C64" s="158">
        <f xml:space="preserve"> Calc!C240</f>
        <v>0</v>
      </c>
      <c r="D64" s="159">
        <f xml:space="preserve"> Calc!D240</f>
        <v>0</v>
      </c>
      <c r="E64" s="138" t="str">
        <f xml:space="preserve"> Calc!E240</f>
        <v>PR19 C-MeX revenue adjustment expressed in 2022-23 CPIH FYA prices (Residential retail)</v>
      </c>
      <c r="F64" s="219">
        <f xml:space="preserve"> Calc!F240</f>
        <v>0</v>
      </c>
      <c r="G64" s="138" t="str">
        <f xml:space="preserve"> Calc!G240</f>
        <v>£m</v>
      </c>
    </row>
    <row r="65" spans="1:7" s="138" customFormat="1" outlineLevel="1" x14ac:dyDescent="0.2">
      <c r="A65" s="157" t="str">
        <f xml:space="preserve"> Calc!A241</f>
        <v>PD12.52</v>
      </c>
      <c r="B65" s="157">
        <f xml:space="preserve"> Calc!B241</f>
        <v>0</v>
      </c>
      <c r="C65" s="158">
        <f xml:space="preserve"> Calc!C241</f>
        <v>0</v>
      </c>
      <c r="D65" s="159">
        <f xml:space="preserve"> Calc!D241</f>
        <v>0</v>
      </c>
      <c r="E65" s="138" t="str">
        <f xml:space="preserve"> Calc!E241</f>
        <v>PR19 C-MeX revenue adjustment expressed in 2022-23 CPIH FYA prices (Business retail)</v>
      </c>
      <c r="F65" s="139">
        <f xml:space="preserve"> Calc!F241</f>
        <v>0</v>
      </c>
      <c r="G65" s="138" t="str">
        <f xml:space="preserve"> Calc!G241</f>
        <v>£m</v>
      </c>
    </row>
    <row r="66" spans="1:7" s="138" customFormat="1" outlineLevel="1" x14ac:dyDescent="0.2">
      <c r="A66" s="157"/>
      <c r="B66" s="157"/>
      <c r="C66" s="158"/>
      <c r="D66" s="159"/>
      <c r="F66" s="139"/>
    </row>
    <row r="67" spans="1:7" s="138" customFormat="1" outlineLevel="1" x14ac:dyDescent="0.2">
      <c r="A67" s="157" t="str">
        <f xml:space="preserve"> Calc!A243</f>
        <v>PD12.53</v>
      </c>
      <c r="B67" s="157">
        <f xml:space="preserve"> Calc!B243</f>
        <v>0</v>
      </c>
      <c r="C67" s="158">
        <f xml:space="preserve"> Calc!C243</f>
        <v>0</v>
      </c>
      <c r="D67" s="159">
        <f xml:space="preserve"> Calc!D243</f>
        <v>0</v>
      </c>
      <c r="E67" s="138" t="str">
        <f xml:space="preserve"> Calc!E243</f>
        <v>PR19 D-MeX revenue adjustment expressed in 2022-23 CPIH FYA prices (WR)</v>
      </c>
      <c r="F67" s="139">
        <f xml:space="preserve"> Calc!F243</f>
        <v>0</v>
      </c>
      <c r="G67" s="138" t="str">
        <f xml:space="preserve"> Calc!G243</f>
        <v>£m</v>
      </c>
    </row>
    <row r="68" spans="1:7" s="138" customFormat="1" outlineLevel="1" x14ac:dyDescent="0.2">
      <c r="A68" s="157" t="str">
        <f xml:space="preserve"> Calc!A244</f>
        <v>PD12.53</v>
      </c>
      <c r="B68" s="157">
        <f xml:space="preserve"> Calc!B244</f>
        <v>0</v>
      </c>
      <c r="C68" s="158">
        <f xml:space="preserve"> Calc!C244</f>
        <v>0</v>
      </c>
      <c r="D68" s="159">
        <f xml:space="preserve"> Calc!D244</f>
        <v>0</v>
      </c>
      <c r="E68" s="138" t="str">
        <f xml:space="preserve"> Calc!E244</f>
        <v>PR19 D-MeX revenue adjustment expressed in 2022-23 CPIH FYA prices (WN)</v>
      </c>
      <c r="F68" s="139">
        <f xml:space="preserve"> Calc!F244</f>
        <v>0</v>
      </c>
      <c r="G68" s="138" t="str">
        <f xml:space="preserve"> Calc!G244</f>
        <v>£m</v>
      </c>
    </row>
    <row r="69" spans="1:7" s="138" customFormat="1" outlineLevel="1" x14ac:dyDescent="0.2">
      <c r="A69" s="157" t="str">
        <f xml:space="preserve"> Calc!A245</f>
        <v>PD12.53</v>
      </c>
      <c r="B69" s="157">
        <f xml:space="preserve"> Calc!B245</f>
        <v>0</v>
      </c>
      <c r="C69" s="158">
        <f xml:space="preserve"> Calc!C245</f>
        <v>0</v>
      </c>
      <c r="D69" s="159">
        <f xml:space="preserve"> Calc!D245</f>
        <v>0</v>
      </c>
      <c r="E69" s="138" t="str">
        <f xml:space="preserve"> Calc!E245</f>
        <v>PR19 D-MeX revenue adjustment expressed in 2022-23 CPIH FYA prices (WWN)</v>
      </c>
      <c r="F69" s="139">
        <f xml:space="preserve"> Calc!F245</f>
        <v>0</v>
      </c>
      <c r="G69" s="138" t="str">
        <f xml:space="preserve"> Calc!G245</f>
        <v>£m</v>
      </c>
    </row>
    <row r="70" spans="1:7" s="138" customFormat="1" outlineLevel="1" x14ac:dyDescent="0.2">
      <c r="A70" s="157" t="str">
        <f xml:space="preserve"> Calc!A246</f>
        <v>PD12.53</v>
      </c>
      <c r="B70" s="157">
        <f xml:space="preserve"> Calc!B246</f>
        <v>0</v>
      </c>
      <c r="C70" s="158">
        <f xml:space="preserve"> Calc!C246</f>
        <v>0</v>
      </c>
      <c r="D70" s="159">
        <f xml:space="preserve"> Calc!D246</f>
        <v>0</v>
      </c>
      <c r="E70" s="138" t="str">
        <f xml:space="preserve"> Calc!E246</f>
        <v>PR19 D-MeX revenue adjustment expressed in 2022-23 CPIH FYA prices (BR)</v>
      </c>
      <c r="F70" s="139">
        <f xml:space="preserve"> Calc!F246</f>
        <v>0</v>
      </c>
      <c r="G70" s="138" t="str">
        <f xml:space="preserve"> Calc!G246</f>
        <v>£m</v>
      </c>
    </row>
    <row r="71" spans="1:7" s="138" customFormat="1" outlineLevel="1" x14ac:dyDescent="0.2">
      <c r="A71" s="157" t="str">
        <f xml:space="preserve"> Calc!A247</f>
        <v>PD12.53</v>
      </c>
      <c r="B71" s="157">
        <f xml:space="preserve"> Calc!B247</f>
        <v>0</v>
      </c>
      <c r="C71" s="158">
        <f xml:space="preserve"> Calc!C247</f>
        <v>0</v>
      </c>
      <c r="D71" s="159">
        <f xml:space="preserve"> Calc!D247</f>
        <v>0</v>
      </c>
      <c r="E71" s="138" t="str">
        <f xml:space="preserve"> Calc!E247</f>
        <v>PR19 D-MeX revenue adjustment expressed in 2022-23 CPIH FYA prices (ADDN1)</v>
      </c>
      <c r="F71" s="139">
        <f xml:space="preserve"> Calc!F247</f>
        <v>0</v>
      </c>
      <c r="G71" s="138" t="str">
        <f xml:space="preserve"> Calc!G247</f>
        <v>£m</v>
      </c>
    </row>
    <row r="72" spans="1:7" s="138" customFormat="1" outlineLevel="1" x14ac:dyDescent="0.2">
      <c r="A72" s="157" t="str">
        <f xml:space="preserve"> Calc!A248</f>
        <v>PD12.53</v>
      </c>
      <c r="B72" s="157">
        <f xml:space="preserve"> Calc!B248</f>
        <v>0</v>
      </c>
      <c r="C72" s="158">
        <f xml:space="preserve"> Calc!C248</f>
        <v>0</v>
      </c>
      <c r="D72" s="159">
        <f xml:space="preserve"> Calc!D248</f>
        <v>0</v>
      </c>
      <c r="E72" s="138" t="str">
        <f xml:space="preserve"> Calc!E248</f>
        <v>PR19 D-MeX revenue adjustment expressed in 2022-23 CPIH FYA prices (ADDN2)</v>
      </c>
      <c r="F72" s="139">
        <f xml:space="preserve"> Calc!F248</f>
        <v>0</v>
      </c>
      <c r="G72" s="138" t="str">
        <f xml:space="preserve"> Calc!G248</f>
        <v>£m</v>
      </c>
    </row>
    <row r="73" spans="1:7" s="138" customFormat="1" outlineLevel="1" x14ac:dyDescent="0.2">
      <c r="A73" s="157" t="str">
        <f xml:space="preserve"> Calc!A249</f>
        <v>PD12.53</v>
      </c>
      <c r="B73" s="157">
        <f xml:space="preserve"> Calc!B249</f>
        <v>0</v>
      </c>
      <c r="C73" s="158">
        <f xml:space="preserve"> Calc!C249</f>
        <v>0</v>
      </c>
      <c r="D73" s="159">
        <f xml:space="preserve"> Calc!D249</f>
        <v>0</v>
      </c>
      <c r="E73" s="138" t="str">
        <f xml:space="preserve"> Calc!E249</f>
        <v>PR19 D-MeX revenue adjustment expressed in 2022-23 CPIH FYA prices (Residential retail)</v>
      </c>
      <c r="F73" s="139">
        <f xml:space="preserve"> Calc!F249</f>
        <v>0</v>
      </c>
      <c r="G73" s="138" t="str">
        <f xml:space="preserve"> Calc!G249</f>
        <v>£m</v>
      </c>
    </row>
    <row r="74" spans="1:7" s="138" customFormat="1" outlineLevel="1" x14ac:dyDescent="0.2">
      <c r="A74" s="157" t="str">
        <f xml:space="preserve"> Calc!A250</f>
        <v>PD12.53</v>
      </c>
      <c r="B74" s="157">
        <f xml:space="preserve"> Calc!B250</f>
        <v>0</v>
      </c>
      <c r="C74" s="158">
        <f xml:space="preserve"> Calc!C250</f>
        <v>0</v>
      </c>
      <c r="D74" s="159">
        <f xml:space="preserve"> Calc!D250</f>
        <v>0</v>
      </c>
      <c r="E74" s="138" t="str">
        <f xml:space="preserve"> Calc!E250</f>
        <v>PR19 D-MeX revenue adjustment expressed in 2022-23 CPIH FYA prices (Business retail)</v>
      </c>
      <c r="F74" s="139">
        <f xml:space="preserve"> Calc!F250</f>
        <v>0</v>
      </c>
      <c r="G74" s="138" t="str">
        <f xml:space="preserve"> Calc!G250</f>
        <v>£m</v>
      </c>
    </row>
    <row r="75" spans="1:7" s="138" customFormat="1" outlineLevel="1" x14ac:dyDescent="0.2">
      <c r="A75" s="157"/>
      <c r="B75" s="157"/>
      <c r="C75" s="158"/>
      <c r="D75" s="159"/>
      <c r="F75" s="139"/>
    </row>
    <row r="76" spans="1:7" s="138" customFormat="1" outlineLevel="1" x14ac:dyDescent="0.2">
      <c r="A76" s="157" t="str">
        <f xml:space="preserve"> Calc!A252</f>
        <v>PD12.54</v>
      </c>
      <c r="B76" s="157">
        <f xml:space="preserve"> Calc!B252</f>
        <v>0</v>
      </c>
      <c r="C76" s="158">
        <f xml:space="preserve"> Calc!C252</f>
        <v>0</v>
      </c>
      <c r="D76" s="159">
        <f xml:space="preserve"> Calc!D252</f>
        <v>0</v>
      </c>
      <c r="E76" s="138" t="str">
        <f xml:space="preserve"> Calc!E252</f>
        <v>PR19 Bilateral entry (BEA) revenue adjustment expressed in 2022-23 CPIH FYA prices (WR)</v>
      </c>
      <c r="F76" s="139">
        <f xml:space="preserve"> Calc!F252</f>
        <v>0</v>
      </c>
      <c r="G76" s="138" t="str">
        <f xml:space="preserve"> Calc!G252</f>
        <v>£m</v>
      </c>
    </row>
    <row r="77" spans="1:7" s="138" customFormat="1" outlineLevel="1" x14ac:dyDescent="0.2">
      <c r="A77" s="157" t="str">
        <f xml:space="preserve"> Calc!A253</f>
        <v>PD12.54</v>
      </c>
      <c r="B77" s="157">
        <f xml:space="preserve"> Calc!B253</f>
        <v>0</v>
      </c>
      <c r="C77" s="158">
        <f xml:space="preserve"> Calc!C253</f>
        <v>0</v>
      </c>
      <c r="D77" s="159">
        <f xml:space="preserve"> Calc!D253</f>
        <v>0</v>
      </c>
      <c r="E77" s="138" t="str">
        <f xml:space="preserve"> Calc!E253</f>
        <v>PR19 Bilateral entry (BEA) revenue adjustment expressed in 2022-23 CPIH FYA prices (WN)</v>
      </c>
      <c r="F77" s="139">
        <f xml:space="preserve"> Calc!F253</f>
        <v>0</v>
      </c>
      <c r="G77" s="138" t="str">
        <f xml:space="preserve"> Calc!G253</f>
        <v>£m</v>
      </c>
    </row>
    <row r="78" spans="1:7" s="138" customFormat="1" outlineLevel="1" x14ac:dyDescent="0.2">
      <c r="A78" s="157" t="str">
        <f xml:space="preserve"> Calc!A254</f>
        <v>PD12.54</v>
      </c>
      <c r="B78" s="157">
        <f xml:space="preserve"> Calc!B254</f>
        <v>0</v>
      </c>
      <c r="C78" s="158">
        <f xml:space="preserve"> Calc!C254</f>
        <v>0</v>
      </c>
      <c r="D78" s="159">
        <f xml:space="preserve"> Calc!D254</f>
        <v>0</v>
      </c>
      <c r="E78" s="138" t="str">
        <f xml:space="preserve"> Calc!E254</f>
        <v>PR19 Bilateral entry (BEA) revenue adjustment expressed in 2022-23 CPIH FYA prices (WWN)</v>
      </c>
      <c r="F78" s="139">
        <f xml:space="preserve"> Calc!F254</f>
        <v>0</v>
      </c>
      <c r="G78" s="138" t="str">
        <f xml:space="preserve"> Calc!G254</f>
        <v>£m</v>
      </c>
    </row>
    <row r="79" spans="1:7" s="138" customFormat="1" outlineLevel="1" x14ac:dyDescent="0.2">
      <c r="A79" s="157" t="str">
        <f xml:space="preserve"> Calc!A255</f>
        <v>PD12.54</v>
      </c>
      <c r="B79" s="157">
        <f xml:space="preserve"> Calc!B255</f>
        <v>0</v>
      </c>
      <c r="C79" s="158">
        <f xml:space="preserve"> Calc!C255</f>
        <v>0</v>
      </c>
      <c r="D79" s="159">
        <f xml:space="preserve"> Calc!D255</f>
        <v>0</v>
      </c>
      <c r="E79" s="138" t="str">
        <f xml:space="preserve"> Calc!E255</f>
        <v>PR19 Bilateral entry (BEA) revenue adjustment expressed in 2022-23 CPIH FYA prices (BR)</v>
      </c>
      <c r="F79" s="139">
        <f xml:space="preserve"> Calc!F255</f>
        <v>0</v>
      </c>
      <c r="G79" s="138" t="str">
        <f xml:space="preserve"> Calc!G255</f>
        <v>£m</v>
      </c>
    </row>
    <row r="80" spans="1:7" s="138" customFormat="1" outlineLevel="1" x14ac:dyDescent="0.2">
      <c r="A80" s="157" t="str">
        <f xml:space="preserve"> Calc!A256</f>
        <v>PD12.54</v>
      </c>
      <c r="B80" s="157">
        <f xml:space="preserve"> Calc!B256</f>
        <v>0</v>
      </c>
      <c r="C80" s="158">
        <f xml:space="preserve"> Calc!C256</f>
        <v>0</v>
      </c>
      <c r="D80" s="159">
        <f xml:space="preserve"> Calc!D256</f>
        <v>0</v>
      </c>
      <c r="E80" s="138" t="str">
        <f xml:space="preserve"> Calc!E256</f>
        <v>PR19 Bilateral entry (BEA) revenue adjustment expressed in 2022-23 CPIH FYA prices (ADDN1)</v>
      </c>
      <c r="F80" s="139">
        <f xml:space="preserve"> Calc!F256</f>
        <v>0</v>
      </c>
      <c r="G80" s="138" t="str">
        <f xml:space="preserve"> Calc!G256</f>
        <v>£m</v>
      </c>
    </row>
    <row r="81" spans="1:7" s="138" customFormat="1" outlineLevel="1" x14ac:dyDescent="0.2">
      <c r="A81" s="157" t="str">
        <f xml:space="preserve"> Calc!A257</f>
        <v>PD12.54</v>
      </c>
      <c r="B81" s="157">
        <f xml:space="preserve"> Calc!B257</f>
        <v>0</v>
      </c>
      <c r="C81" s="158">
        <f xml:space="preserve"> Calc!C257</f>
        <v>0</v>
      </c>
      <c r="D81" s="159">
        <f xml:space="preserve"> Calc!D257</f>
        <v>0</v>
      </c>
      <c r="E81" s="138" t="str">
        <f xml:space="preserve"> Calc!E257</f>
        <v>PR19 Bilateral entry (BEA) revenue adjustment expressed in 2022-23 CPIH FYA prices (ADDN2)</v>
      </c>
      <c r="F81" s="139">
        <f xml:space="preserve"> Calc!F257</f>
        <v>0</v>
      </c>
      <c r="G81" s="138" t="str">
        <f xml:space="preserve"> Calc!G257</f>
        <v>£m</v>
      </c>
    </row>
    <row r="82" spans="1:7" s="138" customFormat="1" outlineLevel="1" x14ac:dyDescent="0.2">
      <c r="A82" s="157" t="str">
        <f xml:space="preserve"> Calc!A258</f>
        <v>PD12.54</v>
      </c>
      <c r="B82" s="157">
        <f xml:space="preserve"> Calc!B258</f>
        <v>0</v>
      </c>
      <c r="C82" s="158">
        <f xml:space="preserve"> Calc!C258</f>
        <v>0</v>
      </c>
      <c r="D82" s="159">
        <f xml:space="preserve"> Calc!D258</f>
        <v>0</v>
      </c>
      <c r="E82" s="138" t="str">
        <f xml:space="preserve"> Calc!E258</f>
        <v>PR19 Bilateral entry (BEA) revenue adjustment expressed in 2022-23 CPIH FYA prices (Residential retail)</v>
      </c>
      <c r="F82" s="139">
        <f xml:space="preserve"> Calc!F258</f>
        <v>0</v>
      </c>
      <c r="G82" s="138" t="str">
        <f xml:space="preserve"> Calc!G258</f>
        <v>£m</v>
      </c>
    </row>
    <row r="83" spans="1:7" s="138" customFormat="1" outlineLevel="1" x14ac:dyDescent="0.2">
      <c r="A83" s="157" t="str">
        <f xml:space="preserve"> Calc!A259</f>
        <v>PD12.54</v>
      </c>
      <c r="B83" s="157">
        <f xml:space="preserve"> Calc!B259</f>
        <v>0</v>
      </c>
      <c r="C83" s="158">
        <f xml:space="preserve"> Calc!C259</f>
        <v>0</v>
      </c>
      <c r="D83" s="159">
        <f xml:space="preserve"> Calc!D259</f>
        <v>0</v>
      </c>
      <c r="E83" s="138" t="str">
        <f xml:space="preserve"> Calc!E259</f>
        <v>PR19 Bilateral entry (BEA) revenue adjustment expressed in 2022-23 CPIH FYA prices (Business retail)</v>
      </c>
      <c r="F83" s="139">
        <f xml:space="preserve"> Calc!F259</f>
        <v>0</v>
      </c>
      <c r="G83" s="138" t="str">
        <f xml:space="preserve"> Calc!G259</f>
        <v>£m</v>
      </c>
    </row>
    <row r="84" spans="1:7" s="138" customFormat="1" outlineLevel="1" x14ac:dyDescent="0.2">
      <c r="A84" s="157"/>
      <c r="B84" s="157"/>
      <c r="C84" s="158"/>
      <c r="D84" s="159"/>
      <c r="F84" s="139"/>
    </row>
    <row r="85" spans="1:7" s="138" customFormat="1" outlineLevel="1" x14ac:dyDescent="0.2">
      <c r="A85" s="157" t="str">
        <f xml:space="preserve"> Calc!A450</f>
        <v>PD12.55</v>
      </c>
      <c r="B85" s="157">
        <f xml:space="preserve"> Calc!B450</f>
        <v>0</v>
      </c>
      <c r="C85" s="158">
        <f xml:space="preserve"> Calc!C450</f>
        <v>0</v>
      </c>
      <c r="D85" s="159">
        <f xml:space="preserve"> Calc!D450</f>
        <v>0</v>
      </c>
      <c r="E85" s="138" t="str">
        <f xml:space="preserve"> Calc!E450</f>
        <v>PR19 Bioresources revenue adjustment expressed in 2022-23 CPIH FYA prices (WR)</v>
      </c>
      <c r="F85" s="219">
        <f xml:space="preserve"> Calc!F450</f>
        <v>0</v>
      </c>
      <c r="G85" s="138" t="str">
        <f xml:space="preserve"> Calc!G450</f>
        <v>£m</v>
      </c>
    </row>
    <row r="86" spans="1:7" s="138" customFormat="1" outlineLevel="1" x14ac:dyDescent="0.2">
      <c r="A86" s="157" t="str">
        <f xml:space="preserve"> Calc!A451</f>
        <v>PD12.55</v>
      </c>
      <c r="B86" s="157">
        <f xml:space="preserve"> Calc!B451</f>
        <v>0</v>
      </c>
      <c r="C86" s="158">
        <f xml:space="preserve"> Calc!C451</f>
        <v>0</v>
      </c>
      <c r="D86" s="159">
        <f xml:space="preserve"> Calc!D451</f>
        <v>0</v>
      </c>
      <c r="E86" s="138" t="str">
        <f xml:space="preserve"> Calc!E451</f>
        <v>PR19 Bioresources revenue adjustment expressed in 2022-23 CPIH FYA prices (WN)</v>
      </c>
      <c r="F86" s="139">
        <f xml:space="preserve"> Calc!F451</f>
        <v>0</v>
      </c>
      <c r="G86" s="138" t="str">
        <f xml:space="preserve"> Calc!G451</f>
        <v>£m</v>
      </c>
    </row>
    <row r="87" spans="1:7" s="138" customFormat="1" outlineLevel="1" x14ac:dyDescent="0.2">
      <c r="A87" s="157" t="str">
        <f xml:space="preserve"> Calc!A452</f>
        <v>PD12.55</v>
      </c>
      <c r="B87" s="157">
        <f xml:space="preserve"> Calc!B452</f>
        <v>0</v>
      </c>
      <c r="C87" s="158">
        <f xml:space="preserve"> Calc!C452</f>
        <v>0</v>
      </c>
      <c r="D87" s="159">
        <f xml:space="preserve"> Calc!D452</f>
        <v>0</v>
      </c>
      <c r="E87" s="138" t="str">
        <f xml:space="preserve"> Calc!E452</f>
        <v>PR19 Bioresources revenue adjustment expressed in 2022-23 CPIH FYA prices (WWN)</v>
      </c>
      <c r="F87" s="139">
        <f xml:space="preserve"> Calc!F452</f>
        <v>0</v>
      </c>
      <c r="G87" s="138" t="str">
        <f xml:space="preserve"> Calc!G452</f>
        <v>£m</v>
      </c>
    </row>
    <row r="88" spans="1:7" s="138" customFormat="1" outlineLevel="1" x14ac:dyDescent="0.2">
      <c r="A88" s="157" t="str">
        <f xml:space="preserve"> Calc!A453</f>
        <v>PD12.55</v>
      </c>
      <c r="B88" s="157">
        <f xml:space="preserve"> Calc!B453</f>
        <v>0</v>
      </c>
      <c r="C88" s="158">
        <f xml:space="preserve"> Calc!C453</f>
        <v>0</v>
      </c>
      <c r="D88" s="159">
        <f xml:space="preserve"> Calc!D453</f>
        <v>0</v>
      </c>
      <c r="E88" s="138" t="str">
        <f xml:space="preserve"> Calc!E453</f>
        <v>PR19 Bioresources revenue adjustment expressed in 2022-23 CPIH FYA prices (BR)</v>
      </c>
      <c r="F88" s="139">
        <f xml:space="preserve"> Calc!F453</f>
        <v>0.26452030441577307</v>
      </c>
      <c r="G88" s="138" t="str">
        <f xml:space="preserve"> Calc!G453</f>
        <v>£m</v>
      </c>
    </row>
    <row r="89" spans="1:7" s="138" customFormat="1" outlineLevel="1" x14ac:dyDescent="0.2">
      <c r="A89" s="157" t="str">
        <f xml:space="preserve"> Calc!A454</f>
        <v>PD12.55</v>
      </c>
      <c r="B89" s="157">
        <f xml:space="preserve"> Calc!B454</f>
        <v>0</v>
      </c>
      <c r="C89" s="158">
        <f xml:space="preserve"> Calc!C454</f>
        <v>0</v>
      </c>
      <c r="D89" s="159">
        <f xml:space="preserve"> Calc!D454</f>
        <v>0</v>
      </c>
      <c r="E89" s="138" t="str">
        <f xml:space="preserve"> Calc!E454</f>
        <v>PR19 Bioresources revenue adjustment expressed in 2022-23 CPIH FYA prices (ADDN1)</v>
      </c>
      <c r="F89" s="139">
        <f xml:space="preserve"> Calc!F454</f>
        <v>0</v>
      </c>
      <c r="G89" s="138" t="str">
        <f xml:space="preserve"> Calc!G454</f>
        <v>£m</v>
      </c>
    </row>
    <row r="90" spans="1:7" s="138" customFormat="1" outlineLevel="1" x14ac:dyDescent="0.2">
      <c r="A90" s="157" t="str">
        <f xml:space="preserve"> Calc!A455</f>
        <v>PD12.55</v>
      </c>
      <c r="B90" s="157">
        <f xml:space="preserve"> Calc!B455</f>
        <v>0</v>
      </c>
      <c r="C90" s="158">
        <f xml:space="preserve"> Calc!C455</f>
        <v>0</v>
      </c>
      <c r="D90" s="159">
        <f xml:space="preserve"> Calc!D455</f>
        <v>0</v>
      </c>
      <c r="E90" s="138" t="str">
        <f xml:space="preserve"> Calc!E455</f>
        <v>PR19 Bioresources revenue adjustment expressed in 2022-23 CPIH FYA prices (ADDN2)</v>
      </c>
      <c r="F90" s="139">
        <f xml:space="preserve"> Calc!F455</f>
        <v>0</v>
      </c>
      <c r="G90" s="138" t="str">
        <f xml:space="preserve"> Calc!G455</f>
        <v>£m</v>
      </c>
    </row>
    <row r="91" spans="1:7" s="138" customFormat="1" outlineLevel="1" x14ac:dyDescent="0.2">
      <c r="A91" s="157" t="str">
        <f xml:space="preserve"> Calc!A456</f>
        <v>PD12.55</v>
      </c>
      <c r="B91" s="157">
        <f xml:space="preserve"> Calc!B456</f>
        <v>0</v>
      </c>
      <c r="C91" s="158">
        <f xml:space="preserve"> Calc!C456</f>
        <v>0</v>
      </c>
      <c r="D91" s="159">
        <f xml:space="preserve"> Calc!D456</f>
        <v>0</v>
      </c>
      <c r="E91" s="138" t="str">
        <f xml:space="preserve"> Calc!E456</f>
        <v>PR19 Bioresources revenue adjustment expressed in 2022-23 CPIH FYA prices (Residential retail)</v>
      </c>
      <c r="F91" s="139">
        <f xml:space="preserve"> Calc!F456</f>
        <v>0</v>
      </c>
      <c r="G91" s="138" t="str">
        <f xml:space="preserve"> Calc!G456</f>
        <v>£m</v>
      </c>
    </row>
    <row r="92" spans="1:7" s="138" customFormat="1" outlineLevel="1" x14ac:dyDescent="0.2">
      <c r="A92" s="211" t="str">
        <f xml:space="preserve"> Calc!A457</f>
        <v>PD12.55</v>
      </c>
      <c r="B92" s="157">
        <f xml:space="preserve"> Calc!B457</f>
        <v>0</v>
      </c>
      <c r="C92" s="158">
        <f xml:space="preserve"> Calc!C457</f>
        <v>0</v>
      </c>
      <c r="D92" s="159">
        <f xml:space="preserve"> Calc!D457</f>
        <v>0</v>
      </c>
      <c r="E92" s="138" t="str">
        <f xml:space="preserve"> Calc!E457</f>
        <v>PR19 Bioresources revenue adjustment expressed in 2022-23 CPIH FYA prices (Business retail)</v>
      </c>
      <c r="F92" s="139">
        <f xml:space="preserve"> Calc!F457</f>
        <v>0</v>
      </c>
      <c r="G92" s="138" t="str">
        <f xml:space="preserve"> Calc!G457</f>
        <v>£m</v>
      </c>
    </row>
    <row r="93" spans="1:7" s="138" customFormat="1" outlineLevel="1" x14ac:dyDescent="0.2">
      <c r="A93" s="211"/>
      <c r="B93" s="157"/>
      <c r="C93" s="158"/>
      <c r="D93" s="159"/>
      <c r="F93" s="139"/>
    </row>
    <row r="94" spans="1:7" s="138" customFormat="1" outlineLevel="1" x14ac:dyDescent="0.2">
      <c r="A94" s="211" t="str">
        <f xml:space="preserve"> Calc!A261</f>
        <v>PD12.56</v>
      </c>
      <c r="B94" s="157">
        <f xml:space="preserve"> Calc!B261</f>
        <v>0</v>
      </c>
      <c r="C94" s="158">
        <f xml:space="preserve"> Calc!C261</f>
        <v>0</v>
      </c>
      <c r="D94" s="159">
        <f xml:space="preserve"> Calc!D261</f>
        <v>0</v>
      </c>
      <c r="E94" s="138" t="str">
        <f xml:space="preserve"> Calc!E261</f>
        <v>PR19 Bioresources forecasting accuracy incentive penalty adjustment in 2022-23 FYA (CPIH deflated) prices (WR)</v>
      </c>
      <c r="F94" s="139">
        <f xml:space="preserve"> Calc!F261</f>
        <v>0</v>
      </c>
      <c r="G94" s="138" t="str">
        <f xml:space="preserve"> Calc!G261</f>
        <v>£m</v>
      </c>
    </row>
    <row r="95" spans="1:7" s="138" customFormat="1" outlineLevel="1" x14ac:dyDescent="0.2">
      <c r="A95" s="211" t="str">
        <f xml:space="preserve"> Calc!A262</f>
        <v>PD12.56</v>
      </c>
      <c r="B95" s="157">
        <f xml:space="preserve"> Calc!B262</f>
        <v>0</v>
      </c>
      <c r="C95" s="158">
        <f xml:space="preserve"> Calc!C262</f>
        <v>0</v>
      </c>
      <c r="D95" s="159">
        <f xml:space="preserve"> Calc!D262</f>
        <v>0</v>
      </c>
      <c r="E95" s="138" t="str">
        <f xml:space="preserve"> Calc!E262</f>
        <v>PR19 Bioresources forecasting accuracy incentive penalty adjustment in 2022-23 FYA (CPIH deflated) prices (WN)</v>
      </c>
      <c r="F95" s="139">
        <f xml:space="preserve"> Calc!F262</f>
        <v>0</v>
      </c>
      <c r="G95" s="138" t="str">
        <f xml:space="preserve"> Calc!G262</f>
        <v>£m</v>
      </c>
    </row>
    <row r="96" spans="1:7" s="138" customFormat="1" outlineLevel="1" x14ac:dyDescent="0.2">
      <c r="A96" s="211" t="str">
        <f xml:space="preserve"> Calc!A263</f>
        <v>PD12.56</v>
      </c>
      <c r="B96" s="157">
        <f xml:space="preserve"> Calc!B263</f>
        <v>0</v>
      </c>
      <c r="C96" s="158">
        <f xml:space="preserve"> Calc!C263</f>
        <v>0</v>
      </c>
      <c r="D96" s="159">
        <f xml:space="preserve"> Calc!D263</f>
        <v>0</v>
      </c>
      <c r="E96" s="138" t="str">
        <f xml:space="preserve"> Calc!E263</f>
        <v>PR19 Bioresources forecasting accuracy incentive penalty adjustment in 2022-23 FYA (CPIH deflated) prices (WWN)</v>
      </c>
      <c r="F96" s="139">
        <f xml:space="preserve"> Calc!F263</f>
        <v>0</v>
      </c>
      <c r="G96" s="138" t="str">
        <f xml:space="preserve"> Calc!G263</f>
        <v>£m</v>
      </c>
    </row>
    <row r="97" spans="1:7" s="138" customFormat="1" outlineLevel="1" x14ac:dyDescent="0.2">
      <c r="A97" s="211" t="str">
        <f xml:space="preserve"> Calc!A264</f>
        <v>PD12.56</v>
      </c>
      <c r="B97" s="157">
        <f xml:space="preserve"> Calc!B264</f>
        <v>0</v>
      </c>
      <c r="C97" s="158">
        <f xml:space="preserve"> Calc!C264</f>
        <v>0</v>
      </c>
      <c r="D97" s="159">
        <f xml:space="preserve"> Calc!D264</f>
        <v>0</v>
      </c>
      <c r="E97" s="138" t="str">
        <f xml:space="preserve"> Calc!E264</f>
        <v>PR19 Bioresources forecasting accuracy incentive penalty adjustment in 2022-23 FYA (CPIH deflated) prices (BR)</v>
      </c>
      <c r="F97" s="139">
        <f xml:space="preserve"> Calc!F264</f>
        <v>-2.4273820566128257</v>
      </c>
      <c r="G97" s="138" t="str">
        <f xml:space="preserve"> Calc!G264</f>
        <v>£m</v>
      </c>
    </row>
    <row r="98" spans="1:7" s="138" customFormat="1" outlineLevel="1" x14ac:dyDescent="0.2">
      <c r="A98" s="211" t="str">
        <f xml:space="preserve"> Calc!A265</f>
        <v>PD12.56</v>
      </c>
      <c r="B98" s="157">
        <f xml:space="preserve"> Calc!B265</f>
        <v>0</v>
      </c>
      <c r="C98" s="158">
        <f xml:space="preserve"> Calc!C265</f>
        <v>0</v>
      </c>
      <c r="D98" s="159">
        <f xml:space="preserve"> Calc!D265</f>
        <v>0</v>
      </c>
      <c r="E98" s="138" t="str">
        <f xml:space="preserve"> Calc!E265</f>
        <v>PR19 Bioresources forecasting accuracy incentive penalty adjustment in 2022-23 FYA (CPIH deflated) prices (ADDN1)</v>
      </c>
      <c r="F98" s="139">
        <f xml:space="preserve"> Calc!F265</f>
        <v>0</v>
      </c>
      <c r="G98" s="138" t="str">
        <f xml:space="preserve"> Calc!G265</f>
        <v>£m</v>
      </c>
    </row>
    <row r="99" spans="1:7" s="138" customFormat="1" outlineLevel="1" x14ac:dyDescent="0.2">
      <c r="A99" s="211" t="str">
        <f xml:space="preserve"> Calc!A266</f>
        <v>PD12.56</v>
      </c>
      <c r="B99" s="157">
        <f xml:space="preserve"> Calc!B266</f>
        <v>0</v>
      </c>
      <c r="C99" s="158">
        <f xml:space="preserve"> Calc!C266</f>
        <v>0</v>
      </c>
      <c r="D99" s="159">
        <f xml:space="preserve"> Calc!D266</f>
        <v>0</v>
      </c>
      <c r="E99" s="138" t="str">
        <f xml:space="preserve"> Calc!E266</f>
        <v>PR19 Bioresources forecasting accuracy incentive penalty adjustment in 2022-23 FYA (CPIH deflated) prices (ADDN2)</v>
      </c>
      <c r="F99" s="139">
        <f xml:space="preserve"> Calc!F266</f>
        <v>0</v>
      </c>
      <c r="G99" s="138" t="str">
        <f xml:space="preserve"> Calc!G266</f>
        <v>£m</v>
      </c>
    </row>
    <row r="100" spans="1:7" s="138" customFormat="1" outlineLevel="1" x14ac:dyDescent="0.2">
      <c r="A100" s="211" t="str">
        <f xml:space="preserve"> Calc!A267</f>
        <v>PD12.56</v>
      </c>
      <c r="B100" s="157">
        <f xml:space="preserve"> Calc!B267</f>
        <v>0</v>
      </c>
      <c r="C100" s="158">
        <f xml:space="preserve"> Calc!C267</f>
        <v>0</v>
      </c>
      <c r="D100" s="159">
        <f xml:space="preserve"> Calc!D267</f>
        <v>0</v>
      </c>
      <c r="E100" s="138" t="str">
        <f xml:space="preserve"> Calc!E267</f>
        <v>PR19 Bioresources forecasting accuracy incentive penalty adjustment in 2022-23 FYA (CPIH deflated) prices (Residential retail)</v>
      </c>
      <c r="F100" s="139">
        <f xml:space="preserve"> Calc!F267</f>
        <v>0</v>
      </c>
      <c r="G100" s="138" t="str">
        <f xml:space="preserve"> Calc!G267</f>
        <v>£m</v>
      </c>
    </row>
    <row r="101" spans="1:7" s="138" customFormat="1" outlineLevel="1" x14ac:dyDescent="0.2">
      <c r="A101" s="211" t="str">
        <f xml:space="preserve"> Calc!A268</f>
        <v>PD12.56</v>
      </c>
      <c r="B101" s="157">
        <f xml:space="preserve"> Calc!B268</f>
        <v>0</v>
      </c>
      <c r="C101" s="158">
        <f xml:space="preserve"> Calc!C268</f>
        <v>0</v>
      </c>
      <c r="D101" s="159">
        <f xml:space="preserve"> Calc!D268</f>
        <v>0</v>
      </c>
      <c r="E101" s="138" t="str">
        <f xml:space="preserve"> Calc!E268</f>
        <v>PR19 Bioresources forecasting accuracy incentive penalty adjustment in 2022-23 FYA (CPIH deflated) prices (Business retail)</v>
      </c>
      <c r="F101" s="139">
        <f xml:space="preserve"> Calc!F268</f>
        <v>0</v>
      </c>
      <c r="G101" s="138" t="str">
        <f xml:space="preserve"> Calc!G268</f>
        <v>£m</v>
      </c>
    </row>
    <row r="102" spans="1:7" s="138" customFormat="1" outlineLevel="1" x14ac:dyDescent="0.2">
      <c r="A102" s="157"/>
      <c r="B102" s="157"/>
      <c r="C102" s="158"/>
      <c r="D102" s="159"/>
      <c r="F102" s="139"/>
    </row>
    <row r="103" spans="1:7" s="138" customFormat="1" outlineLevel="1" x14ac:dyDescent="0.2">
      <c r="A103" s="157" t="str">
        <f xml:space="preserve"> Calc!A411</f>
        <v>PD12.57</v>
      </c>
      <c r="B103" s="157">
        <f xml:space="preserve"> Calc!B411</f>
        <v>0</v>
      </c>
      <c r="C103" s="158">
        <f xml:space="preserve"> Calc!C411</f>
        <v>0</v>
      </c>
      <c r="D103" s="159">
        <f xml:space="preserve"> Calc!D411</f>
        <v>0</v>
      </c>
      <c r="E103" s="138" t="str">
        <f xml:space="preserve"> Calc!E411</f>
        <v>PR19 Residential retail revenue adjustment expressed in 2022-23 CPIH FYA prices (WR)</v>
      </c>
      <c r="F103" s="219">
        <f xml:space="preserve"> Calc!F411</f>
        <v>0</v>
      </c>
      <c r="G103" s="138" t="str">
        <f xml:space="preserve"> Calc!G411</f>
        <v>£m</v>
      </c>
    </row>
    <row r="104" spans="1:7" s="138" customFormat="1" outlineLevel="1" x14ac:dyDescent="0.2">
      <c r="A104" s="157" t="str">
        <f xml:space="preserve"> Calc!A412</f>
        <v>PD12.57</v>
      </c>
      <c r="B104" s="157">
        <f xml:space="preserve"> Calc!B412</f>
        <v>0</v>
      </c>
      <c r="C104" s="158">
        <f xml:space="preserve"> Calc!C412</f>
        <v>0</v>
      </c>
      <c r="D104" s="159">
        <f xml:space="preserve"> Calc!D412</f>
        <v>0</v>
      </c>
      <c r="E104" s="138" t="str">
        <f xml:space="preserve"> Calc!E412</f>
        <v>PR19 Residential retail revenue adjustment expressed in 2022-23 CPIH FYA prices (WN)</v>
      </c>
      <c r="F104" s="139">
        <f xml:space="preserve"> Calc!F412</f>
        <v>0</v>
      </c>
      <c r="G104" s="138" t="str">
        <f xml:space="preserve"> Calc!G412</f>
        <v>£m</v>
      </c>
    </row>
    <row r="105" spans="1:7" s="138" customFormat="1" outlineLevel="1" x14ac:dyDescent="0.2">
      <c r="A105" s="157" t="str">
        <f xml:space="preserve"> Calc!A413</f>
        <v>PD12.57</v>
      </c>
      <c r="B105" s="157">
        <f xml:space="preserve"> Calc!B413</f>
        <v>0</v>
      </c>
      <c r="C105" s="158">
        <f xml:space="preserve"> Calc!C413</f>
        <v>0</v>
      </c>
      <c r="D105" s="159">
        <f xml:space="preserve"> Calc!D413</f>
        <v>0</v>
      </c>
      <c r="E105" s="138" t="str">
        <f xml:space="preserve"> Calc!E413</f>
        <v>PR19 Residential retail revenue adjustment expressed in 2022-23 CPIH FYA prices (WWN)</v>
      </c>
      <c r="F105" s="139">
        <f xml:space="preserve"> Calc!F413</f>
        <v>0</v>
      </c>
      <c r="G105" s="138" t="str">
        <f xml:space="preserve"> Calc!G413</f>
        <v>£m</v>
      </c>
    </row>
    <row r="106" spans="1:7" s="138" customFormat="1" outlineLevel="1" x14ac:dyDescent="0.2">
      <c r="A106" s="157" t="str">
        <f xml:space="preserve"> Calc!A414</f>
        <v>PD12.57</v>
      </c>
      <c r="B106" s="157">
        <f xml:space="preserve"> Calc!B414</f>
        <v>0</v>
      </c>
      <c r="C106" s="158">
        <f xml:space="preserve"> Calc!C414</f>
        <v>0</v>
      </c>
      <c r="D106" s="159">
        <f xml:space="preserve"> Calc!D414</f>
        <v>0</v>
      </c>
      <c r="E106" s="138" t="str">
        <f xml:space="preserve"> Calc!E414</f>
        <v>PR19 Residential retail revenue adjustment expressed in 2022-23 CPIH FYA prices (BR)</v>
      </c>
      <c r="F106" s="139">
        <f xml:space="preserve"> Calc!F414</f>
        <v>0</v>
      </c>
      <c r="G106" s="138" t="str">
        <f xml:space="preserve"> Calc!G414</f>
        <v>£m</v>
      </c>
    </row>
    <row r="107" spans="1:7" s="138" customFormat="1" outlineLevel="1" x14ac:dyDescent="0.2">
      <c r="A107" s="157" t="str">
        <f xml:space="preserve"> Calc!A415</f>
        <v>PD12.57</v>
      </c>
      <c r="B107" s="157">
        <f xml:space="preserve"> Calc!B415</f>
        <v>0</v>
      </c>
      <c r="C107" s="158">
        <f xml:space="preserve"> Calc!C415</f>
        <v>0</v>
      </c>
      <c r="D107" s="159">
        <f xml:space="preserve"> Calc!D415</f>
        <v>0</v>
      </c>
      <c r="E107" s="138" t="str">
        <f xml:space="preserve"> Calc!E415</f>
        <v>PR19 Residential retail revenue adjustment expressed in 2022-23 CPIH FYA prices (ADDN1)</v>
      </c>
      <c r="F107" s="139">
        <f xml:space="preserve"> Calc!F415</f>
        <v>0</v>
      </c>
      <c r="G107" s="138" t="str">
        <f xml:space="preserve"> Calc!G415</f>
        <v>£m</v>
      </c>
    </row>
    <row r="108" spans="1:7" s="138" customFormat="1" outlineLevel="1" x14ac:dyDescent="0.2">
      <c r="A108" s="157" t="str">
        <f xml:space="preserve"> Calc!A416</f>
        <v>PD12.57</v>
      </c>
      <c r="B108" s="157">
        <f xml:space="preserve"> Calc!B416</f>
        <v>0</v>
      </c>
      <c r="C108" s="158">
        <f xml:space="preserve"> Calc!C416</f>
        <v>0</v>
      </c>
      <c r="D108" s="159">
        <f xml:space="preserve"> Calc!D416</f>
        <v>0</v>
      </c>
      <c r="E108" s="138" t="str">
        <f xml:space="preserve"> Calc!E416</f>
        <v>PR19 Residential retail revenue adjustment expressed in 2022-23 CPIH FYA prices (ADDN2)</v>
      </c>
      <c r="F108" s="139">
        <f xml:space="preserve"> Calc!F416</f>
        <v>0</v>
      </c>
      <c r="G108" s="138" t="str">
        <f xml:space="preserve"> Calc!G416</f>
        <v>£m</v>
      </c>
    </row>
    <row r="109" spans="1:7" s="138" customFormat="1" outlineLevel="1" x14ac:dyDescent="0.2">
      <c r="A109" s="157" t="str">
        <f xml:space="preserve"> Calc!A417</f>
        <v>PD12.57</v>
      </c>
      <c r="B109" s="157">
        <f xml:space="preserve"> Calc!B417</f>
        <v>0</v>
      </c>
      <c r="C109" s="158">
        <f xml:space="preserve"> Calc!C417</f>
        <v>0</v>
      </c>
      <c r="D109" s="159">
        <f xml:space="preserve"> Calc!D417</f>
        <v>0</v>
      </c>
      <c r="E109" s="138" t="str">
        <f xml:space="preserve"> Calc!E417</f>
        <v>PR19 Residential retail revenue adjustment expressed in 2022-23 CPIH FYA prices (Residential retail)</v>
      </c>
      <c r="F109" s="139">
        <f xml:space="preserve"> Calc!F417</f>
        <v>-3.5970707097274006E-2</v>
      </c>
      <c r="G109" s="138" t="str">
        <f xml:space="preserve"> Calc!G417</f>
        <v>£m</v>
      </c>
    </row>
    <row r="110" spans="1:7" s="138" customFormat="1" outlineLevel="1" x14ac:dyDescent="0.2">
      <c r="A110" s="157" t="str">
        <f xml:space="preserve"> Calc!A418</f>
        <v>PD12.57</v>
      </c>
      <c r="B110" s="157">
        <f xml:space="preserve"> Calc!B418</f>
        <v>0</v>
      </c>
      <c r="C110" s="158">
        <f xml:space="preserve"> Calc!C418</f>
        <v>0</v>
      </c>
      <c r="D110" s="159">
        <f xml:space="preserve"> Calc!D418</f>
        <v>0</v>
      </c>
      <c r="E110" s="138" t="str">
        <f xml:space="preserve"> Calc!E418</f>
        <v>PR19 Residential retail revenue adjustment expressed in 2022-23 CPIH FYA prices (Business retail)</v>
      </c>
      <c r="F110" s="139">
        <f xml:space="preserve"> Calc!F418</f>
        <v>0</v>
      </c>
      <c r="G110" s="138" t="str">
        <f xml:space="preserve"> Calc!G418</f>
        <v>£m</v>
      </c>
    </row>
    <row r="111" spans="1:7" s="138" customFormat="1" outlineLevel="1" x14ac:dyDescent="0.2">
      <c r="A111" s="157"/>
      <c r="B111" s="157"/>
      <c r="C111" s="158"/>
      <c r="D111" s="159"/>
      <c r="F111" s="139"/>
    </row>
    <row r="112" spans="1:7" s="138" customFormat="1" outlineLevel="1" x14ac:dyDescent="0.2">
      <c r="A112" s="157" t="str">
        <f xml:space="preserve"> Calc!A270</f>
        <v>PD12.58</v>
      </c>
      <c r="B112" s="157">
        <f xml:space="preserve"> Calc!B270</f>
        <v>0</v>
      </c>
      <c r="C112" s="158">
        <f xml:space="preserve"> Calc!C270</f>
        <v>0</v>
      </c>
      <c r="D112" s="159">
        <f xml:space="preserve"> Calc!D270</f>
        <v>0</v>
      </c>
      <c r="E112" s="138" t="str">
        <f xml:space="preserve"> Calc!E270</f>
        <v>PR19 Business retail revenue adjustment expressed in 2022-23 CPIH FYA prices (WR)</v>
      </c>
      <c r="F112" s="219">
        <f xml:space="preserve"> Calc!F270</f>
        <v>0</v>
      </c>
      <c r="G112" s="138" t="str">
        <f xml:space="preserve"> Calc!G270</f>
        <v>£m</v>
      </c>
    </row>
    <row r="113" spans="1:7" s="138" customFormat="1" outlineLevel="1" x14ac:dyDescent="0.2">
      <c r="A113" s="157" t="str">
        <f xml:space="preserve"> Calc!A271</f>
        <v>PD12.58</v>
      </c>
      <c r="B113" s="157">
        <f xml:space="preserve"> Calc!B271</f>
        <v>0</v>
      </c>
      <c r="C113" s="158">
        <f xml:space="preserve"> Calc!C271</f>
        <v>0</v>
      </c>
      <c r="D113" s="159">
        <f xml:space="preserve"> Calc!D271</f>
        <v>0</v>
      </c>
      <c r="E113" s="138" t="str">
        <f xml:space="preserve"> Calc!E271</f>
        <v>PR19 Business retail revenue adjustment expressed in 2022-23 CPIH FYA prices (WN)</v>
      </c>
      <c r="F113" s="139">
        <f xml:space="preserve"> Calc!F271</f>
        <v>0</v>
      </c>
      <c r="G113" s="138" t="str">
        <f xml:space="preserve"> Calc!G271</f>
        <v>£m</v>
      </c>
    </row>
    <row r="114" spans="1:7" s="138" customFormat="1" outlineLevel="1" x14ac:dyDescent="0.2">
      <c r="A114" s="157" t="str">
        <f xml:space="preserve"> Calc!A272</f>
        <v>PD12.58</v>
      </c>
      <c r="B114" s="157">
        <f xml:space="preserve"> Calc!B272</f>
        <v>0</v>
      </c>
      <c r="C114" s="158">
        <f xml:space="preserve"> Calc!C272</f>
        <v>0</v>
      </c>
      <c r="D114" s="159">
        <f xml:space="preserve"> Calc!D272</f>
        <v>0</v>
      </c>
      <c r="E114" s="138" t="str">
        <f xml:space="preserve"> Calc!E272</f>
        <v>PR19 Business retail revenue adjustment expressed in 2022-23 CPIH FYA prices (WWN)</v>
      </c>
      <c r="F114" s="139">
        <f xml:space="preserve"> Calc!F272</f>
        <v>0</v>
      </c>
      <c r="G114" s="138" t="str">
        <f xml:space="preserve"> Calc!G272</f>
        <v>£m</v>
      </c>
    </row>
    <row r="115" spans="1:7" s="138" customFormat="1" outlineLevel="1" x14ac:dyDescent="0.2">
      <c r="A115" s="157" t="str">
        <f xml:space="preserve"> Calc!A273</f>
        <v>PD12.58</v>
      </c>
      <c r="B115" s="157">
        <f xml:space="preserve"> Calc!B273</f>
        <v>0</v>
      </c>
      <c r="C115" s="158">
        <f xml:space="preserve"> Calc!C273</f>
        <v>0</v>
      </c>
      <c r="D115" s="159">
        <f xml:space="preserve"> Calc!D273</f>
        <v>0</v>
      </c>
      <c r="E115" s="138" t="str">
        <f xml:space="preserve"> Calc!E273</f>
        <v>PR19 Business retail revenue adjustment expressed in 2022-23 CPIH FYA prices (BR)</v>
      </c>
      <c r="F115" s="139">
        <f xml:space="preserve"> Calc!F273</f>
        <v>0</v>
      </c>
      <c r="G115" s="138" t="str">
        <f xml:space="preserve"> Calc!G273</f>
        <v>£m</v>
      </c>
    </row>
    <row r="116" spans="1:7" s="138" customFormat="1" outlineLevel="1" x14ac:dyDescent="0.2">
      <c r="A116" s="157" t="str">
        <f xml:space="preserve"> Calc!A274</f>
        <v>PD12.58</v>
      </c>
      <c r="B116" s="157">
        <f xml:space="preserve"> Calc!B274</f>
        <v>0</v>
      </c>
      <c r="C116" s="158">
        <f xml:space="preserve"> Calc!C274</f>
        <v>0</v>
      </c>
      <c r="D116" s="159">
        <f xml:space="preserve"> Calc!D274</f>
        <v>0</v>
      </c>
      <c r="E116" s="138" t="str">
        <f xml:space="preserve"> Calc!E274</f>
        <v>PR19 Business retail revenue adjustment expressed in 2022-23 CPIH FYA prices (ADDN1)</v>
      </c>
      <c r="F116" s="139">
        <f xml:space="preserve"> Calc!F274</f>
        <v>0</v>
      </c>
      <c r="G116" s="138" t="str">
        <f xml:space="preserve"> Calc!G274</f>
        <v>£m</v>
      </c>
    </row>
    <row r="117" spans="1:7" s="138" customFormat="1" outlineLevel="1" x14ac:dyDescent="0.2">
      <c r="A117" s="157" t="str">
        <f xml:space="preserve"> Calc!A275</f>
        <v>PD12.58</v>
      </c>
      <c r="B117" s="157">
        <f xml:space="preserve"> Calc!B275</f>
        <v>0</v>
      </c>
      <c r="C117" s="158">
        <f xml:space="preserve"> Calc!C275</f>
        <v>0</v>
      </c>
      <c r="D117" s="159">
        <f xml:space="preserve"> Calc!D275</f>
        <v>0</v>
      </c>
      <c r="E117" s="138" t="str">
        <f xml:space="preserve"> Calc!E275</f>
        <v>PR19 Business retail revenue adjustment expressed in 2022-23 CPIH FYA prices (ADDN2)</v>
      </c>
      <c r="F117" s="139">
        <f xml:space="preserve"> Calc!F275</f>
        <v>0</v>
      </c>
      <c r="G117" s="138" t="str">
        <f xml:space="preserve"> Calc!G275</f>
        <v>£m</v>
      </c>
    </row>
    <row r="118" spans="1:7" s="138" customFormat="1" outlineLevel="1" x14ac:dyDescent="0.2">
      <c r="A118" s="157" t="str">
        <f xml:space="preserve"> Calc!A276</f>
        <v>PD12.58</v>
      </c>
      <c r="B118" s="157">
        <f xml:space="preserve"> Calc!B276</f>
        <v>0</v>
      </c>
      <c r="C118" s="158">
        <f xml:space="preserve"> Calc!C276</f>
        <v>0</v>
      </c>
      <c r="D118" s="159">
        <f xml:space="preserve"> Calc!D276</f>
        <v>0</v>
      </c>
      <c r="E118" s="138" t="str">
        <f xml:space="preserve"> Calc!E276</f>
        <v>PR19 Business retail revenue adjustment expressed in 2022-23 CPIH FYA prices (Residential retail)</v>
      </c>
      <c r="F118" s="139">
        <f xml:space="preserve"> Calc!F276</f>
        <v>0</v>
      </c>
      <c r="G118" s="138" t="str">
        <f xml:space="preserve"> Calc!G276</f>
        <v>£m</v>
      </c>
    </row>
    <row r="119" spans="1:7" s="138" customFormat="1" outlineLevel="1" x14ac:dyDescent="0.2">
      <c r="A119" s="157" t="str">
        <f xml:space="preserve"> Calc!A277</f>
        <v>PD12.58</v>
      </c>
      <c r="B119" s="157">
        <f xml:space="preserve"> Calc!B277</f>
        <v>0</v>
      </c>
      <c r="C119" s="158">
        <f xml:space="preserve"> Calc!C277</f>
        <v>0</v>
      </c>
      <c r="D119" s="159">
        <f xml:space="preserve"> Calc!D277</f>
        <v>0</v>
      </c>
      <c r="E119" s="138" t="str">
        <f xml:space="preserve"> Calc!E277</f>
        <v>PR19 Business retail revenue adjustment expressed in 2022-23 CPIH FYA prices (Business retail)</v>
      </c>
      <c r="F119" s="139">
        <f xml:space="preserve"> Calc!F277</f>
        <v>0</v>
      </c>
      <c r="G119" s="138" t="str">
        <f xml:space="preserve"> Calc!G277</f>
        <v>£m</v>
      </c>
    </row>
    <row r="120" spans="1:7" s="138" customFormat="1" outlineLevel="1" x14ac:dyDescent="0.2">
      <c r="A120" s="157"/>
      <c r="B120" s="157"/>
      <c r="C120" s="158"/>
      <c r="D120" s="159"/>
      <c r="F120" s="139"/>
    </row>
    <row r="121" spans="1:7" s="138" customFormat="1" outlineLevel="1" x14ac:dyDescent="0.2">
      <c r="A121" s="157" t="str">
        <f xml:space="preserve"> Calc!A279</f>
        <v>PD12.59</v>
      </c>
      <c r="B121" s="157">
        <f xml:space="preserve"> Calc!B279</f>
        <v>0</v>
      </c>
      <c r="C121" s="158">
        <f xml:space="preserve"> Calc!C279</f>
        <v>0</v>
      </c>
      <c r="D121" s="159">
        <f xml:space="preserve"> Calc!D279</f>
        <v>0</v>
      </c>
      <c r="E121" s="138" t="str">
        <f xml:space="preserve"> Calc!E279</f>
        <v>PR19 Water trading revenue adjustment expressed in 2022-23 CPIH FYA prices (WR)</v>
      </c>
      <c r="F121" s="139">
        <f xml:space="preserve"> Calc!F279</f>
        <v>0</v>
      </c>
      <c r="G121" s="138" t="str">
        <f xml:space="preserve"> Calc!G279</f>
        <v>£m</v>
      </c>
    </row>
    <row r="122" spans="1:7" s="138" customFormat="1" outlineLevel="1" x14ac:dyDescent="0.2">
      <c r="A122" s="157" t="str">
        <f xml:space="preserve"> Calc!A280</f>
        <v>PD12.59</v>
      </c>
      <c r="B122" s="157">
        <f xml:space="preserve"> Calc!B280</f>
        <v>0</v>
      </c>
      <c r="C122" s="158">
        <f xml:space="preserve"> Calc!C280</f>
        <v>0</v>
      </c>
      <c r="D122" s="159">
        <f xml:space="preserve"> Calc!D280</f>
        <v>0</v>
      </c>
      <c r="E122" s="138" t="str">
        <f xml:space="preserve"> Calc!E280</f>
        <v>PR19 Water trading revenue adjustment expressed in 2022-23 CPIH FYA prices (WN)</v>
      </c>
      <c r="F122" s="139">
        <f xml:space="preserve"> Calc!F280</f>
        <v>0</v>
      </c>
      <c r="G122" s="138" t="str">
        <f xml:space="preserve"> Calc!G280</f>
        <v>£m</v>
      </c>
    </row>
    <row r="123" spans="1:7" s="138" customFormat="1" outlineLevel="1" x14ac:dyDescent="0.2">
      <c r="A123" s="157" t="str">
        <f xml:space="preserve"> Calc!A281</f>
        <v>PD12.59</v>
      </c>
      <c r="B123" s="157">
        <f xml:space="preserve"> Calc!B281</f>
        <v>0</v>
      </c>
      <c r="C123" s="158">
        <f xml:space="preserve"> Calc!C281</f>
        <v>0</v>
      </c>
      <c r="D123" s="159">
        <f xml:space="preserve"> Calc!D281</f>
        <v>0</v>
      </c>
      <c r="E123" s="138" t="str">
        <f xml:space="preserve"> Calc!E281</f>
        <v>PR19 Water trading revenue adjustment expressed in 2022-23 CPIH FYA prices (WWN)</v>
      </c>
      <c r="F123" s="139">
        <f xml:space="preserve"> Calc!F281</f>
        <v>0</v>
      </c>
      <c r="G123" s="138" t="str">
        <f xml:space="preserve"> Calc!G281</f>
        <v>£m</v>
      </c>
    </row>
    <row r="124" spans="1:7" s="138" customFormat="1" outlineLevel="1" x14ac:dyDescent="0.2">
      <c r="A124" s="157" t="str">
        <f xml:space="preserve"> Calc!A282</f>
        <v>PD12.59</v>
      </c>
      <c r="B124" s="157">
        <f xml:space="preserve"> Calc!B282</f>
        <v>0</v>
      </c>
      <c r="C124" s="158">
        <f xml:space="preserve"> Calc!C282</f>
        <v>0</v>
      </c>
      <c r="D124" s="159">
        <f xml:space="preserve"> Calc!D282</f>
        <v>0</v>
      </c>
      <c r="E124" s="138" t="str">
        <f xml:space="preserve"> Calc!E282</f>
        <v>PR19 Water trading revenue adjustment expressed in 2022-23 CPIH FYA prices (BR)</v>
      </c>
      <c r="F124" s="139">
        <f xml:space="preserve"> Calc!F282</f>
        <v>0</v>
      </c>
      <c r="G124" s="138" t="str">
        <f xml:space="preserve"> Calc!G282</f>
        <v>£m</v>
      </c>
    </row>
    <row r="125" spans="1:7" s="138" customFormat="1" outlineLevel="1" x14ac:dyDescent="0.2">
      <c r="A125" s="157" t="str">
        <f xml:space="preserve"> Calc!A283</f>
        <v>PD12.59</v>
      </c>
      <c r="B125" s="157">
        <f xml:space="preserve"> Calc!B283</f>
        <v>0</v>
      </c>
      <c r="C125" s="158">
        <f xml:space="preserve"> Calc!C283</f>
        <v>0</v>
      </c>
      <c r="D125" s="159">
        <f xml:space="preserve"> Calc!D283</f>
        <v>0</v>
      </c>
      <c r="E125" s="138" t="str">
        <f xml:space="preserve"> Calc!E283</f>
        <v>PR19 Water trading revenue adjustment expressed in 2022-23 CPIH FYA prices (ADDN1)</v>
      </c>
      <c r="F125" s="139">
        <f xml:space="preserve"> Calc!F283</f>
        <v>0</v>
      </c>
      <c r="G125" s="138" t="str">
        <f xml:space="preserve"> Calc!G283</f>
        <v>£m</v>
      </c>
    </row>
    <row r="126" spans="1:7" s="138" customFormat="1" outlineLevel="1" x14ac:dyDescent="0.2">
      <c r="A126" s="157" t="str">
        <f xml:space="preserve"> Calc!A284</f>
        <v>PD12.59</v>
      </c>
      <c r="B126" s="157">
        <f xml:space="preserve"> Calc!B284</f>
        <v>0</v>
      </c>
      <c r="C126" s="158">
        <f xml:space="preserve"> Calc!C284</f>
        <v>0</v>
      </c>
      <c r="D126" s="159">
        <f xml:space="preserve"> Calc!D284</f>
        <v>0</v>
      </c>
      <c r="E126" s="138" t="str">
        <f xml:space="preserve"> Calc!E284</f>
        <v>PR19 Water trading revenue adjustment expressed in 2022-23 CPIH FYA prices (ADDN2)</v>
      </c>
      <c r="F126" s="139">
        <f xml:space="preserve"> Calc!F284</f>
        <v>0</v>
      </c>
      <c r="G126" s="138" t="str">
        <f xml:space="preserve"> Calc!G284</f>
        <v>£m</v>
      </c>
    </row>
    <row r="127" spans="1:7" s="138" customFormat="1" outlineLevel="1" x14ac:dyDescent="0.2">
      <c r="A127" s="157" t="str">
        <f xml:space="preserve"> Calc!A285</f>
        <v>PD12.59</v>
      </c>
      <c r="B127" s="157">
        <f xml:space="preserve"> Calc!B285</f>
        <v>0</v>
      </c>
      <c r="C127" s="158">
        <f xml:space="preserve"> Calc!C285</f>
        <v>0</v>
      </c>
      <c r="D127" s="159">
        <f xml:space="preserve"> Calc!D285</f>
        <v>0</v>
      </c>
      <c r="E127" s="138" t="str">
        <f xml:space="preserve"> Calc!E285</f>
        <v>PR19 Water trading revenue adjustment expressed in 2022-23 CPIH FYA prices (Residential retail)</v>
      </c>
      <c r="F127" s="139">
        <f xml:space="preserve"> Calc!F285</f>
        <v>0</v>
      </c>
      <c r="G127" s="138" t="str">
        <f xml:space="preserve"> Calc!G285</f>
        <v>£m</v>
      </c>
    </row>
    <row r="128" spans="1:7" s="138" customFormat="1" outlineLevel="1" x14ac:dyDescent="0.2">
      <c r="A128" s="157" t="str">
        <f xml:space="preserve"> Calc!A286</f>
        <v>PD12.59</v>
      </c>
      <c r="B128" s="157">
        <f xml:space="preserve"> Calc!B286</f>
        <v>0</v>
      </c>
      <c r="C128" s="158">
        <f xml:space="preserve"> Calc!C286</f>
        <v>0</v>
      </c>
      <c r="D128" s="159">
        <f xml:space="preserve"> Calc!D286</f>
        <v>0</v>
      </c>
      <c r="E128" s="138" t="str">
        <f xml:space="preserve"> Calc!E286</f>
        <v>PR19 Water trading revenue adjustment expressed in 2022-23 CPIH FYA prices (Business retail)</v>
      </c>
      <c r="F128" s="139">
        <f xml:space="preserve"> Calc!F286</f>
        <v>0</v>
      </c>
      <c r="G128" s="138" t="str">
        <f xml:space="preserve"> Calc!G286</f>
        <v>£m</v>
      </c>
    </row>
    <row r="129" spans="1:7" s="138" customFormat="1" outlineLevel="1" x14ac:dyDescent="0.2">
      <c r="A129" s="157"/>
      <c r="B129" s="157"/>
      <c r="C129" s="158"/>
      <c r="D129" s="159"/>
      <c r="F129" s="139"/>
    </row>
    <row r="130" spans="1:7" s="138" customFormat="1" outlineLevel="1" x14ac:dyDescent="0.2">
      <c r="A130" s="157" t="str">
        <f xml:space="preserve"> Calc!A288</f>
        <v>PD12.60</v>
      </c>
      <c r="B130" s="157">
        <f xml:space="preserve"> Calc!B288</f>
        <v>0</v>
      </c>
      <c r="C130" s="158">
        <f xml:space="preserve"> Calc!C288</f>
        <v>0</v>
      </c>
      <c r="D130" s="159">
        <f xml:space="preserve"> Calc!D288</f>
        <v>0</v>
      </c>
      <c r="E130" s="138" t="str">
        <f xml:space="preserve"> Calc!E288</f>
        <v>PR19 Developer services revenue adjustment expressed in 2022-23 CPIH FYA prices (WR)</v>
      </c>
      <c r="F130" s="139">
        <f xml:space="preserve"> Calc!F288</f>
        <v>0</v>
      </c>
      <c r="G130" s="138" t="str">
        <f xml:space="preserve"> Calc!G288</f>
        <v>£m</v>
      </c>
    </row>
    <row r="131" spans="1:7" s="138" customFormat="1" outlineLevel="1" x14ac:dyDescent="0.2">
      <c r="A131" s="157" t="str">
        <f xml:space="preserve"> Calc!A289</f>
        <v>PD12.60</v>
      </c>
      <c r="B131" s="157">
        <f xml:space="preserve"> Calc!B289</f>
        <v>0</v>
      </c>
      <c r="C131" s="158">
        <f xml:space="preserve"> Calc!C289</f>
        <v>0</v>
      </c>
      <c r="D131" s="159">
        <f xml:space="preserve"> Calc!D289</f>
        <v>0</v>
      </c>
      <c r="E131" s="138" t="str">
        <f xml:space="preserve"> Calc!E289</f>
        <v>PR19 Developer services revenue adjustment expressed in 2022-23 CPIH FYA prices (WN)</v>
      </c>
      <c r="F131" s="139">
        <f xml:space="preserve"> Calc!F289</f>
        <v>-3.7166336158643851</v>
      </c>
      <c r="G131" s="138" t="str">
        <f xml:space="preserve"> Calc!G289</f>
        <v>£m</v>
      </c>
    </row>
    <row r="132" spans="1:7" s="138" customFormat="1" outlineLevel="1" x14ac:dyDescent="0.2">
      <c r="A132" s="157" t="str">
        <f xml:space="preserve"> Calc!A290</f>
        <v>PD12.60</v>
      </c>
      <c r="B132" s="157">
        <f xml:space="preserve"> Calc!B290</f>
        <v>0</v>
      </c>
      <c r="C132" s="158">
        <f xml:space="preserve"> Calc!C290</f>
        <v>0</v>
      </c>
      <c r="D132" s="159">
        <f xml:space="preserve"> Calc!D290</f>
        <v>0</v>
      </c>
      <c r="E132" s="138" t="str">
        <f xml:space="preserve"> Calc!E290</f>
        <v>PR19 Developer services revenue adjustment expressed in 2022-23 CPIH FYA prices (WWN)</v>
      </c>
      <c r="F132" s="139">
        <f xml:space="preserve"> Calc!F290</f>
        <v>-0.41086038701423311</v>
      </c>
      <c r="G132" s="138" t="str">
        <f xml:space="preserve"> Calc!G290</f>
        <v>£m</v>
      </c>
    </row>
    <row r="133" spans="1:7" s="138" customFormat="1" outlineLevel="1" x14ac:dyDescent="0.2">
      <c r="A133" s="157" t="str">
        <f xml:space="preserve"> Calc!A291</f>
        <v>PD12.60</v>
      </c>
      <c r="B133" s="157">
        <f xml:space="preserve"> Calc!B291</f>
        <v>0</v>
      </c>
      <c r="C133" s="158">
        <f xml:space="preserve"> Calc!C291</f>
        <v>0</v>
      </c>
      <c r="D133" s="159">
        <f xml:space="preserve"> Calc!D291</f>
        <v>0</v>
      </c>
      <c r="E133" s="138" t="str">
        <f xml:space="preserve"> Calc!E291</f>
        <v>PR19 Developer services revenue adjustment expressed in 2022-23 CPIH FYA prices (BR)</v>
      </c>
      <c r="F133" s="139">
        <f xml:space="preserve"> Calc!F291</f>
        <v>0</v>
      </c>
      <c r="G133" s="138" t="str">
        <f xml:space="preserve"> Calc!G291</f>
        <v>£m</v>
      </c>
    </row>
    <row r="134" spans="1:7" s="138" customFormat="1" outlineLevel="1" x14ac:dyDescent="0.2">
      <c r="A134" s="157" t="str">
        <f xml:space="preserve"> Calc!A292</f>
        <v>PD12.60</v>
      </c>
      <c r="B134" s="157">
        <f xml:space="preserve"> Calc!B292</f>
        <v>0</v>
      </c>
      <c r="C134" s="158">
        <f xml:space="preserve"> Calc!C292</f>
        <v>0</v>
      </c>
      <c r="D134" s="159">
        <f xml:space="preserve"> Calc!D292</f>
        <v>0</v>
      </c>
      <c r="E134" s="138" t="str">
        <f xml:space="preserve"> Calc!E292</f>
        <v>PR19 Developer services revenue adjustment expressed in 2022-23 CPIH FYA prices (ADDN1)</v>
      </c>
      <c r="F134" s="139">
        <f xml:space="preserve"> Calc!F292</f>
        <v>0</v>
      </c>
      <c r="G134" s="138" t="str">
        <f xml:space="preserve"> Calc!G292</f>
        <v>£m</v>
      </c>
    </row>
    <row r="135" spans="1:7" s="138" customFormat="1" outlineLevel="1" x14ac:dyDescent="0.2">
      <c r="A135" s="157" t="str">
        <f xml:space="preserve"> Calc!A293</f>
        <v>PD12.60</v>
      </c>
      <c r="B135" s="157">
        <f xml:space="preserve"> Calc!B293</f>
        <v>0</v>
      </c>
      <c r="C135" s="158">
        <f xml:space="preserve"> Calc!C293</f>
        <v>0</v>
      </c>
      <c r="D135" s="159">
        <f xml:space="preserve"> Calc!D293</f>
        <v>0</v>
      </c>
      <c r="E135" s="138" t="str">
        <f xml:space="preserve"> Calc!E293</f>
        <v>PR19 Developer services revenue adjustment expressed in 2022-23 CPIH FYA prices (ADDN2)</v>
      </c>
      <c r="F135" s="139">
        <f xml:space="preserve"> Calc!F293</f>
        <v>0</v>
      </c>
      <c r="G135" s="138" t="str">
        <f xml:space="preserve"> Calc!G293</f>
        <v>£m</v>
      </c>
    </row>
    <row r="136" spans="1:7" s="138" customFormat="1" outlineLevel="1" x14ac:dyDescent="0.2">
      <c r="A136" s="157" t="str">
        <f xml:space="preserve"> Calc!A294</f>
        <v>PD12.60</v>
      </c>
      <c r="B136" s="157">
        <f xml:space="preserve"> Calc!B294</f>
        <v>0</v>
      </c>
      <c r="C136" s="158">
        <f xml:space="preserve"> Calc!C294</f>
        <v>0</v>
      </c>
      <c r="D136" s="159">
        <f xml:space="preserve"> Calc!D294</f>
        <v>0</v>
      </c>
      <c r="E136" s="138" t="str">
        <f xml:space="preserve"> Calc!E294</f>
        <v>PR19 Developer services revenue adjustment expressed in 2022-23 CPIH FYA prices (Residential retail)</v>
      </c>
      <c r="F136" s="139">
        <f xml:space="preserve"> Calc!F294</f>
        <v>0</v>
      </c>
      <c r="G136" s="138" t="str">
        <f xml:space="preserve"> Calc!G294</f>
        <v>£m</v>
      </c>
    </row>
    <row r="137" spans="1:7" s="138" customFormat="1" outlineLevel="1" x14ac:dyDescent="0.2">
      <c r="A137" s="157" t="str">
        <f xml:space="preserve"> Calc!A295</f>
        <v>PD12.60</v>
      </c>
      <c r="B137" s="157">
        <f xml:space="preserve"> Calc!B295</f>
        <v>0</v>
      </c>
      <c r="C137" s="158">
        <f xml:space="preserve"> Calc!C295</f>
        <v>0</v>
      </c>
      <c r="D137" s="159">
        <f xml:space="preserve"> Calc!D295</f>
        <v>0</v>
      </c>
      <c r="E137" s="138" t="str">
        <f xml:space="preserve"> Calc!E295</f>
        <v>PR19 Developer services revenue adjustment expressed in 2022-23 CPIH FYA prices (Business retail)</v>
      </c>
      <c r="F137" s="139">
        <f xml:space="preserve"> Calc!F295</f>
        <v>0</v>
      </c>
      <c r="G137" s="138" t="str">
        <f xml:space="preserve"> Calc!G295</f>
        <v>£m</v>
      </c>
    </row>
    <row r="138" spans="1:7" s="138" customFormat="1" outlineLevel="1" x14ac:dyDescent="0.2">
      <c r="A138" s="157"/>
      <c r="B138" s="157"/>
      <c r="C138" s="158"/>
      <c r="D138" s="159"/>
      <c r="F138" s="139"/>
    </row>
    <row r="139" spans="1:7" s="138" customFormat="1" outlineLevel="1" x14ac:dyDescent="0.2">
      <c r="A139" s="157" t="str">
        <f xml:space="preserve"> Calc!A297</f>
        <v>PD12.61</v>
      </c>
      <c r="B139" s="157">
        <f xml:space="preserve"> Calc!B297</f>
        <v>0</v>
      </c>
      <c r="C139" s="158">
        <f xml:space="preserve"> Calc!C297</f>
        <v>0</v>
      </c>
      <c r="D139" s="159">
        <f xml:space="preserve"> Calc!D297</f>
        <v>0</v>
      </c>
      <c r="E139" s="138" t="str">
        <f xml:space="preserve"> Calc!E297</f>
        <v>PR19 Cost of new debt revenue adjustment expressed in 2022-23 CPIH FYA prices (WR)</v>
      </c>
      <c r="F139" s="139">
        <f xml:space="preserve"> Calc!F297</f>
        <v>0.36717695506157044</v>
      </c>
      <c r="G139" s="138" t="str">
        <f xml:space="preserve"> Calc!G297</f>
        <v>£m</v>
      </c>
    </row>
    <row r="140" spans="1:7" s="138" customFormat="1" outlineLevel="1" x14ac:dyDescent="0.2">
      <c r="A140" s="157" t="str">
        <f xml:space="preserve"> Calc!A298</f>
        <v>PD12.61</v>
      </c>
      <c r="B140" s="157">
        <f xml:space="preserve"> Calc!B298</f>
        <v>0</v>
      </c>
      <c r="C140" s="158">
        <f xml:space="preserve"> Calc!C298</f>
        <v>0</v>
      </c>
      <c r="D140" s="159">
        <f xml:space="preserve"> Calc!D298</f>
        <v>0</v>
      </c>
      <c r="E140" s="138" t="str">
        <f xml:space="preserve"> Calc!E298</f>
        <v>PR19 Cost of new debt revenue adjustment expressed in 2022-23 CPIH FYA prices (WN)</v>
      </c>
      <c r="F140" s="139">
        <f xml:space="preserve"> Calc!F298</f>
        <v>5.1794382696305767</v>
      </c>
      <c r="G140" s="138" t="str">
        <f xml:space="preserve"> Calc!G298</f>
        <v>£m</v>
      </c>
    </row>
    <row r="141" spans="1:7" s="138" customFormat="1" outlineLevel="1" x14ac:dyDescent="0.2">
      <c r="A141" s="157" t="str">
        <f xml:space="preserve"> Calc!A299</f>
        <v>PD12.61</v>
      </c>
      <c r="B141" s="157">
        <f xml:space="preserve"> Calc!B299</f>
        <v>0</v>
      </c>
      <c r="C141" s="158">
        <f xml:space="preserve"> Calc!C299</f>
        <v>0</v>
      </c>
      <c r="D141" s="159">
        <f xml:space="preserve"> Calc!D299</f>
        <v>0</v>
      </c>
      <c r="E141" s="138" t="str">
        <f xml:space="preserve"> Calc!E299</f>
        <v>PR19 Cost of new debt revenue adjustment expressed in 2022-23 CPIH FYA prices (WWN)</v>
      </c>
      <c r="F141" s="139">
        <f xml:space="preserve"> Calc!F299</f>
        <v>10.355334639373101</v>
      </c>
      <c r="G141" s="138" t="str">
        <f xml:space="preserve"> Calc!G299</f>
        <v>£m</v>
      </c>
    </row>
    <row r="142" spans="1:7" s="138" customFormat="1" outlineLevel="1" x14ac:dyDescent="0.2">
      <c r="A142" s="157" t="str">
        <f xml:space="preserve"> Calc!A300</f>
        <v>PD12.61</v>
      </c>
      <c r="B142" s="157">
        <f xml:space="preserve"> Calc!B300</f>
        <v>0</v>
      </c>
      <c r="C142" s="158">
        <f xml:space="preserve"> Calc!C300</f>
        <v>0</v>
      </c>
      <c r="D142" s="159">
        <f xml:space="preserve"> Calc!D300</f>
        <v>0</v>
      </c>
      <c r="E142" s="138" t="str">
        <f xml:space="preserve"> Calc!E300</f>
        <v>PR19 Cost of new debt revenue adjustment expressed in 2022-23 CPIH FYA prices (BR)</v>
      </c>
      <c r="F142" s="139">
        <f xml:space="preserve"> Calc!F300</f>
        <v>0.54073004957620341</v>
      </c>
      <c r="G142" s="138" t="str">
        <f xml:space="preserve"> Calc!G300</f>
        <v>£m</v>
      </c>
    </row>
    <row r="143" spans="1:7" s="138" customFormat="1" outlineLevel="1" x14ac:dyDescent="0.2">
      <c r="A143" s="157" t="str">
        <f xml:space="preserve"> Calc!A301</f>
        <v>PD12.61</v>
      </c>
      <c r="B143" s="157">
        <f xml:space="preserve"> Calc!B301</f>
        <v>0</v>
      </c>
      <c r="C143" s="158">
        <f xml:space="preserve"> Calc!C301</f>
        <v>0</v>
      </c>
      <c r="D143" s="159">
        <f xml:space="preserve"> Calc!D301</f>
        <v>0</v>
      </c>
      <c r="E143" s="138" t="str">
        <f xml:space="preserve"> Calc!E301</f>
        <v>PR19 Cost of new debt revenue adjustment expressed in 2022-23 CPIH FYA prices (ADDN1)</v>
      </c>
      <c r="F143" s="139">
        <f xml:space="preserve"> Calc!F301</f>
        <v>0</v>
      </c>
      <c r="G143" s="138" t="str">
        <f xml:space="preserve"> Calc!G301</f>
        <v>£m</v>
      </c>
    </row>
    <row r="144" spans="1:7" s="138" customFormat="1" outlineLevel="1" x14ac:dyDescent="0.2">
      <c r="A144" s="157" t="str">
        <f xml:space="preserve"> Calc!A302</f>
        <v>PD12.61</v>
      </c>
      <c r="B144" s="157">
        <f xml:space="preserve"> Calc!B302</f>
        <v>0</v>
      </c>
      <c r="C144" s="158">
        <f xml:space="preserve"> Calc!C302</f>
        <v>0</v>
      </c>
      <c r="D144" s="159">
        <f xml:space="preserve"> Calc!D302</f>
        <v>0</v>
      </c>
      <c r="E144" s="138" t="str">
        <f xml:space="preserve"> Calc!E302</f>
        <v>PR19 Cost of new debt revenue adjustment expressed in 2022-23 CPIH FYA prices (ADDN2)</v>
      </c>
      <c r="F144" s="139">
        <f xml:space="preserve"> Calc!F302</f>
        <v>0</v>
      </c>
      <c r="G144" s="138" t="str">
        <f xml:space="preserve"> Calc!G302</f>
        <v>£m</v>
      </c>
    </row>
    <row r="145" spans="1:7" s="138" customFormat="1" outlineLevel="1" x14ac:dyDescent="0.2">
      <c r="A145" s="157" t="str">
        <f xml:space="preserve"> Calc!A303</f>
        <v>PD12.61</v>
      </c>
      <c r="B145" s="157">
        <f xml:space="preserve"> Calc!B303</f>
        <v>0</v>
      </c>
      <c r="C145" s="158">
        <f xml:space="preserve"> Calc!C303</f>
        <v>0</v>
      </c>
      <c r="D145" s="159">
        <f xml:space="preserve"> Calc!D303</f>
        <v>0</v>
      </c>
      <c r="E145" s="138" t="str">
        <f xml:space="preserve"> Calc!E303</f>
        <v>PR19 Cost of new debt revenue adjustment expressed in 2022-23 CPIH FYA prices (Residential retail)</v>
      </c>
      <c r="F145" s="139">
        <f xml:space="preserve"> Calc!F303</f>
        <v>0</v>
      </c>
      <c r="G145" s="138" t="str">
        <f xml:space="preserve"> Calc!G303</f>
        <v>£m</v>
      </c>
    </row>
    <row r="146" spans="1:7" s="138" customFormat="1" outlineLevel="1" x14ac:dyDescent="0.2">
      <c r="A146" s="157" t="str">
        <f xml:space="preserve"> Calc!A304</f>
        <v>PD12.61</v>
      </c>
      <c r="B146" s="157">
        <f xml:space="preserve"> Calc!B304</f>
        <v>0</v>
      </c>
      <c r="C146" s="158">
        <f xml:space="preserve"> Calc!C304</f>
        <v>0</v>
      </c>
      <c r="D146" s="159">
        <f xml:space="preserve"> Calc!D304</f>
        <v>0</v>
      </c>
      <c r="E146" s="138" t="str">
        <f xml:space="preserve"> Calc!E304</f>
        <v>PR19 Cost of new debt revenue adjustment expressed in 2022-23 CPIH FYA prices (Business retail)</v>
      </c>
      <c r="F146" s="139">
        <f xml:space="preserve"> Calc!F304</f>
        <v>0</v>
      </c>
      <c r="G146" s="138" t="str">
        <f xml:space="preserve"> Calc!G304</f>
        <v>£m</v>
      </c>
    </row>
    <row r="147" spans="1:7" s="138" customFormat="1" outlineLevel="1" x14ac:dyDescent="0.2">
      <c r="A147" s="157"/>
      <c r="B147" s="157"/>
      <c r="C147" s="158"/>
      <c r="D147" s="159"/>
      <c r="F147" s="139"/>
    </row>
    <row r="148" spans="1:7" s="138" customFormat="1" outlineLevel="1" x14ac:dyDescent="0.2">
      <c r="A148" s="157" t="str">
        <f xml:space="preserve"> Calc!A390</f>
        <v>PD12.62</v>
      </c>
      <c r="B148" s="157">
        <f xml:space="preserve"> Calc!B390</f>
        <v>0</v>
      </c>
      <c r="C148" s="158">
        <f xml:space="preserve"> Calc!C390</f>
        <v>0</v>
      </c>
      <c r="D148" s="159">
        <f xml:space="preserve"> Calc!D390</f>
        <v>0</v>
      </c>
      <c r="E148" s="138" t="str">
        <f xml:space="preserve"> Calc!E390</f>
        <v>PR19 Gearing outperformance revenue adjustment expressed in 2022-23 CPIH FYA prices (WR)</v>
      </c>
      <c r="F148" s="219">
        <f xml:space="preserve"> Calc!F390</f>
        <v>0</v>
      </c>
      <c r="G148" s="138" t="str">
        <f xml:space="preserve"> Calc!G390</f>
        <v>£m</v>
      </c>
    </row>
    <row r="149" spans="1:7" s="138" customFormat="1" outlineLevel="1" x14ac:dyDescent="0.2">
      <c r="A149" s="157" t="str">
        <f xml:space="preserve"> Calc!A391</f>
        <v>PD12.62</v>
      </c>
      <c r="B149" s="157">
        <f xml:space="preserve"> Calc!B391</f>
        <v>0</v>
      </c>
      <c r="C149" s="158">
        <f xml:space="preserve"> Calc!C391</f>
        <v>0</v>
      </c>
      <c r="D149" s="159">
        <f xml:space="preserve"> Calc!D391</f>
        <v>0</v>
      </c>
      <c r="E149" s="138" t="str">
        <f xml:space="preserve"> Calc!E391</f>
        <v>PR19 Gearing outperformance revenue adjustment expressed in 2022-23 CPIH FYA prices (WN)</v>
      </c>
      <c r="F149" s="139">
        <f xml:space="preserve"> Calc!F391</f>
        <v>0</v>
      </c>
      <c r="G149" s="138" t="str">
        <f xml:space="preserve"> Calc!G391</f>
        <v>£m</v>
      </c>
    </row>
    <row r="150" spans="1:7" s="138" customFormat="1" outlineLevel="1" x14ac:dyDescent="0.2">
      <c r="A150" s="157" t="str">
        <f xml:space="preserve"> Calc!A392</f>
        <v>PD12.62</v>
      </c>
      <c r="B150" s="157">
        <f xml:space="preserve"> Calc!B392</f>
        <v>0</v>
      </c>
      <c r="C150" s="158">
        <f xml:space="preserve"> Calc!C392</f>
        <v>0</v>
      </c>
      <c r="D150" s="159">
        <f xml:space="preserve"> Calc!D392</f>
        <v>0</v>
      </c>
      <c r="E150" s="138" t="str">
        <f xml:space="preserve"> Calc!E392</f>
        <v>PR19 Gearing outperformance revenue adjustment expressed in 2022-23 CPIH FYA prices (WWN)</v>
      </c>
      <c r="F150" s="139">
        <f xml:space="preserve"> Calc!F392</f>
        <v>0</v>
      </c>
      <c r="G150" s="138" t="str">
        <f xml:space="preserve"> Calc!G392</f>
        <v>£m</v>
      </c>
    </row>
    <row r="151" spans="1:7" s="138" customFormat="1" outlineLevel="1" x14ac:dyDescent="0.2">
      <c r="A151" s="157" t="str">
        <f xml:space="preserve"> Calc!A393</f>
        <v>PD12.62</v>
      </c>
      <c r="B151" s="157">
        <f xml:space="preserve"> Calc!B393</f>
        <v>0</v>
      </c>
      <c r="C151" s="158">
        <f xml:space="preserve"> Calc!C393</f>
        <v>0</v>
      </c>
      <c r="D151" s="159">
        <f xml:space="preserve"> Calc!D393</f>
        <v>0</v>
      </c>
      <c r="E151" s="138" t="str">
        <f xml:space="preserve"> Calc!E393</f>
        <v>PR19 Gearing outperformance revenue adjustment expressed in 2022-23 CPIH FYA prices (BR)</v>
      </c>
      <c r="F151" s="139">
        <f xml:space="preserve"> Calc!F393</f>
        <v>0</v>
      </c>
      <c r="G151" s="138" t="str">
        <f xml:space="preserve"> Calc!G393</f>
        <v>£m</v>
      </c>
    </row>
    <row r="152" spans="1:7" s="138" customFormat="1" outlineLevel="1" x14ac:dyDescent="0.2">
      <c r="A152" s="157" t="str">
        <f xml:space="preserve"> Calc!A394</f>
        <v>PD12.62</v>
      </c>
      <c r="B152" s="157">
        <f xml:space="preserve"> Calc!B394</f>
        <v>0</v>
      </c>
      <c r="C152" s="158">
        <f xml:space="preserve"> Calc!C394</f>
        <v>0</v>
      </c>
      <c r="D152" s="159">
        <f xml:space="preserve"> Calc!D394</f>
        <v>0</v>
      </c>
      <c r="E152" s="138" t="str">
        <f xml:space="preserve"> Calc!E394</f>
        <v>PR19 Gearing outperformance revenue adjustment expressed in 2022-23 CPIH FYA prices (ADDN1)</v>
      </c>
      <c r="F152" s="139">
        <f xml:space="preserve"> Calc!F394</f>
        <v>0</v>
      </c>
      <c r="G152" s="138" t="str">
        <f xml:space="preserve"> Calc!G394</f>
        <v>£m</v>
      </c>
    </row>
    <row r="153" spans="1:7" s="138" customFormat="1" outlineLevel="1" x14ac:dyDescent="0.2">
      <c r="A153" s="157" t="str">
        <f xml:space="preserve"> Calc!A395</f>
        <v>PD12.62</v>
      </c>
      <c r="B153" s="157">
        <f xml:space="preserve"> Calc!B395</f>
        <v>0</v>
      </c>
      <c r="C153" s="158">
        <f xml:space="preserve"> Calc!C395</f>
        <v>0</v>
      </c>
      <c r="D153" s="159">
        <f xml:space="preserve"> Calc!D395</f>
        <v>0</v>
      </c>
      <c r="E153" s="138" t="str">
        <f xml:space="preserve"> Calc!E395</f>
        <v>PR19 Gearing outperformance revenue adjustment expressed in 2022-23 CPIH FYA prices (ADDN2)</v>
      </c>
      <c r="F153" s="139">
        <f xml:space="preserve"> Calc!F395</f>
        <v>0</v>
      </c>
      <c r="G153" s="138" t="str">
        <f xml:space="preserve"> Calc!G395</f>
        <v>£m</v>
      </c>
    </row>
    <row r="154" spans="1:7" s="138" customFormat="1" outlineLevel="1" x14ac:dyDescent="0.2">
      <c r="A154" s="157" t="str">
        <f xml:space="preserve"> Calc!A396</f>
        <v>PD12.62</v>
      </c>
      <c r="B154" s="157">
        <f xml:space="preserve"> Calc!B396</f>
        <v>0</v>
      </c>
      <c r="C154" s="158">
        <f xml:space="preserve"> Calc!C396</f>
        <v>0</v>
      </c>
      <c r="D154" s="159">
        <f xml:space="preserve"> Calc!D396</f>
        <v>0</v>
      </c>
      <c r="E154" s="138" t="str">
        <f xml:space="preserve"> Calc!E396</f>
        <v>PR19 Gearing outperformance revenue adjustment expressed in 2022-23 CPIH FYA prices (Residential retail)</v>
      </c>
      <c r="F154" s="139">
        <f xml:space="preserve"> Calc!F396</f>
        <v>0</v>
      </c>
      <c r="G154" s="138" t="str">
        <f xml:space="preserve"> Calc!G396</f>
        <v>£m</v>
      </c>
    </row>
    <row r="155" spans="1:7" s="138" customFormat="1" outlineLevel="1" x14ac:dyDescent="0.2">
      <c r="A155" s="157" t="str">
        <f xml:space="preserve"> Calc!A397</f>
        <v>PD12.62</v>
      </c>
      <c r="B155" s="157">
        <f xml:space="preserve"> Calc!B397</f>
        <v>0</v>
      </c>
      <c r="C155" s="158">
        <f xml:space="preserve"> Calc!C397</f>
        <v>0</v>
      </c>
      <c r="D155" s="159">
        <f xml:space="preserve"> Calc!D397</f>
        <v>0</v>
      </c>
      <c r="E155" s="138" t="str">
        <f xml:space="preserve"> Calc!E397</f>
        <v>PR19 Gearing outperformance revenue adjustment expressed in 2022-23 CPIH FYA prices (Business retail)</v>
      </c>
      <c r="F155" s="139">
        <f xml:space="preserve"> Calc!F397</f>
        <v>0</v>
      </c>
      <c r="G155" s="138" t="str">
        <f xml:space="preserve"> Calc!G397</f>
        <v>£m</v>
      </c>
    </row>
    <row r="156" spans="1:7" s="138" customFormat="1" outlineLevel="1" x14ac:dyDescent="0.2">
      <c r="A156" s="157"/>
      <c r="B156" s="157"/>
      <c r="C156" s="158"/>
      <c r="D156" s="159"/>
      <c r="F156" s="139"/>
    </row>
    <row r="157" spans="1:7" s="138" customFormat="1" outlineLevel="1" x14ac:dyDescent="0.2">
      <c r="A157" s="157" t="str">
        <f xml:space="preserve"> Calc!A306</f>
        <v>PD12.63</v>
      </c>
      <c r="B157" s="157">
        <f xml:space="preserve"> Calc!B306</f>
        <v>0</v>
      </c>
      <c r="C157" s="158">
        <f xml:space="preserve"> Calc!C306</f>
        <v>0</v>
      </c>
      <c r="D157" s="159">
        <f xml:space="preserve"> Calc!D306</f>
        <v>0</v>
      </c>
      <c r="E157" s="138" t="str">
        <f xml:space="preserve"> Calc!E306</f>
        <v>PR19 Totex costs revenue adjustment expressed in 2022-23 CPIH FYA prices (WR)</v>
      </c>
      <c r="F157" s="219">
        <f xml:space="preserve"> Calc!F306</f>
        <v>-2.6304509835279068</v>
      </c>
      <c r="G157" s="138" t="str">
        <f xml:space="preserve"> Calc!G306</f>
        <v>£m</v>
      </c>
    </row>
    <row r="158" spans="1:7" s="138" customFormat="1" outlineLevel="1" x14ac:dyDescent="0.2">
      <c r="A158" s="157" t="str">
        <f xml:space="preserve"> Calc!A307</f>
        <v>PD12.63</v>
      </c>
      <c r="B158" s="157">
        <f xml:space="preserve"> Calc!B307</f>
        <v>0</v>
      </c>
      <c r="C158" s="158">
        <f xml:space="preserve"> Calc!C307</f>
        <v>0</v>
      </c>
      <c r="D158" s="159">
        <f xml:space="preserve"> Calc!D307</f>
        <v>0</v>
      </c>
      <c r="E158" s="138" t="str">
        <f xml:space="preserve"> Calc!E307</f>
        <v>PR19 Totex costs revenue adjustment expressed in 2022-23 CPIH FYA prices (WN)</v>
      </c>
      <c r="F158" s="139">
        <f xml:space="preserve"> Calc!F307</f>
        <v>22.999917239724933</v>
      </c>
      <c r="G158" s="138" t="str">
        <f xml:space="preserve"> Calc!G307</f>
        <v>£m</v>
      </c>
    </row>
    <row r="159" spans="1:7" s="138" customFormat="1" outlineLevel="1" x14ac:dyDescent="0.2">
      <c r="A159" s="157" t="str">
        <f xml:space="preserve"> Calc!A308</f>
        <v>PD12.63</v>
      </c>
      <c r="B159" s="157">
        <f xml:space="preserve"> Calc!B308</f>
        <v>0</v>
      </c>
      <c r="C159" s="158">
        <f xml:space="preserve"> Calc!C308</f>
        <v>0</v>
      </c>
      <c r="D159" s="159">
        <f xml:space="preserve"> Calc!D308</f>
        <v>0</v>
      </c>
      <c r="E159" s="138" t="str">
        <f xml:space="preserve"> Calc!E308</f>
        <v>PR19 Totex costs revenue adjustment expressed in 2022-23 CPIH FYA prices (WWN)</v>
      </c>
      <c r="F159" s="139">
        <f xml:space="preserve"> Calc!F308</f>
        <v>-10.494649368303213</v>
      </c>
      <c r="G159" s="138" t="str">
        <f xml:space="preserve"> Calc!G308</f>
        <v>£m</v>
      </c>
    </row>
    <row r="160" spans="1:7" s="138" customFormat="1" outlineLevel="1" x14ac:dyDescent="0.2">
      <c r="A160" s="157" t="str">
        <f xml:space="preserve"> Calc!A309</f>
        <v>PD12.63</v>
      </c>
      <c r="B160" s="157">
        <f xml:space="preserve"> Calc!B309</f>
        <v>0</v>
      </c>
      <c r="C160" s="158">
        <f xml:space="preserve"> Calc!C309</f>
        <v>0</v>
      </c>
      <c r="D160" s="159">
        <f xml:space="preserve"> Calc!D309</f>
        <v>0</v>
      </c>
      <c r="E160" s="138" t="str">
        <f xml:space="preserve"> Calc!E309</f>
        <v>PR19 Totex costs revenue adjustment expressed in 2022-23 CPIH FYA prices (BR)</v>
      </c>
      <c r="F160" s="139">
        <f xml:space="preserve"> Calc!F309</f>
        <v>-1.6316352150967532</v>
      </c>
      <c r="G160" s="138" t="str">
        <f xml:space="preserve"> Calc!G309</f>
        <v>£m</v>
      </c>
    </row>
    <row r="161" spans="1:7" s="138" customFormat="1" outlineLevel="1" x14ac:dyDescent="0.2">
      <c r="A161" s="157" t="str">
        <f xml:space="preserve"> Calc!A310</f>
        <v>PD12.63</v>
      </c>
      <c r="B161" s="157">
        <f xml:space="preserve"> Calc!B310</f>
        <v>0</v>
      </c>
      <c r="C161" s="158">
        <f xml:space="preserve"> Calc!C310</f>
        <v>0</v>
      </c>
      <c r="D161" s="159">
        <f xml:space="preserve"> Calc!D310</f>
        <v>0</v>
      </c>
      <c r="E161" s="138" t="str">
        <f xml:space="preserve"> Calc!E310</f>
        <v>PR19 Totex costs revenue adjustment expressed in 2022-23 CPIH FYA prices (ADDN1)</v>
      </c>
      <c r="F161" s="139">
        <f xml:space="preserve"> Calc!F310</f>
        <v>0</v>
      </c>
      <c r="G161" s="138" t="str">
        <f xml:space="preserve"> Calc!G310</f>
        <v>£m</v>
      </c>
    </row>
    <row r="162" spans="1:7" s="138" customFormat="1" outlineLevel="1" x14ac:dyDescent="0.2">
      <c r="A162" s="157" t="str">
        <f xml:space="preserve"> Calc!A311</f>
        <v>PD12.63</v>
      </c>
      <c r="B162" s="157">
        <f xml:space="preserve"> Calc!B311</f>
        <v>0</v>
      </c>
      <c r="C162" s="158">
        <f xml:space="preserve"> Calc!C311</f>
        <v>0</v>
      </c>
      <c r="D162" s="159">
        <f xml:space="preserve"> Calc!D311</f>
        <v>0</v>
      </c>
      <c r="E162" s="138" t="str">
        <f xml:space="preserve"> Calc!E311</f>
        <v>PR19 Totex costs revenue adjustment expressed in 2022-23 CPIH FYA prices (ADDN2)</v>
      </c>
      <c r="F162" s="139">
        <f xml:space="preserve"> Calc!F311</f>
        <v>0</v>
      </c>
      <c r="G162" s="138" t="str">
        <f xml:space="preserve"> Calc!G311</f>
        <v>£m</v>
      </c>
    </row>
    <row r="163" spans="1:7" s="138" customFormat="1" outlineLevel="1" x14ac:dyDescent="0.2">
      <c r="A163" s="157" t="str">
        <f xml:space="preserve"> Calc!A312</f>
        <v>PD12.63</v>
      </c>
      <c r="B163" s="157">
        <f xml:space="preserve"> Calc!B312</f>
        <v>0</v>
      </c>
      <c r="C163" s="158">
        <f xml:space="preserve"> Calc!C312</f>
        <v>0</v>
      </c>
      <c r="D163" s="159">
        <f xml:space="preserve"> Calc!D312</f>
        <v>0</v>
      </c>
      <c r="E163" s="138" t="str">
        <f xml:space="preserve"> Calc!E312</f>
        <v>PR19 Totex costs revenue adjustment expressed in 2022-23 CPIH FYA prices (Residential retail)</v>
      </c>
      <c r="F163" s="139">
        <f xml:space="preserve"> Calc!F312</f>
        <v>0</v>
      </c>
      <c r="G163" s="138" t="str">
        <f xml:space="preserve"> Calc!G312</f>
        <v>£m</v>
      </c>
    </row>
    <row r="164" spans="1:7" s="138" customFormat="1" outlineLevel="1" x14ac:dyDescent="0.2">
      <c r="A164" s="157" t="str">
        <f xml:space="preserve"> Calc!A313</f>
        <v>PD12.63</v>
      </c>
      <c r="B164" s="157">
        <f xml:space="preserve"> Calc!B313</f>
        <v>0</v>
      </c>
      <c r="C164" s="158">
        <f xml:space="preserve"> Calc!C313</f>
        <v>0</v>
      </c>
      <c r="D164" s="159">
        <f xml:space="preserve"> Calc!D313</f>
        <v>0</v>
      </c>
      <c r="E164" s="138" t="str">
        <f xml:space="preserve"> Calc!E313</f>
        <v>PR19 Totex costs revenue adjustment expressed in 2022-23 CPIH FYA prices (Business retail)</v>
      </c>
      <c r="F164" s="139">
        <f xml:space="preserve"> Calc!F313</f>
        <v>0</v>
      </c>
      <c r="G164" s="138" t="str">
        <f xml:space="preserve"> Calc!G313</f>
        <v>£m</v>
      </c>
    </row>
    <row r="165" spans="1:7" s="138" customFormat="1" outlineLevel="1" x14ac:dyDescent="0.2">
      <c r="A165" s="157"/>
      <c r="B165" s="157"/>
      <c r="C165" s="158"/>
      <c r="D165" s="159"/>
      <c r="F165" s="139"/>
    </row>
    <row r="166" spans="1:7" s="138" customFormat="1" outlineLevel="1" x14ac:dyDescent="0.2">
      <c r="A166" s="157" t="str">
        <f xml:space="preserve"> Calc!A315</f>
        <v>PD12.64</v>
      </c>
      <c r="B166" s="157">
        <f xml:space="preserve"> Calc!B315</f>
        <v>0</v>
      </c>
      <c r="C166" s="158">
        <f xml:space="preserve"> Calc!C315</f>
        <v>0</v>
      </c>
      <c r="D166" s="159">
        <f xml:space="preserve"> Calc!D315</f>
        <v>0</v>
      </c>
      <c r="E166" s="138" t="str">
        <f xml:space="preserve"> Calc!E315</f>
        <v>PR19 Tax revenue adjustment expressed in 2022-23 CPIH FYA prices (WR)</v>
      </c>
      <c r="F166" s="139">
        <f xml:space="preserve"> Calc!F315</f>
        <v>-0.95159043659043663</v>
      </c>
      <c r="G166" s="138" t="str">
        <f xml:space="preserve"> Calc!G315</f>
        <v>£m</v>
      </c>
    </row>
    <row r="167" spans="1:7" s="138" customFormat="1" outlineLevel="1" x14ac:dyDescent="0.2">
      <c r="A167" s="157" t="str">
        <f xml:space="preserve"> Calc!A316</f>
        <v>PD12.64</v>
      </c>
      <c r="B167" s="157">
        <f xml:space="preserve"> Calc!B316</f>
        <v>0</v>
      </c>
      <c r="C167" s="158">
        <f xml:space="preserve"> Calc!C316</f>
        <v>0</v>
      </c>
      <c r="D167" s="159">
        <f xml:space="preserve"> Calc!D316</f>
        <v>0</v>
      </c>
      <c r="E167" s="138" t="str">
        <f xml:space="preserve"> Calc!E316</f>
        <v>PR19 Tax revenue adjustment expressed in 2022-23 CPIH FYA prices (WN)</v>
      </c>
      <c r="F167" s="139">
        <f xml:space="preserve"> Calc!F316</f>
        <v>-6.2065892371661597</v>
      </c>
      <c r="G167" s="138" t="str">
        <f xml:space="preserve"> Calc!G316</f>
        <v>£m</v>
      </c>
    </row>
    <row r="168" spans="1:7" s="138" customFormat="1" outlineLevel="1" x14ac:dyDescent="0.2">
      <c r="A168" s="157" t="str">
        <f xml:space="preserve"> Calc!A317</f>
        <v>PD12.64</v>
      </c>
      <c r="B168" s="157">
        <f xml:space="preserve"> Calc!B317</f>
        <v>0</v>
      </c>
      <c r="C168" s="158">
        <f xml:space="preserve"> Calc!C317</f>
        <v>0</v>
      </c>
      <c r="D168" s="159">
        <f xml:space="preserve"> Calc!D317</f>
        <v>0</v>
      </c>
      <c r="E168" s="138" t="str">
        <f xml:space="preserve"> Calc!E317</f>
        <v>PR19 Tax revenue adjustment expressed in 2022-23 CPIH FYA prices (WWN)</v>
      </c>
      <c r="F168" s="139">
        <f xml:space="preserve"> Calc!F317</f>
        <v>-2.0956241004317926</v>
      </c>
      <c r="G168" s="138" t="str">
        <f xml:space="preserve"> Calc!G317</f>
        <v>£m</v>
      </c>
    </row>
    <row r="169" spans="1:7" s="138" customFormat="1" outlineLevel="1" x14ac:dyDescent="0.2">
      <c r="A169" s="157" t="str">
        <f xml:space="preserve"> Calc!A318</f>
        <v>PD12.64</v>
      </c>
      <c r="B169" s="157">
        <f xml:space="preserve"> Calc!B318</f>
        <v>0</v>
      </c>
      <c r="C169" s="158">
        <f xml:space="preserve"> Calc!C318</f>
        <v>0</v>
      </c>
      <c r="D169" s="159">
        <f xml:space="preserve"> Calc!D318</f>
        <v>0</v>
      </c>
      <c r="E169" s="138" t="str">
        <f xml:space="preserve"> Calc!E318</f>
        <v>PR19 Tax revenue adjustment expressed in 2022-23 CPIH FYA prices (BR)</v>
      </c>
      <c r="F169" s="139">
        <f xml:space="preserve"> Calc!F318</f>
        <v>-2.6091995841995841</v>
      </c>
      <c r="G169" s="138" t="str">
        <f xml:space="preserve"> Calc!G318</f>
        <v>£m</v>
      </c>
    </row>
    <row r="170" spans="1:7" s="138" customFormat="1" outlineLevel="1" x14ac:dyDescent="0.2">
      <c r="A170" s="157" t="str">
        <f xml:space="preserve"> Calc!A319</f>
        <v>PD12.64</v>
      </c>
      <c r="B170" s="157">
        <f xml:space="preserve"> Calc!B319</f>
        <v>0</v>
      </c>
      <c r="C170" s="158">
        <f xml:space="preserve"> Calc!C319</f>
        <v>0</v>
      </c>
      <c r="D170" s="159">
        <f xml:space="preserve"> Calc!D319</f>
        <v>0</v>
      </c>
      <c r="E170" s="138" t="str">
        <f xml:space="preserve"> Calc!E319</f>
        <v>PR19 Tax revenue adjustment expressed in 2022-23 CPIH FYA prices (ADDN1)</v>
      </c>
      <c r="F170" s="139">
        <f xml:space="preserve"> Calc!F319</f>
        <v>0</v>
      </c>
      <c r="G170" s="138" t="str">
        <f xml:space="preserve"> Calc!G319</f>
        <v>£m</v>
      </c>
    </row>
    <row r="171" spans="1:7" s="138" customFormat="1" outlineLevel="1" x14ac:dyDescent="0.2">
      <c r="A171" s="157" t="str">
        <f xml:space="preserve"> Calc!A320</f>
        <v>PD12.64</v>
      </c>
      <c r="B171" s="157">
        <f xml:space="preserve"> Calc!B320</f>
        <v>0</v>
      </c>
      <c r="C171" s="158">
        <f xml:space="preserve"> Calc!C320</f>
        <v>0</v>
      </c>
      <c r="D171" s="159">
        <f xml:space="preserve"> Calc!D320</f>
        <v>0</v>
      </c>
      <c r="E171" s="138" t="str">
        <f xml:space="preserve"> Calc!E320</f>
        <v>PR19 Tax revenue adjustment expressed in 2022-23 CPIH FYA prices (ADDN2)</v>
      </c>
      <c r="F171" s="139">
        <f xml:space="preserve"> Calc!F320</f>
        <v>0</v>
      </c>
      <c r="G171" s="138" t="str">
        <f xml:space="preserve"> Calc!G320</f>
        <v>£m</v>
      </c>
    </row>
    <row r="172" spans="1:7" s="138" customFormat="1" outlineLevel="1" x14ac:dyDescent="0.2">
      <c r="A172" s="157" t="str">
        <f xml:space="preserve"> Calc!A321</f>
        <v>PD12.64</v>
      </c>
      <c r="B172" s="157">
        <f xml:space="preserve"> Calc!B321</f>
        <v>0</v>
      </c>
      <c r="C172" s="158">
        <f xml:space="preserve"> Calc!C321</f>
        <v>0</v>
      </c>
      <c r="D172" s="159">
        <f xml:space="preserve"> Calc!D321</f>
        <v>0</v>
      </c>
      <c r="E172" s="138" t="str">
        <f xml:space="preserve"> Calc!E321</f>
        <v>PR19 Tax revenue adjustment expressed in 2022-23 CPIH FYA prices (Residential retail)</v>
      </c>
      <c r="F172" s="139">
        <f xml:space="preserve"> Calc!F321</f>
        <v>0</v>
      </c>
      <c r="G172" s="138" t="str">
        <f xml:space="preserve"> Calc!G321</f>
        <v>£m</v>
      </c>
    </row>
    <row r="173" spans="1:7" s="138" customFormat="1" outlineLevel="1" x14ac:dyDescent="0.2">
      <c r="A173" s="157" t="str">
        <f xml:space="preserve"> Calc!A322</f>
        <v>PD12.64</v>
      </c>
      <c r="B173" s="157">
        <f xml:space="preserve"> Calc!B322</f>
        <v>0</v>
      </c>
      <c r="C173" s="158">
        <f xml:space="preserve"> Calc!C322</f>
        <v>0</v>
      </c>
      <c r="D173" s="159">
        <f xml:space="preserve"> Calc!D322</f>
        <v>0</v>
      </c>
      <c r="E173" s="138" t="str">
        <f xml:space="preserve"> Calc!E322</f>
        <v>PR19 Tax revenue adjustment expressed in 2022-23 CPIH FYA prices (Business retail)</v>
      </c>
      <c r="F173" s="139">
        <f xml:space="preserve"> Calc!F322</f>
        <v>0</v>
      </c>
      <c r="G173" s="138" t="str">
        <f xml:space="preserve"> Calc!G322</f>
        <v>£m</v>
      </c>
    </row>
    <row r="174" spans="1:7" s="138" customFormat="1" outlineLevel="1" x14ac:dyDescent="0.2">
      <c r="A174" s="157"/>
      <c r="B174" s="157"/>
      <c r="C174" s="158"/>
      <c r="D174" s="159"/>
      <c r="F174" s="139"/>
    </row>
    <row r="175" spans="1:7" s="138" customFormat="1" outlineLevel="1" x14ac:dyDescent="0.2">
      <c r="A175" s="157" t="str">
        <f xml:space="preserve"> Calc!A324</f>
        <v>PD12.65</v>
      </c>
      <c r="B175" s="157">
        <f xml:space="preserve"> Calc!B324</f>
        <v>0</v>
      </c>
      <c r="C175" s="158">
        <f xml:space="preserve"> Calc!C324</f>
        <v>0</v>
      </c>
      <c r="D175" s="159">
        <f xml:space="preserve"> Calc!D324</f>
        <v>0</v>
      </c>
      <c r="E175" s="138" t="str">
        <f xml:space="preserve"> Calc!E324</f>
        <v>PR19 RPI-CPIH wedge revenue adjustment expressed in 2022-23 CPIH FYA prices (WR)</v>
      </c>
      <c r="F175" s="139">
        <f xml:space="preserve"> Calc!F324</f>
        <v>0.38842835438989287</v>
      </c>
      <c r="G175" s="138" t="str">
        <f xml:space="preserve"> Calc!G324</f>
        <v>£m</v>
      </c>
    </row>
    <row r="176" spans="1:7" s="138" customFormat="1" outlineLevel="1" x14ac:dyDescent="0.2">
      <c r="A176" s="157" t="str">
        <f xml:space="preserve"> Calc!A325</f>
        <v>PD12.65</v>
      </c>
      <c r="B176" s="157">
        <f xml:space="preserve"> Calc!B325</f>
        <v>0</v>
      </c>
      <c r="C176" s="158">
        <f xml:space="preserve"> Calc!C325</f>
        <v>0</v>
      </c>
      <c r="D176" s="159">
        <f xml:space="preserve"> Calc!D325</f>
        <v>0</v>
      </c>
      <c r="E176" s="138" t="str">
        <f xml:space="preserve"> Calc!E325</f>
        <v>PR19 RPI-CPIH wedge revenue adjustment expressed in 2022-23 CPIH FYA prices (WN)</v>
      </c>
      <c r="F176" s="139">
        <f xml:space="preserve"> Calc!F325</f>
        <v>4.5265480569326719</v>
      </c>
      <c r="G176" s="138" t="str">
        <f xml:space="preserve"> Calc!G325</f>
        <v>£m</v>
      </c>
    </row>
    <row r="177" spans="1:7" s="138" customFormat="1" outlineLevel="1" x14ac:dyDescent="0.2">
      <c r="A177" s="157" t="str">
        <f xml:space="preserve"> Calc!A326</f>
        <v>PD12.65</v>
      </c>
      <c r="B177" s="157">
        <f xml:space="preserve"> Calc!B326</f>
        <v>0</v>
      </c>
      <c r="C177" s="158">
        <f xml:space="preserve"> Calc!C326</f>
        <v>0</v>
      </c>
      <c r="D177" s="159">
        <f xml:space="preserve"> Calc!D326</f>
        <v>0</v>
      </c>
      <c r="E177" s="138" t="str">
        <f xml:space="preserve"> Calc!E326</f>
        <v>PR19 RPI-CPIH wedge revenue adjustment expressed in 2022-23 CPIH FYA prices (WWN)</v>
      </c>
      <c r="F177" s="139">
        <f xml:space="preserve"> Calc!F326</f>
        <v>7.9279525827602741</v>
      </c>
      <c r="G177" s="138" t="str">
        <f xml:space="preserve"> Calc!G326</f>
        <v>£m</v>
      </c>
    </row>
    <row r="178" spans="1:7" s="138" customFormat="1" outlineLevel="1" x14ac:dyDescent="0.2">
      <c r="A178" s="157" t="str">
        <f xml:space="preserve"> Calc!A327</f>
        <v>PD12.65</v>
      </c>
      <c r="B178" s="157">
        <f xml:space="preserve"> Calc!B327</f>
        <v>0</v>
      </c>
      <c r="C178" s="158">
        <f xml:space="preserve"> Calc!C327</f>
        <v>0</v>
      </c>
      <c r="D178" s="159">
        <f xml:space="preserve"> Calc!D327</f>
        <v>0</v>
      </c>
      <c r="E178" s="138" t="str">
        <f xml:space="preserve"> Calc!E327</f>
        <v>PR19 RPI-CPIH wedge revenue adjustment expressed in 2022-23 CPIH FYA prices (BR)</v>
      </c>
      <c r="F178" s="139">
        <f xml:space="preserve"> Calc!F327</f>
        <v>0.94686790340636495</v>
      </c>
      <c r="G178" s="138" t="str">
        <f xml:space="preserve"> Calc!G327</f>
        <v>£m</v>
      </c>
    </row>
    <row r="179" spans="1:7" s="138" customFormat="1" outlineLevel="1" x14ac:dyDescent="0.2">
      <c r="A179" s="157" t="str">
        <f xml:space="preserve"> Calc!A328</f>
        <v>PD12.65</v>
      </c>
      <c r="B179" s="157">
        <f xml:space="preserve"> Calc!B328</f>
        <v>0</v>
      </c>
      <c r="C179" s="158">
        <f xml:space="preserve"> Calc!C328</f>
        <v>0</v>
      </c>
      <c r="D179" s="159">
        <f xml:space="preserve"> Calc!D328</f>
        <v>0</v>
      </c>
      <c r="E179" s="138" t="str">
        <f xml:space="preserve"> Calc!E328</f>
        <v>PR19 RPI-CPIH wedge revenue adjustment expressed in 2022-23 CPIH FYA prices (ADDN1)</v>
      </c>
      <c r="F179" s="139">
        <f xml:space="preserve"> Calc!F328</f>
        <v>0</v>
      </c>
      <c r="G179" s="138" t="str">
        <f xml:space="preserve"> Calc!G328</f>
        <v>£m</v>
      </c>
    </row>
    <row r="180" spans="1:7" s="138" customFormat="1" outlineLevel="1" x14ac:dyDescent="0.2">
      <c r="A180" s="157" t="str">
        <f xml:space="preserve"> Calc!A329</f>
        <v>PD12.65</v>
      </c>
      <c r="B180" s="157">
        <f xml:space="preserve"> Calc!B329</f>
        <v>0</v>
      </c>
      <c r="C180" s="158">
        <f xml:space="preserve"> Calc!C329</f>
        <v>0</v>
      </c>
      <c r="D180" s="159">
        <f xml:space="preserve"> Calc!D329</f>
        <v>0</v>
      </c>
      <c r="E180" s="138" t="str">
        <f xml:space="preserve"> Calc!E329</f>
        <v>PR19 RPI-CPIH wedge revenue adjustment expressed in 2022-23 CPIH FYA prices (ADDN2)</v>
      </c>
      <c r="F180" s="139">
        <f xml:space="preserve"> Calc!F329</f>
        <v>0</v>
      </c>
      <c r="G180" s="138" t="str">
        <f xml:space="preserve"> Calc!G329</f>
        <v>£m</v>
      </c>
    </row>
    <row r="181" spans="1:7" s="138" customFormat="1" outlineLevel="1" x14ac:dyDescent="0.2">
      <c r="A181" s="157" t="str">
        <f xml:space="preserve"> Calc!A330</f>
        <v>PD12.65</v>
      </c>
      <c r="B181" s="157">
        <f xml:space="preserve"> Calc!B330</f>
        <v>0</v>
      </c>
      <c r="C181" s="158">
        <f xml:space="preserve"> Calc!C330</f>
        <v>0</v>
      </c>
      <c r="D181" s="159">
        <f xml:space="preserve"> Calc!D330</f>
        <v>0</v>
      </c>
      <c r="E181" s="138" t="str">
        <f xml:space="preserve"> Calc!E330</f>
        <v>PR19 RPI-CPIH wedge revenue adjustment expressed in 2022-23 CPIH FYA prices (Residential retail)</v>
      </c>
      <c r="F181" s="139">
        <f xml:space="preserve"> Calc!F330</f>
        <v>0</v>
      </c>
      <c r="G181" s="138" t="str">
        <f xml:space="preserve"> Calc!G330</f>
        <v>£m</v>
      </c>
    </row>
    <row r="182" spans="1:7" s="138" customFormat="1" outlineLevel="1" x14ac:dyDescent="0.2">
      <c r="A182" s="157" t="str">
        <f xml:space="preserve"> Calc!A331</f>
        <v>PD12.65</v>
      </c>
      <c r="B182" s="157">
        <f xml:space="preserve"> Calc!B331</f>
        <v>0</v>
      </c>
      <c r="C182" s="158">
        <f xml:space="preserve"> Calc!C331</f>
        <v>0</v>
      </c>
      <c r="D182" s="159">
        <f xml:space="preserve"> Calc!D331</f>
        <v>0</v>
      </c>
      <c r="E182" s="138" t="str">
        <f xml:space="preserve"> Calc!E331</f>
        <v>PR19 RPI-CPIH wedge revenue adjustment expressed in 2022-23 CPIH FYA prices (Business retail)</v>
      </c>
      <c r="F182" s="139">
        <f xml:space="preserve"> Calc!F331</f>
        <v>0</v>
      </c>
      <c r="G182" s="138" t="str">
        <f xml:space="preserve"> Calc!G331</f>
        <v>£m</v>
      </c>
    </row>
    <row r="183" spans="1:7" s="138" customFormat="1" outlineLevel="1" x14ac:dyDescent="0.2">
      <c r="A183" s="157"/>
      <c r="B183" s="157"/>
      <c r="C183" s="158"/>
      <c r="D183" s="159"/>
      <c r="F183" s="139"/>
    </row>
    <row r="184" spans="1:7" s="138" customFormat="1" outlineLevel="1" x14ac:dyDescent="0.2">
      <c r="A184" s="157" t="str">
        <f xml:space="preserve"> Calc!A333</f>
        <v>PD12.66</v>
      </c>
      <c r="B184" s="157">
        <f xml:space="preserve"> Calc!B333</f>
        <v>0</v>
      </c>
      <c r="C184" s="158">
        <f xml:space="preserve"> Calc!C333</f>
        <v>0</v>
      </c>
      <c r="D184" s="159">
        <f xml:space="preserve"> Calc!D333</f>
        <v>0</v>
      </c>
      <c r="E184" s="138" t="str">
        <f xml:space="preserve"> Calc!E333</f>
        <v>PR19 Strategic regional water resources revenue adjustment expressed in 2022-23 CPIH FYA prices (WR)</v>
      </c>
      <c r="F184" s="139">
        <f xml:space="preserve"> Calc!F333</f>
        <v>3.3482760275067962</v>
      </c>
      <c r="G184" s="138" t="str">
        <f xml:space="preserve"> Calc!G333</f>
        <v>£m</v>
      </c>
    </row>
    <row r="185" spans="1:7" s="138" customFormat="1" outlineLevel="1" x14ac:dyDescent="0.2">
      <c r="A185" s="157" t="str">
        <f xml:space="preserve"> Calc!A334</f>
        <v>PD12.66</v>
      </c>
      <c r="B185" s="157">
        <f xml:space="preserve"> Calc!B334</f>
        <v>0</v>
      </c>
      <c r="C185" s="158">
        <f xml:space="preserve"> Calc!C334</f>
        <v>0</v>
      </c>
      <c r="D185" s="159">
        <f xml:space="preserve"> Calc!D334</f>
        <v>0</v>
      </c>
      <c r="E185" s="138" t="str">
        <f xml:space="preserve"> Calc!E334</f>
        <v>PR19 Strategic regional water resources revenue adjustment expressed in 2022-23 CPIH FYA prices (WN)</v>
      </c>
      <c r="F185" s="139">
        <f xml:space="preserve"> Calc!F334</f>
        <v>7.0837997761074682E-3</v>
      </c>
      <c r="G185" s="138" t="str">
        <f xml:space="preserve"> Calc!G334</f>
        <v>£m</v>
      </c>
    </row>
    <row r="186" spans="1:7" s="138" customFormat="1" outlineLevel="1" x14ac:dyDescent="0.2">
      <c r="A186" s="157" t="str">
        <f xml:space="preserve"> Calc!A335</f>
        <v>PD12.66</v>
      </c>
      <c r="B186" s="157">
        <f xml:space="preserve"> Calc!B335</f>
        <v>0</v>
      </c>
      <c r="C186" s="158">
        <f xml:space="preserve"> Calc!C335</f>
        <v>0</v>
      </c>
      <c r="D186" s="159">
        <f xml:space="preserve"> Calc!D335</f>
        <v>0</v>
      </c>
      <c r="E186" s="138" t="str">
        <f xml:space="preserve"> Calc!E335</f>
        <v>PR19 Strategic regional water resources revenue adjustment expressed in 2022-23 CPIH FYA prices (WWN)</v>
      </c>
      <c r="F186" s="139">
        <f xml:space="preserve"> Calc!F335</f>
        <v>0</v>
      </c>
      <c r="G186" s="138" t="str">
        <f xml:space="preserve"> Calc!G335</f>
        <v>£m</v>
      </c>
    </row>
    <row r="187" spans="1:7" s="138" customFormat="1" outlineLevel="1" x14ac:dyDescent="0.2">
      <c r="A187" s="157" t="str">
        <f xml:space="preserve"> Calc!A336</f>
        <v>PD12.66</v>
      </c>
      <c r="B187" s="157">
        <f xml:space="preserve"> Calc!B336</f>
        <v>0</v>
      </c>
      <c r="C187" s="158">
        <f xml:space="preserve"> Calc!C336</f>
        <v>0</v>
      </c>
      <c r="D187" s="159">
        <f xml:space="preserve"> Calc!D336</f>
        <v>0</v>
      </c>
      <c r="E187" s="138" t="str">
        <f xml:space="preserve"> Calc!E336</f>
        <v>PR19 Strategic regional water resources revenue adjustment expressed in 2022-23 CPIH FYA prices (BR)</v>
      </c>
      <c r="F187" s="139">
        <f xml:space="preserve"> Calc!F336</f>
        <v>0</v>
      </c>
      <c r="G187" s="138" t="str">
        <f xml:space="preserve"> Calc!G336</f>
        <v>£m</v>
      </c>
    </row>
    <row r="188" spans="1:7" s="138" customFormat="1" outlineLevel="1" x14ac:dyDescent="0.2">
      <c r="A188" s="157" t="str">
        <f xml:space="preserve"> Calc!A337</f>
        <v>PD12.66</v>
      </c>
      <c r="B188" s="157">
        <f xml:space="preserve"> Calc!B337</f>
        <v>0</v>
      </c>
      <c r="C188" s="158">
        <f xml:space="preserve"> Calc!C337</f>
        <v>0</v>
      </c>
      <c r="D188" s="159">
        <f xml:space="preserve"> Calc!D337</f>
        <v>0</v>
      </c>
      <c r="E188" s="138" t="str">
        <f xml:space="preserve"> Calc!E337</f>
        <v>PR19 Strategic regional water resources revenue adjustment expressed in 2022-23 CPIH FYA prices (ADDN1)</v>
      </c>
      <c r="F188" s="139">
        <f xml:space="preserve"> Calc!F337</f>
        <v>0</v>
      </c>
      <c r="G188" s="138" t="str">
        <f xml:space="preserve"> Calc!G337</f>
        <v>£m</v>
      </c>
    </row>
    <row r="189" spans="1:7" s="138" customFormat="1" outlineLevel="1" x14ac:dyDescent="0.2">
      <c r="A189" s="157" t="str">
        <f xml:space="preserve"> Calc!A338</f>
        <v>PD12.66</v>
      </c>
      <c r="B189" s="157">
        <f xml:space="preserve"> Calc!B338</f>
        <v>0</v>
      </c>
      <c r="C189" s="158">
        <f xml:space="preserve"> Calc!C338</f>
        <v>0</v>
      </c>
      <c r="D189" s="159">
        <f xml:space="preserve"> Calc!D338</f>
        <v>0</v>
      </c>
      <c r="E189" s="138" t="str">
        <f xml:space="preserve"> Calc!E338</f>
        <v>PR19 Strategic regional water resources revenue adjustment expressed in 2022-23 CPIH FYA prices (ADDN2)</v>
      </c>
      <c r="F189" s="139">
        <f xml:space="preserve"> Calc!F338</f>
        <v>0</v>
      </c>
      <c r="G189" s="138" t="str">
        <f xml:space="preserve"> Calc!G338</f>
        <v>£m</v>
      </c>
    </row>
    <row r="190" spans="1:7" s="138" customFormat="1" outlineLevel="1" x14ac:dyDescent="0.2">
      <c r="A190" s="157" t="str">
        <f xml:space="preserve"> Calc!A339</f>
        <v>PD12.66</v>
      </c>
      <c r="B190" s="157">
        <f xml:space="preserve"> Calc!B339</f>
        <v>0</v>
      </c>
      <c r="C190" s="158">
        <f xml:space="preserve"> Calc!C339</f>
        <v>0</v>
      </c>
      <c r="D190" s="159">
        <f xml:space="preserve"> Calc!D339</f>
        <v>0</v>
      </c>
      <c r="E190" s="138" t="str">
        <f xml:space="preserve"> Calc!E339</f>
        <v>PR19 Strategic regional water resources revenue adjustment expressed in 2022-23 CPIH FYA prices (Residential retail)</v>
      </c>
      <c r="F190" s="139">
        <f xml:space="preserve"> Calc!F339</f>
        <v>0</v>
      </c>
      <c r="G190" s="138" t="str">
        <f xml:space="preserve"> Calc!G339</f>
        <v>£m</v>
      </c>
    </row>
    <row r="191" spans="1:7" s="138" customFormat="1" outlineLevel="1" x14ac:dyDescent="0.2">
      <c r="A191" s="157" t="str">
        <f xml:space="preserve"> Calc!A340</f>
        <v>PD12.66</v>
      </c>
      <c r="B191" s="157">
        <f xml:space="preserve"> Calc!B340</f>
        <v>0</v>
      </c>
      <c r="C191" s="158">
        <f xml:space="preserve"> Calc!C340</f>
        <v>0</v>
      </c>
      <c r="D191" s="159">
        <f xml:space="preserve"> Calc!D340</f>
        <v>0</v>
      </c>
      <c r="E191" s="138" t="str">
        <f xml:space="preserve"> Calc!E340</f>
        <v>PR19 Strategic regional water resources revenue adjustment expressed in 2022-23 CPIH FYA prices (Business retail)</v>
      </c>
      <c r="F191" s="139">
        <f xml:space="preserve"> Calc!F340</f>
        <v>0</v>
      </c>
      <c r="G191" s="138" t="str">
        <f xml:space="preserve"> Calc!G340</f>
        <v>£m</v>
      </c>
    </row>
    <row r="192" spans="1:7" s="138" customFormat="1" outlineLevel="1" x14ac:dyDescent="0.2">
      <c r="A192" s="157"/>
      <c r="B192" s="157"/>
      <c r="C192" s="158"/>
      <c r="D192" s="159"/>
      <c r="F192" s="139"/>
    </row>
    <row r="193" spans="1:7" s="138" customFormat="1" outlineLevel="1" x14ac:dyDescent="0.2">
      <c r="A193" s="157" t="str">
        <f xml:space="preserve"> Calc!A342</f>
        <v>PD12.67</v>
      </c>
      <c r="B193" s="157">
        <f xml:space="preserve"> Calc!B342</f>
        <v>0</v>
      </c>
      <c r="C193" s="158">
        <f xml:space="preserve"> Calc!C342</f>
        <v>0</v>
      </c>
      <c r="D193" s="159">
        <f xml:space="preserve"> Calc!D342</f>
        <v>0</v>
      </c>
      <c r="E193" s="138" t="str">
        <f xml:space="preserve"> Calc!E342</f>
        <v>PR19 Havant Thicket activities revenue adjustment expressed in 2022-23 CPIH FYA prices (WR)</v>
      </c>
      <c r="F193" s="139">
        <f xml:space="preserve"> Calc!F342</f>
        <v>0</v>
      </c>
      <c r="G193" s="138" t="str">
        <f xml:space="preserve"> Calc!G342</f>
        <v>£m</v>
      </c>
    </row>
    <row r="194" spans="1:7" s="138" customFormat="1" outlineLevel="1" x14ac:dyDescent="0.2">
      <c r="A194" s="157" t="str">
        <f xml:space="preserve"> Calc!A343</f>
        <v>PD12.67</v>
      </c>
      <c r="B194" s="157">
        <f xml:space="preserve"> Calc!B343</f>
        <v>0</v>
      </c>
      <c r="C194" s="158">
        <f xml:space="preserve"> Calc!C343</f>
        <v>0</v>
      </c>
      <c r="D194" s="159">
        <f xml:space="preserve"> Calc!D343</f>
        <v>0</v>
      </c>
      <c r="E194" s="138" t="str">
        <f xml:space="preserve"> Calc!E343</f>
        <v>PR19 Havant Thicket activities revenue adjustment expressed in 2022-23 CPIH FYA prices (WN)</v>
      </c>
      <c r="F194" s="139">
        <f xml:space="preserve"> Calc!F343</f>
        <v>0</v>
      </c>
      <c r="G194" s="138" t="str">
        <f xml:space="preserve"> Calc!G343</f>
        <v>£m</v>
      </c>
    </row>
    <row r="195" spans="1:7" s="138" customFormat="1" outlineLevel="1" x14ac:dyDescent="0.2">
      <c r="A195" s="157" t="str">
        <f xml:space="preserve"> Calc!A344</f>
        <v>PD12.67</v>
      </c>
      <c r="B195" s="157">
        <f xml:space="preserve"> Calc!B344</f>
        <v>0</v>
      </c>
      <c r="C195" s="158">
        <f xml:space="preserve"> Calc!C344</f>
        <v>0</v>
      </c>
      <c r="D195" s="159">
        <f xml:space="preserve"> Calc!D344</f>
        <v>0</v>
      </c>
      <c r="E195" s="138" t="str">
        <f xml:space="preserve"> Calc!E344</f>
        <v>PR19 Havant Thicket activities revenue adjustment expressed in 2022-23 CPIH FYA prices (WWN)</v>
      </c>
      <c r="F195" s="139">
        <f xml:space="preserve"> Calc!F344</f>
        <v>0</v>
      </c>
      <c r="G195" s="138" t="str">
        <f xml:space="preserve"> Calc!G344</f>
        <v>£m</v>
      </c>
    </row>
    <row r="196" spans="1:7" s="138" customFormat="1" outlineLevel="1" x14ac:dyDescent="0.2">
      <c r="A196" s="157" t="str">
        <f xml:space="preserve"> Calc!A345</f>
        <v>PD12.67</v>
      </c>
      <c r="B196" s="157">
        <f xml:space="preserve"> Calc!B345</f>
        <v>0</v>
      </c>
      <c r="C196" s="158">
        <f xml:space="preserve"> Calc!C345</f>
        <v>0</v>
      </c>
      <c r="D196" s="159">
        <f xml:space="preserve"> Calc!D345</f>
        <v>0</v>
      </c>
      <c r="E196" s="138" t="str">
        <f xml:space="preserve"> Calc!E345</f>
        <v>PR19 Havant Thicket activities revenue adjustment expressed in 2022-23 CPIH FYA prices (BR)</v>
      </c>
      <c r="F196" s="139">
        <f xml:space="preserve"> Calc!F345</f>
        <v>0</v>
      </c>
      <c r="G196" s="138" t="str">
        <f xml:space="preserve"> Calc!G345</f>
        <v>£m</v>
      </c>
    </row>
    <row r="197" spans="1:7" s="138" customFormat="1" outlineLevel="1" x14ac:dyDescent="0.2">
      <c r="A197" s="157" t="str">
        <f xml:space="preserve"> Calc!A346</f>
        <v>PD12.67</v>
      </c>
      <c r="B197" s="157">
        <f xml:space="preserve"> Calc!B346</f>
        <v>0</v>
      </c>
      <c r="C197" s="158">
        <f xml:space="preserve"> Calc!C346</f>
        <v>0</v>
      </c>
      <c r="D197" s="159">
        <f xml:space="preserve"> Calc!D346</f>
        <v>0</v>
      </c>
      <c r="E197" s="138" t="str">
        <f xml:space="preserve"> Calc!E346</f>
        <v>PR19 Havant Thicket activities revenue adjustment expressed in 2022-23 CPIH FYA prices (ADDN1)</v>
      </c>
      <c r="F197" s="139">
        <f xml:space="preserve"> Calc!F346</f>
        <v>0</v>
      </c>
      <c r="G197" s="138" t="str">
        <f xml:space="preserve"> Calc!G346</f>
        <v>£m</v>
      </c>
    </row>
    <row r="198" spans="1:7" s="138" customFormat="1" outlineLevel="1" x14ac:dyDescent="0.2">
      <c r="A198" s="157" t="str">
        <f xml:space="preserve"> Calc!A347</f>
        <v>PD12.67</v>
      </c>
      <c r="B198" s="157">
        <f xml:space="preserve"> Calc!B347</f>
        <v>0</v>
      </c>
      <c r="C198" s="158">
        <f xml:space="preserve"> Calc!C347</f>
        <v>0</v>
      </c>
      <c r="D198" s="159">
        <f xml:space="preserve"> Calc!D347</f>
        <v>0</v>
      </c>
      <c r="E198" s="138" t="str">
        <f xml:space="preserve"> Calc!E347</f>
        <v>PR19 Havant Thicket activities revenue adjustment expressed in 2022-23 CPIH FYA prices (ADDN2)</v>
      </c>
      <c r="F198" s="139">
        <f xml:space="preserve"> Calc!F347</f>
        <v>0</v>
      </c>
      <c r="G198" s="138" t="str">
        <f xml:space="preserve"> Calc!G347</f>
        <v>£m</v>
      </c>
    </row>
    <row r="199" spans="1:7" s="138" customFormat="1" outlineLevel="1" x14ac:dyDescent="0.2">
      <c r="A199" s="157" t="str">
        <f xml:space="preserve"> Calc!A348</f>
        <v>PD12.67</v>
      </c>
      <c r="B199" s="157">
        <f xml:space="preserve"> Calc!B348</f>
        <v>0</v>
      </c>
      <c r="C199" s="158">
        <f xml:space="preserve"> Calc!C348</f>
        <v>0</v>
      </c>
      <c r="D199" s="159">
        <f xml:space="preserve"> Calc!D348</f>
        <v>0</v>
      </c>
      <c r="E199" s="138" t="str">
        <f xml:space="preserve"> Calc!E348</f>
        <v>PR19 Havant Thicket activities revenue adjustment expressed in 2022-23 CPIH FYA prices (Residential retail)</v>
      </c>
      <c r="F199" s="139">
        <f xml:space="preserve"> Calc!F348</f>
        <v>0</v>
      </c>
      <c r="G199" s="138" t="str">
        <f xml:space="preserve"> Calc!G348</f>
        <v>£m</v>
      </c>
    </row>
    <row r="200" spans="1:7" s="138" customFormat="1" outlineLevel="1" x14ac:dyDescent="0.2">
      <c r="A200" s="157" t="str">
        <f xml:space="preserve"> Calc!A349</f>
        <v>PD12.67</v>
      </c>
      <c r="B200" s="157">
        <f xml:space="preserve"> Calc!B349</f>
        <v>0</v>
      </c>
      <c r="C200" s="158">
        <f xml:space="preserve"> Calc!C349</f>
        <v>0</v>
      </c>
      <c r="D200" s="159">
        <f xml:space="preserve"> Calc!D349</f>
        <v>0</v>
      </c>
      <c r="E200" s="138" t="str">
        <f xml:space="preserve"> Calc!E349</f>
        <v>PR19 Havant Thicket activities revenue adjustment expressed in 2022-23 CPIH FYA prices (Business retail)</v>
      </c>
      <c r="F200" s="139">
        <f xml:space="preserve"> Calc!F349</f>
        <v>0</v>
      </c>
      <c r="G200" s="138" t="str">
        <f xml:space="preserve"> Calc!G349</f>
        <v>£m</v>
      </c>
    </row>
    <row r="201" spans="1:7" s="138" customFormat="1" outlineLevel="1" x14ac:dyDescent="0.2">
      <c r="A201" s="157"/>
      <c r="B201" s="157"/>
      <c r="C201" s="158"/>
      <c r="D201" s="159"/>
      <c r="F201" s="139"/>
    </row>
    <row r="202" spans="1:7" s="138" customFormat="1" outlineLevel="1" x14ac:dyDescent="0.2">
      <c r="A202" s="157" t="str">
        <f xml:space="preserve"> Calc!A351</f>
        <v>PD12.68</v>
      </c>
      <c r="B202" s="157">
        <f xml:space="preserve"> Calc!B351</f>
        <v>0</v>
      </c>
      <c r="C202" s="158">
        <f xml:space="preserve"> Calc!C351</f>
        <v>0</v>
      </c>
      <c r="D202" s="159">
        <f xml:space="preserve"> Calc!D351</f>
        <v>0</v>
      </c>
      <c r="E202" s="138" t="str">
        <f xml:space="preserve"> Calc!E351</f>
        <v>PR19 Green recovery costs revenue adjustment expressed in 2022-23 CPIH FYA prices (WR)</v>
      </c>
      <c r="F202" s="139">
        <f xml:space="preserve"> Calc!F351</f>
        <v>0</v>
      </c>
      <c r="G202" s="138" t="str">
        <f xml:space="preserve"> Calc!G351</f>
        <v>£m</v>
      </c>
    </row>
    <row r="203" spans="1:7" s="138" customFormat="1" outlineLevel="1" x14ac:dyDescent="0.2">
      <c r="A203" s="157" t="str">
        <f xml:space="preserve"> Calc!A352</f>
        <v>PD12.68</v>
      </c>
      <c r="B203" s="157">
        <f xml:space="preserve"> Calc!B352</f>
        <v>0</v>
      </c>
      <c r="C203" s="158">
        <f xml:space="preserve"> Calc!C352</f>
        <v>0</v>
      </c>
      <c r="D203" s="159">
        <f xml:space="preserve"> Calc!D352</f>
        <v>0</v>
      </c>
      <c r="E203" s="138" t="str">
        <f xml:space="preserve"> Calc!E352</f>
        <v>PR19 Green recovery costs revenue adjustment expressed in 2022-23 CPIH FYA prices (WN)</v>
      </c>
      <c r="F203" s="139">
        <f xml:space="preserve"> Calc!F352</f>
        <v>0</v>
      </c>
      <c r="G203" s="138" t="str">
        <f xml:space="preserve"> Calc!G352</f>
        <v>£m</v>
      </c>
    </row>
    <row r="204" spans="1:7" s="138" customFormat="1" outlineLevel="1" x14ac:dyDescent="0.2">
      <c r="A204" s="157" t="str">
        <f xml:space="preserve"> Calc!A353</f>
        <v>PD12.68</v>
      </c>
      <c r="B204" s="157">
        <f xml:space="preserve"> Calc!B353</f>
        <v>0</v>
      </c>
      <c r="C204" s="158">
        <f xml:space="preserve"> Calc!C353</f>
        <v>0</v>
      </c>
      <c r="D204" s="159">
        <f xml:space="preserve"> Calc!D353</f>
        <v>0</v>
      </c>
      <c r="E204" s="138" t="str">
        <f xml:space="preserve"> Calc!E353</f>
        <v>PR19 Green recovery costs revenue adjustment expressed in 2022-23 CPIH FYA prices (WWN)</v>
      </c>
      <c r="F204" s="139">
        <f xml:space="preserve"> Calc!F353</f>
        <v>0</v>
      </c>
      <c r="G204" s="138" t="str">
        <f xml:space="preserve"> Calc!G353</f>
        <v>£m</v>
      </c>
    </row>
    <row r="205" spans="1:7" s="138" customFormat="1" outlineLevel="1" x14ac:dyDescent="0.2">
      <c r="A205" s="157" t="str">
        <f xml:space="preserve"> Calc!A354</f>
        <v>PD12.68</v>
      </c>
      <c r="B205" s="157">
        <f xml:space="preserve"> Calc!B354</f>
        <v>0</v>
      </c>
      <c r="C205" s="158">
        <f xml:space="preserve"> Calc!C354</f>
        <v>0</v>
      </c>
      <c r="D205" s="159">
        <f xml:space="preserve"> Calc!D354</f>
        <v>0</v>
      </c>
      <c r="E205" s="138" t="str">
        <f xml:space="preserve"> Calc!E354</f>
        <v>PR19 Green recovery costs revenue adjustment expressed in 2022-23 CPIH FYA prices (BR)</v>
      </c>
      <c r="F205" s="139">
        <f xml:space="preserve"> Calc!F354</f>
        <v>0</v>
      </c>
      <c r="G205" s="138" t="str">
        <f xml:space="preserve"> Calc!G354</f>
        <v>£m</v>
      </c>
    </row>
    <row r="206" spans="1:7" s="138" customFormat="1" outlineLevel="1" x14ac:dyDescent="0.2">
      <c r="A206" s="157" t="str">
        <f xml:space="preserve"> Calc!A355</f>
        <v>PD12.68</v>
      </c>
      <c r="B206" s="157">
        <f xml:space="preserve"> Calc!B355</f>
        <v>0</v>
      </c>
      <c r="C206" s="158">
        <f xml:space="preserve"> Calc!C355</f>
        <v>0</v>
      </c>
      <c r="D206" s="159">
        <f xml:space="preserve"> Calc!D355</f>
        <v>0</v>
      </c>
      <c r="E206" s="138" t="str">
        <f xml:space="preserve"> Calc!E355</f>
        <v>PR19 Green recovery costs revenue adjustment expressed in 2022-23 CPIH FYA prices (ADDN1)</v>
      </c>
      <c r="F206" s="139">
        <f xml:space="preserve"> Calc!F355</f>
        <v>0</v>
      </c>
      <c r="G206" s="138" t="str">
        <f xml:space="preserve"> Calc!G355</f>
        <v>£m</v>
      </c>
    </row>
    <row r="207" spans="1:7" s="138" customFormat="1" outlineLevel="1" x14ac:dyDescent="0.2">
      <c r="A207" s="157" t="str">
        <f xml:space="preserve"> Calc!A356</f>
        <v>PD12.68</v>
      </c>
      <c r="B207" s="157">
        <f xml:space="preserve"> Calc!B356</f>
        <v>0</v>
      </c>
      <c r="C207" s="158">
        <f xml:space="preserve"> Calc!C356</f>
        <v>0</v>
      </c>
      <c r="D207" s="159">
        <f xml:space="preserve"> Calc!D356</f>
        <v>0</v>
      </c>
      <c r="E207" s="138" t="str">
        <f xml:space="preserve"> Calc!E356</f>
        <v>PR19 Green recovery costs revenue adjustment expressed in 2022-23 CPIH FYA prices (ADDN2)</v>
      </c>
      <c r="F207" s="139">
        <f xml:space="preserve"> Calc!F356</f>
        <v>0</v>
      </c>
      <c r="G207" s="138" t="str">
        <f xml:space="preserve"> Calc!G356</f>
        <v>£m</v>
      </c>
    </row>
    <row r="208" spans="1:7" s="138" customFormat="1" outlineLevel="1" x14ac:dyDescent="0.2">
      <c r="A208" s="157" t="str">
        <f xml:space="preserve"> Calc!A357</f>
        <v>PD12.68</v>
      </c>
      <c r="B208" s="157">
        <f xml:space="preserve"> Calc!B357</f>
        <v>0</v>
      </c>
      <c r="C208" s="158">
        <f xml:space="preserve"> Calc!C357</f>
        <v>0</v>
      </c>
      <c r="D208" s="159">
        <f xml:space="preserve"> Calc!D357</f>
        <v>0</v>
      </c>
      <c r="E208" s="138" t="str">
        <f xml:space="preserve"> Calc!E357</f>
        <v>PR19 Green recovery costs revenue adjustment expressed in 2022-23 CPIH FYA prices (Residential retail)</v>
      </c>
      <c r="F208" s="139">
        <f xml:space="preserve"> Calc!F357</f>
        <v>0</v>
      </c>
      <c r="G208" s="138" t="str">
        <f xml:space="preserve"> Calc!G357</f>
        <v>£m</v>
      </c>
    </row>
    <row r="209" spans="1:7" s="138" customFormat="1" outlineLevel="1" x14ac:dyDescent="0.2">
      <c r="A209" s="157" t="str">
        <f xml:space="preserve"> Calc!A358</f>
        <v>PD12.68</v>
      </c>
      <c r="B209" s="157">
        <f xml:space="preserve"> Calc!B358</f>
        <v>0</v>
      </c>
      <c r="C209" s="158">
        <f xml:space="preserve"> Calc!C358</f>
        <v>0</v>
      </c>
      <c r="D209" s="159">
        <f xml:space="preserve"> Calc!D358</f>
        <v>0</v>
      </c>
      <c r="E209" s="138" t="str">
        <f xml:space="preserve"> Calc!E358</f>
        <v>PR19 Green recovery costs revenue adjustment expressed in 2022-23 CPIH FYA prices (Business retail)</v>
      </c>
      <c r="F209" s="139">
        <f xml:space="preserve"> Calc!F358</f>
        <v>0</v>
      </c>
      <c r="G209" s="138" t="str">
        <f xml:space="preserve"> Calc!G358</f>
        <v>£m</v>
      </c>
    </row>
    <row r="210" spans="1:7" s="138" customFormat="1" outlineLevel="1" x14ac:dyDescent="0.2">
      <c r="A210" s="157"/>
      <c r="B210" s="157"/>
      <c r="C210" s="158"/>
      <c r="D210" s="159"/>
      <c r="F210" s="139"/>
    </row>
    <row r="211" spans="1:7" s="138" customFormat="1" outlineLevel="1" x14ac:dyDescent="0.2">
      <c r="A211" s="157" t="str">
        <f xml:space="preserve"> Calc!A360</f>
        <v>PD12.69</v>
      </c>
      <c r="B211" s="157">
        <f xml:space="preserve"> Calc!B360</f>
        <v>0</v>
      </c>
      <c r="C211" s="158">
        <f xml:space="preserve"> Calc!C360</f>
        <v>0</v>
      </c>
      <c r="D211" s="159">
        <f xml:space="preserve"> Calc!D360</f>
        <v>0</v>
      </c>
      <c r="E211" s="138" t="str">
        <f xml:space="preserve"> Calc!E360</f>
        <v>PR19 Green recovery (TVM) revenue adjustment expressed in 2022-23 CPIH FYA prices (WR)</v>
      </c>
      <c r="F211" s="139">
        <f xml:space="preserve"> Calc!F360</f>
        <v>0</v>
      </c>
      <c r="G211" s="138" t="str">
        <f xml:space="preserve"> Calc!G360</f>
        <v>£m</v>
      </c>
    </row>
    <row r="212" spans="1:7" s="138" customFormat="1" outlineLevel="1" x14ac:dyDescent="0.2">
      <c r="A212" s="157" t="str">
        <f xml:space="preserve"> Calc!A361</f>
        <v>PD12.69</v>
      </c>
      <c r="B212" s="157">
        <f xml:space="preserve"> Calc!B361</f>
        <v>0</v>
      </c>
      <c r="C212" s="158">
        <f xml:space="preserve"> Calc!C361</f>
        <v>0</v>
      </c>
      <c r="D212" s="159">
        <f xml:space="preserve"> Calc!D361</f>
        <v>0</v>
      </c>
      <c r="E212" s="138" t="str">
        <f xml:space="preserve"> Calc!E361</f>
        <v>PR19 Green recovery (TVM) revenue adjustment expressed in 2022-23 CPIH FYA prices (WN)</v>
      </c>
      <c r="F212" s="139">
        <f xml:space="preserve"> Calc!F361</f>
        <v>0</v>
      </c>
      <c r="G212" s="138" t="str">
        <f xml:space="preserve"> Calc!G361</f>
        <v>£m</v>
      </c>
    </row>
    <row r="213" spans="1:7" s="138" customFormat="1" outlineLevel="1" x14ac:dyDescent="0.2">
      <c r="A213" s="157" t="str">
        <f xml:space="preserve"> Calc!A362</f>
        <v>PD12.69</v>
      </c>
      <c r="B213" s="157">
        <f xml:space="preserve"> Calc!B362</f>
        <v>0</v>
      </c>
      <c r="C213" s="158">
        <f xml:space="preserve"> Calc!C362</f>
        <v>0</v>
      </c>
      <c r="D213" s="159">
        <f xml:space="preserve"> Calc!D362</f>
        <v>0</v>
      </c>
      <c r="E213" s="138" t="str">
        <f xml:space="preserve"> Calc!E362</f>
        <v>PR19 Green recovery (TVM) revenue adjustment expressed in 2022-23 CPIH FYA prices (WWN)</v>
      </c>
      <c r="F213" s="139">
        <f xml:space="preserve"> Calc!F362</f>
        <v>0</v>
      </c>
      <c r="G213" s="138" t="str">
        <f xml:space="preserve"> Calc!G362</f>
        <v>£m</v>
      </c>
    </row>
    <row r="214" spans="1:7" s="138" customFormat="1" outlineLevel="1" x14ac:dyDescent="0.2">
      <c r="A214" s="157" t="str">
        <f xml:space="preserve"> Calc!A363</f>
        <v>PD12.69</v>
      </c>
      <c r="B214" s="157">
        <f xml:space="preserve"> Calc!B363</f>
        <v>0</v>
      </c>
      <c r="C214" s="158">
        <f xml:space="preserve"> Calc!C363</f>
        <v>0</v>
      </c>
      <c r="D214" s="159">
        <f xml:space="preserve"> Calc!D363</f>
        <v>0</v>
      </c>
      <c r="E214" s="138" t="str">
        <f xml:space="preserve"> Calc!E363</f>
        <v>PR19 Green recovery (TVM) revenue adjustment expressed in 2022-23 CPIH FYA prices (BR)</v>
      </c>
      <c r="F214" s="139">
        <f xml:space="preserve"> Calc!F363</f>
        <v>0</v>
      </c>
      <c r="G214" s="138" t="str">
        <f xml:space="preserve"> Calc!G363</f>
        <v>£m</v>
      </c>
    </row>
    <row r="215" spans="1:7" s="138" customFormat="1" outlineLevel="1" x14ac:dyDescent="0.2">
      <c r="A215" s="157" t="str">
        <f xml:space="preserve"> Calc!A364</f>
        <v>PD12.69</v>
      </c>
      <c r="B215" s="157">
        <f xml:space="preserve"> Calc!B364</f>
        <v>0</v>
      </c>
      <c r="C215" s="158">
        <f xml:space="preserve"> Calc!C364</f>
        <v>0</v>
      </c>
      <c r="D215" s="159">
        <f xml:space="preserve"> Calc!D364</f>
        <v>0</v>
      </c>
      <c r="E215" s="138" t="str">
        <f xml:space="preserve"> Calc!E364</f>
        <v>PR19 Green recovery (TVM) revenue adjustment expressed in 2022-23 CPIH FYA prices (ADDN1)</v>
      </c>
      <c r="F215" s="139">
        <f xml:space="preserve"> Calc!F364</f>
        <v>0</v>
      </c>
      <c r="G215" s="138" t="str">
        <f xml:space="preserve"> Calc!G364</f>
        <v>£m</v>
      </c>
    </row>
    <row r="216" spans="1:7" s="138" customFormat="1" outlineLevel="1" x14ac:dyDescent="0.2">
      <c r="A216" s="157" t="str">
        <f xml:space="preserve"> Calc!A365</f>
        <v>PD12.69</v>
      </c>
      <c r="B216" s="157">
        <f xml:space="preserve"> Calc!B365</f>
        <v>0</v>
      </c>
      <c r="C216" s="158">
        <f xml:space="preserve"> Calc!C365</f>
        <v>0</v>
      </c>
      <c r="D216" s="159">
        <f xml:space="preserve"> Calc!D365</f>
        <v>0</v>
      </c>
      <c r="E216" s="138" t="str">
        <f xml:space="preserve"> Calc!E365</f>
        <v>PR19 Green recovery (TVM) revenue adjustment expressed in 2022-23 CPIH FYA prices (ADDN2)</v>
      </c>
      <c r="F216" s="139">
        <f xml:space="preserve"> Calc!F365</f>
        <v>0</v>
      </c>
      <c r="G216" s="138" t="str">
        <f xml:space="preserve"> Calc!G365</f>
        <v>£m</v>
      </c>
    </row>
    <row r="217" spans="1:7" s="138" customFormat="1" outlineLevel="1" x14ac:dyDescent="0.2">
      <c r="A217" s="157" t="str">
        <f xml:space="preserve"> Calc!A366</f>
        <v>PD12.69</v>
      </c>
      <c r="B217" s="157">
        <f xml:space="preserve"> Calc!B366</f>
        <v>0</v>
      </c>
      <c r="C217" s="158">
        <f xml:space="preserve"> Calc!C366</f>
        <v>0</v>
      </c>
      <c r="D217" s="159">
        <f xml:space="preserve"> Calc!D366</f>
        <v>0</v>
      </c>
      <c r="E217" s="138" t="str">
        <f xml:space="preserve"> Calc!E366</f>
        <v>PR19 Green recovery (TVM) revenue adjustment expressed in 2022-23 CPIH FYA prices (Residential retail)</v>
      </c>
      <c r="F217" s="139">
        <f xml:space="preserve"> Calc!F366</f>
        <v>0</v>
      </c>
      <c r="G217" s="138" t="str">
        <f xml:space="preserve"> Calc!G366</f>
        <v>£m</v>
      </c>
    </row>
    <row r="218" spans="1:7" s="138" customFormat="1" outlineLevel="1" x14ac:dyDescent="0.2">
      <c r="A218" s="157" t="str">
        <f xml:space="preserve"> Calc!A367</f>
        <v>PD12.69</v>
      </c>
      <c r="B218" s="157">
        <f xml:space="preserve"> Calc!B367</f>
        <v>0</v>
      </c>
      <c r="C218" s="158">
        <f xml:space="preserve"> Calc!C367</f>
        <v>0</v>
      </c>
      <c r="D218" s="159">
        <f xml:space="preserve"> Calc!D367</f>
        <v>0</v>
      </c>
      <c r="E218" s="138" t="str">
        <f xml:space="preserve"> Calc!E367</f>
        <v>PR19 Green recovery (TVM) revenue adjustment expressed in 2022-23 CPIH FYA prices (Business retail)</v>
      </c>
      <c r="F218" s="139">
        <f xml:space="preserve"> Calc!F367</f>
        <v>0</v>
      </c>
      <c r="G218" s="138" t="str">
        <f xml:space="preserve"> Calc!G367</f>
        <v>£m</v>
      </c>
    </row>
    <row r="219" spans="1:7" s="138" customFormat="1" outlineLevel="1" x14ac:dyDescent="0.2">
      <c r="A219" s="157"/>
      <c r="B219" s="157"/>
      <c r="C219" s="158"/>
      <c r="D219" s="159"/>
      <c r="F219" s="139"/>
    </row>
    <row r="220" spans="1:7" s="138" customFormat="1" outlineLevel="1" x14ac:dyDescent="0.2">
      <c r="A220" s="157" t="str">
        <f xml:space="preserve"> Calc!A369</f>
        <v>PD12.70</v>
      </c>
      <c r="B220" s="157">
        <f xml:space="preserve"> Calc!B369</f>
        <v>0</v>
      </c>
      <c r="C220" s="158">
        <f xml:space="preserve"> Calc!C369</f>
        <v>0</v>
      </c>
      <c r="D220" s="159">
        <f xml:space="preserve"> Calc!D369</f>
        <v>0</v>
      </c>
      <c r="E220" s="138" t="str">
        <f xml:space="preserve"> Calc!E369</f>
        <v>Other revenue adjustments expressed in 2022-23 CPIH FYA prices (WR)</v>
      </c>
      <c r="F220" s="139">
        <f xml:space="preserve"> Calc!F369</f>
        <v>0</v>
      </c>
      <c r="G220" s="138" t="str">
        <f xml:space="preserve"> Calc!G369</f>
        <v>£m</v>
      </c>
    </row>
    <row r="221" spans="1:7" s="138" customFormat="1" outlineLevel="1" x14ac:dyDescent="0.2">
      <c r="A221" s="157" t="str">
        <f xml:space="preserve"> Calc!A370</f>
        <v>PD12.70</v>
      </c>
      <c r="B221" s="157">
        <f xml:space="preserve"> Calc!B370</f>
        <v>0</v>
      </c>
      <c r="C221" s="158">
        <f xml:space="preserve"> Calc!C370</f>
        <v>0</v>
      </c>
      <c r="D221" s="159">
        <f xml:space="preserve"> Calc!D370</f>
        <v>0</v>
      </c>
      <c r="E221" s="138" t="str">
        <f xml:space="preserve"> Calc!E370</f>
        <v>Other revenue adjustments expressed in 2022-23 CPIH FYA prices (WN)</v>
      </c>
      <c r="F221" s="139">
        <f xml:space="preserve"> Calc!F370</f>
        <v>0</v>
      </c>
      <c r="G221" s="138" t="str">
        <f xml:space="preserve"> Calc!G370</f>
        <v>£m</v>
      </c>
    </row>
    <row r="222" spans="1:7" s="138" customFormat="1" outlineLevel="1" x14ac:dyDescent="0.2">
      <c r="A222" s="157" t="str">
        <f xml:space="preserve"> Calc!A371</f>
        <v>PD12.70</v>
      </c>
      <c r="B222" s="157">
        <f xml:space="preserve"> Calc!B371</f>
        <v>0</v>
      </c>
      <c r="C222" s="158">
        <f xml:space="preserve"> Calc!C371</f>
        <v>0</v>
      </c>
      <c r="D222" s="159">
        <f xml:space="preserve"> Calc!D371</f>
        <v>0</v>
      </c>
      <c r="E222" s="138" t="str">
        <f xml:space="preserve"> Calc!E371</f>
        <v>Other revenue adjustments expressed in 2022-23 CPIH FYA prices (WWN)</v>
      </c>
      <c r="F222" s="139">
        <f xml:space="preserve"> Calc!F371</f>
        <v>0</v>
      </c>
      <c r="G222" s="138" t="str">
        <f xml:space="preserve"> Calc!G371</f>
        <v>£m</v>
      </c>
    </row>
    <row r="223" spans="1:7" s="138" customFormat="1" outlineLevel="1" x14ac:dyDescent="0.2">
      <c r="A223" s="157" t="str">
        <f xml:space="preserve"> Calc!A372</f>
        <v>PD12.70</v>
      </c>
      <c r="B223" s="157">
        <f xml:space="preserve"> Calc!B372</f>
        <v>0</v>
      </c>
      <c r="C223" s="158">
        <f xml:space="preserve"> Calc!C372</f>
        <v>0</v>
      </c>
      <c r="D223" s="159">
        <f xml:space="preserve"> Calc!D372</f>
        <v>0</v>
      </c>
      <c r="E223" s="138" t="str">
        <f xml:space="preserve"> Calc!E372</f>
        <v>Other revenue adjustments expressed in 2022-23 CPIH FYA prices (BR)</v>
      </c>
      <c r="F223" s="139">
        <f xml:space="preserve"> Calc!F372</f>
        <v>0</v>
      </c>
      <c r="G223" s="138" t="str">
        <f xml:space="preserve"> Calc!G372</f>
        <v>£m</v>
      </c>
    </row>
    <row r="224" spans="1:7" s="138" customFormat="1" outlineLevel="1" x14ac:dyDescent="0.2">
      <c r="A224" s="157" t="str">
        <f xml:space="preserve"> Calc!A373</f>
        <v>PD12.70</v>
      </c>
      <c r="B224" s="157">
        <f xml:space="preserve"> Calc!B373</f>
        <v>0</v>
      </c>
      <c r="C224" s="158">
        <f xml:space="preserve"> Calc!C373</f>
        <v>0</v>
      </c>
      <c r="D224" s="159">
        <f xml:space="preserve"> Calc!D373</f>
        <v>0</v>
      </c>
      <c r="E224" s="138" t="str">
        <f xml:space="preserve"> Calc!E373</f>
        <v>Other revenue adjustments expressed in 2022-23 CPIH FYA prices (ADDN1)</v>
      </c>
      <c r="F224" s="139">
        <f xml:space="preserve"> Calc!F373</f>
        <v>0</v>
      </c>
      <c r="G224" s="138" t="str">
        <f xml:space="preserve"> Calc!G373</f>
        <v>£m</v>
      </c>
    </row>
    <row r="225" spans="1:23" s="138" customFormat="1" outlineLevel="1" x14ac:dyDescent="0.2">
      <c r="A225" s="157" t="str">
        <f xml:space="preserve"> Calc!A374</f>
        <v>PD12.70</v>
      </c>
      <c r="B225" s="157">
        <f xml:space="preserve"> Calc!B374</f>
        <v>0</v>
      </c>
      <c r="C225" s="158">
        <f xml:space="preserve"> Calc!C374</f>
        <v>0</v>
      </c>
      <c r="D225" s="159">
        <f xml:space="preserve"> Calc!D374</f>
        <v>0</v>
      </c>
      <c r="E225" s="138" t="str">
        <f xml:space="preserve"> Calc!E374</f>
        <v>Other revenue adjustments expressed in 2022-23 CPIH FYA prices (ADDN2)</v>
      </c>
      <c r="F225" s="139">
        <f xml:space="preserve"> Calc!F374</f>
        <v>0</v>
      </c>
      <c r="G225" s="138" t="str">
        <f xml:space="preserve"> Calc!G374</f>
        <v>£m</v>
      </c>
    </row>
    <row r="226" spans="1:23" s="138" customFormat="1" outlineLevel="1" x14ac:dyDescent="0.2">
      <c r="A226" s="157" t="str">
        <f xml:space="preserve"> Calc!A375</f>
        <v>PD12.70</v>
      </c>
      <c r="B226" s="157">
        <f xml:space="preserve"> Calc!B375</f>
        <v>0</v>
      </c>
      <c r="C226" s="158">
        <f xml:space="preserve"> Calc!C375</f>
        <v>0</v>
      </c>
      <c r="D226" s="159">
        <f xml:space="preserve"> Calc!D375</f>
        <v>0</v>
      </c>
      <c r="E226" s="138" t="str">
        <f xml:space="preserve"> Calc!E375</f>
        <v>Other revenue adjustments expressed in 2022-23 CPIH FYA prices (Residential retail)</v>
      </c>
      <c r="F226" s="139">
        <f xml:space="preserve"> Calc!F375</f>
        <v>0</v>
      </c>
      <c r="G226" s="138" t="str">
        <f xml:space="preserve"> Calc!G375</f>
        <v>£m</v>
      </c>
    </row>
    <row r="227" spans="1:23" s="138" customFormat="1" outlineLevel="1" x14ac:dyDescent="0.2">
      <c r="A227" s="157" t="str">
        <f xml:space="preserve"> Calc!A376</f>
        <v>PD12.70</v>
      </c>
      <c r="B227" s="157">
        <f xml:space="preserve"> Calc!B376</f>
        <v>0</v>
      </c>
      <c r="C227" s="158">
        <f xml:space="preserve"> Calc!C376</f>
        <v>0</v>
      </c>
      <c r="D227" s="159">
        <f xml:space="preserve"> Calc!D376</f>
        <v>0</v>
      </c>
      <c r="E227" s="138" t="str">
        <f xml:space="preserve"> Calc!E376</f>
        <v>Other revenue adjustments expressed in 2022-23 CPIH FYA prices (Business retail)</v>
      </c>
      <c r="F227" s="139">
        <f xml:space="preserve"> Calc!F376</f>
        <v>0</v>
      </c>
      <c r="G227" s="138" t="str">
        <f xml:space="preserve"> Calc!G376</f>
        <v>£m</v>
      </c>
    </row>
    <row r="228" spans="1:23" s="138" customFormat="1" outlineLevel="1" x14ac:dyDescent="0.2">
      <c r="A228" s="157"/>
      <c r="B228" s="157"/>
      <c r="C228" s="158"/>
      <c r="D228" s="159"/>
      <c r="F228" s="139"/>
    </row>
    <row r="229" spans="1:23" x14ac:dyDescent="0.2">
      <c r="F229" s="260"/>
    </row>
    <row r="230" spans="1:23" x14ac:dyDescent="0.2">
      <c r="A230" s="223" t="s">
        <v>1461</v>
      </c>
      <c r="B230" s="223"/>
      <c r="C230" s="224"/>
      <c r="D230" s="225"/>
      <c r="E230" s="226"/>
      <c r="F230" s="226"/>
      <c r="G230" s="226"/>
      <c r="H230" s="226"/>
      <c r="I230" s="226"/>
      <c r="J230" s="226"/>
      <c r="K230" s="226"/>
      <c r="L230" s="226"/>
      <c r="M230" s="226"/>
      <c r="N230" s="226"/>
      <c r="O230" s="226"/>
      <c r="P230" s="226"/>
      <c r="Q230" s="226"/>
      <c r="R230" s="226"/>
      <c r="S230" s="226"/>
      <c r="T230" s="226"/>
      <c r="U230" s="226"/>
      <c r="V230" s="226"/>
      <c r="W230" s="226"/>
    </row>
    <row r="231" spans="1:23" outlineLevel="1" x14ac:dyDescent="0.2">
      <c r="F231" s="260"/>
    </row>
    <row r="232" spans="1:23" outlineLevel="1" x14ac:dyDescent="0.2">
      <c r="A232" s="138"/>
      <c r="B232" s="138"/>
      <c r="C232" s="138">
        <f>Calc!C2163</f>
        <v>0</v>
      </c>
      <c r="D232" s="138">
        <f>Calc!D2163</f>
        <v>0</v>
      </c>
      <c r="E232" s="138" t="str">
        <f>Calc!E2163</f>
        <v xml:space="preserve">Company - Unprofiled post financeability adjustments eligible for tax uplift - real (2022-23 CPIH FYA prices) (WR) </v>
      </c>
      <c r="F232" s="139">
        <f>Calc!F2163</f>
        <v>0.38842835438989287</v>
      </c>
      <c r="G232" s="138" t="str">
        <f>Calc!G2163</f>
        <v>£m</v>
      </c>
      <c r="H232" s="138"/>
      <c r="I232" s="138"/>
      <c r="J232" s="138"/>
      <c r="K232" s="138"/>
      <c r="L232" s="138"/>
      <c r="M232" s="138"/>
      <c r="N232" s="138"/>
      <c r="O232" s="138"/>
      <c r="P232" s="138"/>
      <c r="Q232" s="138"/>
      <c r="R232" s="138"/>
      <c r="S232" s="138"/>
      <c r="T232" s="138"/>
      <c r="U232" s="138"/>
      <c r="V232" s="138"/>
      <c r="W232" s="138"/>
    </row>
    <row r="233" spans="1:23" outlineLevel="1" x14ac:dyDescent="0.2">
      <c r="A233" s="138"/>
      <c r="B233" s="138"/>
      <c r="C233" s="138">
        <f>Calc!C2164</f>
        <v>0</v>
      </c>
      <c r="D233" s="138">
        <f>Calc!D2164</f>
        <v>0</v>
      </c>
      <c r="E233" s="138" t="str">
        <f>Calc!E2164</f>
        <v xml:space="preserve">Company - Unprofiled post financeability adjustments eligible for tax uplift - real (2022-23 CPIH FYA prices) (WN) </v>
      </c>
      <c r="F233" s="139">
        <f>Calc!F2164</f>
        <v>3.6835758835758829</v>
      </c>
      <c r="G233" s="138" t="str">
        <f>Calc!G2164</f>
        <v>£m</v>
      </c>
      <c r="H233" s="138"/>
      <c r="I233" s="138"/>
      <c r="J233" s="138"/>
      <c r="K233" s="138"/>
      <c r="L233" s="138"/>
      <c r="M233" s="138"/>
      <c r="N233" s="138"/>
      <c r="O233" s="138"/>
      <c r="P233" s="138"/>
      <c r="Q233" s="138"/>
      <c r="R233" s="138"/>
      <c r="S233" s="138"/>
      <c r="T233" s="138"/>
      <c r="U233" s="138"/>
      <c r="V233" s="138"/>
      <c r="W233" s="138"/>
    </row>
    <row r="234" spans="1:23" outlineLevel="1" x14ac:dyDescent="0.2">
      <c r="A234" s="138"/>
      <c r="B234" s="138"/>
      <c r="C234" s="138">
        <f>Calc!C2165</f>
        <v>0</v>
      </c>
      <c r="D234" s="138">
        <f>Calc!D2165</f>
        <v>0</v>
      </c>
      <c r="E234" s="138" t="str">
        <f>Calc!E2165</f>
        <v xml:space="preserve">Company - Unprofiled post financeability adjustments eligible for tax uplift - real (2022-23 CPIH FYA prices) (WWN) </v>
      </c>
      <c r="F234" s="139">
        <f>Calc!F2165</f>
        <v>10.011770350231888</v>
      </c>
      <c r="G234" s="138" t="str">
        <f>Calc!G2165</f>
        <v>£m</v>
      </c>
      <c r="H234" s="138"/>
      <c r="I234" s="138"/>
      <c r="J234" s="138"/>
      <c r="K234" s="138"/>
      <c r="L234" s="138"/>
      <c r="M234" s="138"/>
      <c r="N234" s="138"/>
      <c r="O234" s="138"/>
      <c r="P234" s="138"/>
      <c r="Q234" s="138"/>
      <c r="R234" s="138"/>
      <c r="S234" s="138"/>
      <c r="T234" s="138"/>
      <c r="U234" s="138"/>
      <c r="V234" s="138"/>
      <c r="W234" s="138"/>
    </row>
    <row r="235" spans="1:23" outlineLevel="1" x14ac:dyDescent="0.2">
      <c r="A235" s="138"/>
      <c r="B235" s="138"/>
      <c r="C235" s="138">
        <f>Calc!C2166</f>
        <v>0</v>
      </c>
      <c r="D235" s="138">
        <f>Calc!D2166</f>
        <v>0</v>
      </c>
      <c r="E235" s="138" t="str">
        <f>Calc!E2166</f>
        <v xml:space="preserve">Company - Unprofiled post financeability adjustments eligible for tax uplift - real (2022-23 CPIH FYA prices) (BR) </v>
      </c>
      <c r="F235" s="139">
        <f>Calc!F2166</f>
        <v>-1.4805141532064607</v>
      </c>
      <c r="G235" s="138" t="str">
        <f>Calc!G2166</f>
        <v>£m</v>
      </c>
      <c r="H235" s="138"/>
      <c r="I235" s="138"/>
      <c r="J235" s="138"/>
      <c r="K235" s="138"/>
      <c r="L235" s="138"/>
      <c r="M235" s="138"/>
      <c r="N235" s="138"/>
      <c r="O235" s="138"/>
      <c r="P235" s="138"/>
      <c r="Q235" s="138"/>
      <c r="R235" s="138"/>
      <c r="S235" s="138"/>
      <c r="T235" s="138"/>
      <c r="U235" s="138"/>
      <c r="V235" s="138"/>
      <c r="W235" s="138"/>
    </row>
    <row r="236" spans="1:23" outlineLevel="1" x14ac:dyDescent="0.2">
      <c r="A236" s="138"/>
      <c r="B236" s="138"/>
      <c r="C236" s="138">
        <f>Calc!C2167</f>
        <v>0</v>
      </c>
      <c r="D236" s="138">
        <f>Calc!D2167</f>
        <v>0</v>
      </c>
      <c r="E236" s="138" t="str">
        <f>Calc!E2167</f>
        <v xml:space="preserve">Company - Unprofiled post financeability adjustments eligible for tax uplift - real (2022-23 CPIH FYA prices) (ADDN1) </v>
      </c>
      <c r="F236" s="139">
        <f>Calc!F2167</f>
        <v>0</v>
      </c>
      <c r="G236" s="138" t="str">
        <f>Calc!G2167</f>
        <v>£m</v>
      </c>
      <c r="H236" s="138"/>
      <c r="I236" s="138"/>
      <c r="J236" s="138"/>
      <c r="K236" s="138"/>
      <c r="L236" s="138"/>
      <c r="M236" s="138"/>
      <c r="N236" s="138"/>
      <c r="O236" s="138"/>
      <c r="P236" s="138"/>
      <c r="Q236" s="138"/>
      <c r="R236" s="138"/>
      <c r="S236" s="138"/>
      <c r="T236" s="138"/>
      <c r="U236" s="138"/>
      <c r="V236" s="138"/>
      <c r="W236" s="138"/>
    </row>
    <row r="237" spans="1:23" outlineLevel="1" x14ac:dyDescent="0.2">
      <c r="A237" s="138"/>
      <c r="B237" s="138"/>
      <c r="C237" s="138">
        <f>Calc!C2168</f>
        <v>0</v>
      </c>
      <c r="D237" s="138">
        <f>Calc!D2168</f>
        <v>0</v>
      </c>
      <c r="E237" s="138" t="str">
        <f>Calc!E2168</f>
        <v xml:space="preserve">Company - Unprofiled post financeability adjustments eligible for tax uplift - real (2022-23 CPIH FYA prices) (ADDN2) </v>
      </c>
      <c r="F237" s="139">
        <f>Calc!F2168</f>
        <v>0</v>
      </c>
      <c r="G237" s="138" t="str">
        <f>Calc!G2168</f>
        <v>£m</v>
      </c>
      <c r="H237" s="138"/>
      <c r="I237" s="138"/>
      <c r="J237" s="138"/>
      <c r="K237" s="138"/>
      <c r="L237" s="138"/>
      <c r="M237" s="138"/>
      <c r="N237" s="138"/>
      <c r="O237" s="138"/>
      <c r="P237" s="138"/>
      <c r="Q237" s="138"/>
      <c r="R237" s="138"/>
      <c r="S237" s="138"/>
      <c r="T237" s="138"/>
      <c r="U237" s="138"/>
      <c r="V237" s="138"/>
      <c r="W237" s="138"/>
    </row>
    <row r="238" spans="1:23" outlineLevel="1" x14ac:dyDescent="0.2">
      <c r="A238" s="138"/>
      <c r="B238" s="138"/>
      <c r="C238" s="138"/>
      <c r="D238" s="138"/>
      <c r="E238" s="138"/>
      <c r="F238" s="139"/>
      <c r="G238" s="138"/>
      <c r="H238" s="138"/>
      <c r="I238" s="138"/>
      <c r="J238" s="138"/>
      <c r="K238" s="138"/>
      <c r="L238" s="138"/>
      <c r="M238" s="138"/>
      <c r="N238" s="138"/>
      <c r="O238" s="138"/>
      <c r="P238" s="138"/>
      <c r="Q238" s="138"/>
      <c r="R238" s="138"/>
      <c r="S238" s="138"/>
      <c r="T238" s="138"/>
      <c r="U238" s="138"/>
      <c r="V238" s="138"/>
      <c r="W238" s="138"/>
    </row>
    <row r="239" spans="1:23" outlineLevel="1" x14ac:dyDescent="0.2">
      <c r="A239" s="138"/>
      <c r="B239" s="138"/>
      <c r="C239" s="138">
        <f>Calc!C2171</f>
        <v>0</v>
      </c>
      <c r="D239" s="138">
        <f>Calc!D2171</f>
        <v>0</v>
      </c>
      <c r="E239" s="138" t="str">
        <f>Calc!E2171</f>
        <v xml:space="preserve">Company - Unprofiled post financeability adjustments not eligible for tax uplift - real (2022-23 CPIH FYA prices) (WR) </v>
      </c>
      <c r="F239" s="139">
        <f>Calc!F2171</f>
        <v>0.5438416433228952</v>
      </c>
      <c r="G239" s="138" t="str">
        <f>Calc!G2171</f>
        <v>£m</v>
      </c>
      <c r="H239" s="138"/>
      <c r="I239" s="138"/>
      <c r="J239" s="138"/>
      <c r="K239" s="138"/>
      <c r="L239" s="138"/>
      <c r="M239" s="138"/>
      <c r="N239" s="138"/>
      <c r="O239" s="138"/>
      <c r="P239" s="138"/>
      <c r="Q239" s="138"/>
      <c r="R239" s="138"/>
      <c r="S239" s="138"/>
      <c r="T239" s="138"/>
      <c r="U239" s="138"/>
      <c r="V239" s="138"/>
      <c r="W239" s="138"/>
    </row>
    <row r="240" spans="1:23" outlineLevel="1" x14ac:dyDescent="0.2">
      <c r="A240" s="138"/>
      <c r="B240" s="138"/>
      <c r="C240" s="138">
        <f>Calc!C2172</f>
        <v>0</v>
      </c>
      <c r="D240" s="138">
        <f>Calc!D2172</f>
        <v>0</v>
      </c>
      <c r="E240" s="138" t="str">
        <f>Calc!E2172</f>
        <v xml:space="preserve">Company - Unprofiled post financeability adjustments not eligible for tax uplift - real (2022-23 CPIH FYA prices) (WN) </v>
      </c>
      <c r="F240" s="139">
        <f>Calc!F2172</f>
        <v>20.732386415113787</v>
      </c>
      <c r="G240" s="138" t="str">
        <f>Calc!G2172</f>
        <v>£m</v>
      </c>
      <c r="H240" s="138"/>
      <c r="I240" s="138"/>
      <c r="J240" s="138"/>
      <c r="K240" s="138"/>
      <c r="L240" s="138"/>
      <c r="M240" s="138"/>
      <c r="N240" s="138"/>
      <c r="O240" s="138"/>
      <c r="P240" s="138"/>
      <c r="Q240" s="138"/>
      <c r="R240" s="138"/>
      <c r="S240" s="138"/>
      <c r="T240" s="138"/>
      <c r="U240" s="138"/>
      <c r="V240" s="138"/>
      <c r="W240" s="138"/>
    </row>
    <row r="241" spans="1:23" outlineLevel="1" x14ac:dyDescent="0.2">
      <c r="A241" s="138"/>
      <c r="B241" s="138"/>
      <c r="C241" s="138">
        <f>Calc!C2173</f>
        <v>0</v>
      </c>
      <c r="D241" s="138">
        <f>Calc!D2173</f>
        <v>0</v>
      </c>
      <c r="E241" s="138" t="str">
        <f>Calc!E2173</f>
        <v xml:space="preserve">Company - Unprofiled post financeability adjustments not eligible for tax uplift - real (2022-23 CPIH FYA prices) (WWN) </v>
      </c>
      <c r="F241" s="139">
        <f>Calc!F2173</f>
        <v>0.43807451054938662</v>
      </c>
      <c r="G241" s="138" t="str">
        <f>Calc!G2173</f>
        <v>£m</v>
      </c>
      <c r="H241" s="138"/>
      <c r="I241" s="138"/>
      <c r="J241" s="138"/>
      <c r="K241" s="138"/>
      <c r="L241" s="138"/>
      <c r="M241" s="138"/>
      <c r="N241" s="138"/>
      <c r="O241" s="138"/>
      <c r="P241" s="138"/>
      <c r="Q241" s="138"/>
      <c r="R241" s="138"/>
      <c r="S241" s="138"/>
      <c r="T241" s="138"/>
      <c r="U241" s="138"/>
      <c r="V241" s="138"/>
      <c r="W241" s="138"/>
    </row>
    <row r="242" spans="1:23" outlineLevel="1" x14ac:dyDescent="0.2">
      <c r="A242" s="138"/>
      <c r="B242" s="138"/>
      <c r="C242" s="138">
        <f>Calc!C2174</f>
        <v>0</v>
      </c>
      <c r="D242" s="138">
        <f>Calc!D2174</f>
        <v>0</v>
      </c>
      <c r="E242" s="138" t="str">
        <f>Calc!E2174</f>
        <v xml:space="preserve">Company - Unprofiled post financeability adjustments not eligible for tax uplift - real (2022-23 CPIH FYA prices) (BR) </v>
      </c>
      <c r="F242" s="139">
        <f>Calc!F2174</f>
        <v>-3.4355844453043609</v>
      </c>
      <c r="G242" s="138" t="str">
        <f>Calc!G2174</f>
        <v>£m</v>
      </c>
      <c r="H242" s="138"/>
      <c r="I242" s="138"/>
      <c r="J242" s="138"/>
      <c r="K242" s="138"/>
      <c r="L242" s="138"/>
      <c r="M242" s="138"/>
      <c r="N242" s="138"/>
      <c r="O242" s="138"/>
      <c r="P242" s="138"/>
      <c r="Q242" s="138"/>
      <c r="R242" s="138"/>
      <c r="S242" s="138"/>
      <c r="T242" s="138"/>
      <c r="U242" s="138"/>
      <c r="V242" s="138"/>
      <c r="W242" s="138"/>
    </row>
    <row r="243" spans="1:23" outlineLevel="1" x14ac:dyDescent="0.2">
      <c r="A243" s="138"/>
      <c r="B243" s="138"/>
      <c r="C243" s="138">
        <f>Calc!C2175</f>
        <v>0</v>
      </c>
      <c r="D243" s="138">
        <f>Calc!D2175</f>
        <v>0</v>
      </c>
      <c r="E243" s="138" t="str">
        <f>Calc!E2175</f>
        <v xml:space="preserve">Company - Unprofiled post financeability adjustments not eligible for tax uplift - real (2022-23 CPIH FYA prices) (ADDN1) </v>
      </c>
      <c r="F243" s="139">
        <f>Calc!F2175</f>
        <v>0</v>
      </c>
      <c r="G243" s="138" t="str">
        <f>Calc!G2175</f>
        <v>£m</v>
      </c>
      <c r="H243" s="138"/>
      <c r="I243" s="138"/>
      <c r="J243" s="138"/>
      <c r="K243" s="138"/>
      <c r="L243" s="138"/>
      <c r="M243" s="138"/>
      <c r="N243" s="138"/>
      <c r="O243" s="138"/>
      <c r="P243" s="138"/>
      <c r="Q243" s="138"/>
      <c r="R243" s="138"/>
      <c r="S243" s="138"/>
      <c r="T243" s="138"/>
      <c r="U243" s="138"/>
      <c r="V243" s="138"/>
      <c r="W243" s="138"/>
    </row>
    <row r="244" spans="1:23" outlineLevel="1" x14ac:dyDescent="0.2">
      <c r="A244" s="138"/>
      <c r="B244" s="138"/>
      <c r="C244" s="138">
        <f>Calc!C2176</f>
        <v>0</v>
      </c>
      <c r="D244" s="138">
        <f>Calc!D2176</f>
        <v>0</v>
      </c>
      <c r="E244" s="138" t="str">
        <f>Calc!E2176</f>
        <v xml:space="preserve">Company - Unprofiled post financeability adjustments not eligible for tax uplift - real (2022-23 CPIH FYA prices) (ADDN2) </v>
      </c>
      <c r="F244" s="139">
        <f>Calc!F2176</f>
        <v>0</v>
      </c>
      <c r="G244" s="138" t="str">
        <f>Calc!G2176</f>
        <v>£m</v>
      </c>
      <c r="H244" s="138"/>
      <c r="I244" s="138"/>
      <c r="J244" s="138"/>
      <c r="K244" s="138"/>
      <c r="L244" s="138"/>
      <c r="M244" s="138"/>
      <c r="N244" s="138"/>
      <c r="O244" s="138"/>
      <c r="P244" s="138"/>
      <c r="Q244" s="138"/>
      <c r="R244" s="138"/>
      <c r="S244" s="138"/>
      <c r="T244" s="138"/>
      <c r="U244" s="138"/>
      <c r="V244" s="138"/>
      <c r="W244" s="138"/>
    </row>
    <row r="245" spans="1:23" outlineLevel="1" x14ac:dyDescent="0.2">
      <c r="A245" s="138"/>
      <c r="B245" s="138"/>
      <c r="C245" s="138"/>
      <c r="D245" s="138"/>
      <c r="E245" s="138"/>
      <c r="F245" s="139"/>
      <c r="G245" s="138"/>
      <c r="H245" s="138"/>
      <c r="I245" s="138"/>
      <c r="J245" s="138"/>
      <c r="K245" s="138"/>
      <c r="L245" s="138"/>
      <c r="M245" s="138"/>
      <c r="N245" s="138"/>
      <c r="O245" s="138"/>
      <c r="P245" s="138"/>
      <c r="Q245" s="138"/>
      <c r="R245" s="138"/>
      <c r="S245" s="138"/>
      <c r="T245" s="138"/>
      <c r="U245" s="138"/>
      <c r="V245" s="138"/>
      <c r="W245" s="138"/>
    </row>
    <row r="246" spans="1:23" outlineLevel="1" x14ac:dyDescent="0.2">
      <c r="A246" s="138"/>
      <c r="B246" s="138"/>
      <c r="C246" s="138">
        <f>Calc!C2178</f>
        <v>0</v>
      </c>
      <c r="D246" s="138">
        <f>Calc!D2178</f>
        <v>0</v>
      </c>
      <c r="E246" s="138" t="str">
        <f>Calc!E2178</f>
        <v>Company - Unprofiled - Residential retail revenue adjustment - real (2022-23 CPIH FYA prices)</v>
      </c>
      <c r="F246" s="139">
        <f>Calc!F2178</f>
        <v>0.62872583856080999</v>
      </c>
      <c r="G246" s="138" t="str">
        <f>Calc!G2178</f>
        <v>£m</v>
      </c>
      <c r="H246" s="138"/>
      <c r="I246" s="138"/>
      <c r="J246" s="138"/>
      <c r="K246" s="138"/>
      <c r="L246" s="138"/>
      <c r="M246" s="138"/>
      <c r="N246" s="138"/>
      <c r="O246" s="138"/>
      <c r="P246" s="138"/>
      <c r="Q246" s="138"/>
      <c r="R246" s="138"/>
      <c r="S246" s="138"/>
      <c r="T246" s="138"/>
      <c r="U246" s="138"/>
      <c r="V246" s="138"/>
      <c r="W246" s="138"/>
    </row>
    <row r="247" spans="1:23" outlineLevel="1" x14ac:dyDescent="0.2">
      <c r="A247" s="138"/>
      <c r="B247" s="138"/>
      <c r="C247" s="138">
        <f>Calc!C2179</f>
        <v>0</v>
      </c>
      <c r="D247" s="138">
        <f>Calc!D2179</f>
        <v>0</v>
      </c>
      <c r="E247" s="138" t="str">
        <f>Calc!E2179</f>
        <v>Company - Unprofiled - Business retail revenue adjustment - real (2022-23 CPIH FYA prices)</v>
      </c>
      <c r="F247" s="139">
        <f>Calc!F2179</f>
        <v>0</v>
      </c>
      <c r="G247" s="138" t="str">
        <f>Calc!G2179</f>
        <v>£m</v>
      </c>
      <c r="H247" s="138"/>
      <c r="I247" s="138"/>
      <c r="J247" s="138"/>
      <c r="K247" s="138"/>
      <c r="L247" s="138"/>
      <c r="M247" s="138"/>
      <c r="N247" s="138"/>
      <c r="O247" s="138"/>
      <c r="P247" s="138"/>
      <c r="Q247" s="138"/>
      <c r="R247" s="138"/>
      <c r="S247" s="138"/>
      <c r="T247" s="138"/>
      <c r="U247" s="138"/>
      <c r="V247" s="138"/>
      <c r="W247" s="138"/>
    </row>
    <row r="248" spans="1:23" outlineLevel="1" x14ac:dyDescent="0.2">
      <c r="F248" s="260"/>
    </row>
    <row r="249" spans="1:23" x14ac:dyDescent="0.2">
      <c r="E249" s="254"/>
      <c r="F249" s="260"/>
    </row>
    <row r="250" spans="1:23" s="223" customFormat="1" x14ac:dyDescent="0.2">
      <c r="A250" s="223" t="s">
        <v>1445</v>
      </c>
    </row>
    <row r="251" spans="1:23" s="16" customFormat="1" outlineLevel="1" x14ac:dyDescent="0.2">
      <c r="A251" s="163"/>
      <c r="B251" s="163"/>
      <c r="C251" s="164"/>
      <c r="D251" s="165"/>
      <c r="F251" s="166"/>
    </row>
    <row r="252" spans="1:23" s="16" customFormat="1" outlineLevel="1" x14ac:dyDescent="0.2">
      <c r="A252" s="146" t="str">
        <f xml:space="preserve"> Profiling!A$421</f>
        <v>RR6.1</v>
      </c>
      <c r="B252" s="146"/>
      <c r="C252" s="146">
        <v>0</v>
      </c>
      <c r="D252" s="146">
        <v>0</v>
      </c>
      <c r="E252" s="219" t="str">
        <f xml:space="preserve"> Profiling!E$421</f>
        <v xml:space="preserve">Post financeability adjustments eligible for tax uplift - real (WR) </v>
      </c>
      <c r="F252" s="219">
        <f xml:space="preserve"> Profiling!F$421</f>
        <v>0</v>
      </c>
      <c r="G252" s="219" t="str">
        <f xml:space="preserve"> Profiling!G$421</f>
        <v>£m</v>
      </c>
      <c r="H252" s="219">
        <f xml:space="preserve"> Profiling!H$421</f>
        <v>0.37388649408284025</v>
      </c>
      <c r="I252" s="219">
        <f xml:space="preserve"> Profiling!I$421</f>
        <v>0</v>
      </c>
      <c r="J252" s="219">
        <f xml:space="preserve"> Profiling!J$421</f>
        <v>0</v>
      </c>
      <c r="K252" s="219">
        <f xml:space="preserve"> Profiling!K$421</f>
        <v>0</v>
      </c>
      <c r="L252" s="219">
        <f xml:space="preserve"> Profiling!L$421</f>
        <v>0</v>
      </c>
      <c r="M252" s="219">
        <f xml:space="preserve"> Profiling!M$421</f>
        <v>0</v>
      </c>
      <c r="N252" s="219">
        <f xml:space="preserve"> Profiling!N$421</f>
        <v>0</v>
      </c>
      <c r="O252" s="219">
        <f xml:space="preserve"> Profiling!O$421</f>
        <v>0</v>
      </c>
      <c r="P252" s="219">
        <f xml:space="preserve"> Profiling!P$421</f>
        <v>0</v>
      </c>
      <c r="Q252" s="219">
        <f xml:space="preserve"> Profiling!Q$421</f>
        <v>0</v>
      </c>
      <c r="R252" s="219">
        <f xml:space="preserve"> Profiling!R$421</f>
        <v>0</v>
      </c>
      <c r="S252" s="219">
        <f xml:space="preserve"> Profiling!S$421</f>
        <v>0.38728491104269952</v>
      </c>
      <c r="T252" s="219">
        <f xml:space="preserve"> Profiling!T$421</f>
        <v>-1.3398416959859268E-2</v>
      </c>
      <c r="U252" s="219">
        <f xml:space="preserve"> Profiling!U$421</f>
        <v>0</v>
      </c>
      <c r="V252" s="219">
        <f xml:space="preserve"> Profiling!V$421</f>
        <v>0</v>
      </c>
      <c r="W252" s="219">
        <f xml:space="preserve"> Profiling!W$421</f>
        <v>0</v>
      </c>
    </row>
    <row r="253" spans="1:23" s="16" customFormat="1" outlineLevel="1" x14ac:dyDescent="0.2">
      <c r="A253" s="146" t="str">
        <f xml:space="preserve"> Profiling!A$422</f>
        <v>RR6.2</v>
      </c>
      <c r="B253" s="146"/>
      <c r="C253" s="146">
        <v>0</v>
      </c>
      <c r="D253" s="146">
        <v>0</v>
      </c>
      <c r="E253" s="219" t="str">
        <f xml:space="preserve"> Profiling!E$422</f>
        <v xml:space="preserve">Post financeability adjustments eligible for tax uplift - real (WN) </v>
      </c>
      <c r="F253" s="219">
        <f xml:space="preserve"> Profiling!F$422</f>
        <v>0</v>
      </c>
      <c r="G253" s="219" t="str">
        <f xml:space="preserve"> Profiling!G$422</f>
        <v>£m</v>
      </c>
      <c r="H253" s="219">
        <f xml:space="preserve"> Profiling!H$422</f>
        <v>-2.1251411134655362</v>
      </c>
      <c r="I253" s="219">
        <f xml:space="preserve"> Profiling!I$422</f>
        <v>0</v>
      </c>
      <c r="J253" s="219">
        <f xml:space="preserve"> Profiling!J$422</f>
        <v>0</v>
      </c>
      <c r="K253" s="219">
        <f xml:space="preserve"> Profiling!K$422</f>
        <v>0</v>
      </c>
      <c r="L253" s="219">
        <f xml:space="preserve"> Profiling!L$422</f>
        <v>0</v>
      </c>
      <c r="M253" s="219">
        <f xml:space="preserve"> Profiling!M$422</f>
        <v>0</v>
      </c>
      <c r="N253" s="219">
        <f xml:space="preserve"> Profiling!N$422</f>
        <v>0</v>
      </c>
      <c r="O253" s="219">
        <f xml:space="preserve"> Profiling!O$422</f>
        <v>0</v>
      </c>
      <c r="P253" s="219">
        <f xml:space="preserve"> Profiling!P$422</f>
        <v>0</v>
      </c>
      <c r="Q253" s="219">
        <f xml:space="preserve"> Profiling!Q$422</f>
        <v>0</v>
      </c>
      <c r="R253" s="219">
        <f xml:space="preserve"> Profiling!R$422</f>
        <v>0</v>
      </c>
      <c r="S253" s="219">
        <f xml:space="preserve"> Profiling!S$422</f>
        <v>3.6284830082227191</v>
      </c>
      <c r="T253" s="219">
        <f xml:space="preserve"> Profiling!T$422</f>
        <v>-5.7536241216882553</v>
      </c>
      <c r="U253" s="219">
        <f xml:space="preserve"> Profiling!U$422</f>
        <v>0</v>
      </c>
      <c r="V253" s="219">
        <f xml:space="preserve"> Profiling!V$422</f>
        <v>0</v>
      </c>
      <c r="W253" s="219">
        <f xml:space="preserve"> Profiling!W$422</f>
        <v>0</v>
      </c>
    </row>
    <row r="254" spans="1:23" s="16" customFormat="1" outlineLevel="1" x14ac:dyDescent="0.2">
      <c r="A254" s="146" t="str">
        <f xml:space="preserve"> Profiling!A$423</f>
        <v>RR6.3</v>
      </c>
      <c r="B254" s="146"/>
      <c r="C254" s="146">
        <v>0</v>
      </c>
      <c r="D254" s="146">
        <v>0</v>
      </c>
      <c r="E254" s="219" t="str">
        <f xml:space="preserve"> Profiling!E$423</f>
        <v xml:space="preserve">Post financeability adjustments eligible for tax uplift - real (WWN) </v>
      </c>
      <c r="F254" s="219">
        <f xml:space="preserve"> Profiling!F$423</f>
        <v>0</v>
      </c>
      <c r="G254" s="219" t="str">
        <f xml:space="preserve"> Profiling!G$423</f>
        <v>£m</v>
      </c>
      <c r="H254" s="219">
        <f xml:space="preserve"> Profiling!H$423</f>
        <v>4.1386202910602901</v>
      </c>
      <c r="I254" s="219">
        <f xml:space="preserve"> Profiling!I$423</f>
        <v>0</v>
      </c>
      <c r="J254" s="219">
        <f xml:space="preserve"> Profiling!J$423</f>
        <v>0</v>
      </c>
      <c r="K254" s="219">
        <f xml:space="preserve"> Profiling!K$423</f>
        <v>0</v>
      </c>
      <c r="L254" s="219">
        <f xml:space="preserve"> Profiling!L$423</f>
        <v>0</v>
      </c>
      <c r="M254" s="219">
        <f xml:space="preserve"> Profiling!M$423</f>
        <v>0</v>
      </c>
      <c r="N254" s="219">
        <f xml:space="preserve"> Profiling!N$423</f>
        <v>0</v>
      </c>
      <c r="O254" s="219">
        <f xml:space="preserve"> Profiling!O$423</f>
        <v>0</v>
      </c>
      <c r="P254" s="219">
        <f xml:space="preserve"> Profiling!P$423</f>
        <v>0</v>
      </c>
      <c r="Q254" s="219">
        <f xml:space="preserve"> Profiling!Q$423</f>
        <v>0</v>
      </c>
      <c r="R254" s="219">
        <f xml:space="preserve"> Profiling!R$423</f>
        <v>0</v>
      </c>
      <c r="S254" s="219">
        <f xml:space="preserve"> Profiling!S$423</f>
        <v>7.088802119382696</v>
      </c>
      <c r="T254" s="219">
        <f xml:space="preserve"> Profiling!T$423</f>
        <v>-2.9501818283224064</v>
      </c>
      <c r="U254" s="219">
        <f xml:space="preserve"> Profiling!U$423</f>
        <v>0</v>
      </c>
      <c r="V254" s="219">
        <f xml:space="preserve"> Profiling!V$423</f>
        <v>0</v>
      </c>
      <c r="W254" s="219">
        <f xml:space="preserve"> Profiling!W$423</f>
        <v>0</v>
      </c>
    </row>
    <row r="255" spans="1:23" s="16" customFormat="1" outlineLevel="1" x14ac:dyDescent="0.2">
      <c r="A255" s="146" t="str">
        <f xml:space="preserve"> Profiling!A$424</f>
        <v>RR6.4</v>
      </c>
      <c r="B255" s="146"/>
      <c r="C255" s="146">
        <v>0</v>
      </c>
      <c r="D255" s="146">
        <v>0</v>
      </c>
      <c r="E255" s="219" t="str">
        <f xml:space="preserve"> Profiling!E$424</f>
        <v xml:space="preserve">Post financeability adjustments eligible for tax uplift - real (BR) </v>
      </c>
      <c r="F255" s="219">
        <f xml:space="preserve"> Profiling!F$424</f>
        <v>0</v>
      </c>
      <c r="G255" s="219" t="str">
        <f xml:space="preserve"> Profiling!G$424</f>
        <v>£m</v>
      </c>
      <c r="H255" s="219">
        <f xml:space="preserve"> Profiling!H$424</f>
        <v>-1.5612222453222453</v>
      </c>
      <c r="I255" s="219">
        <f xml:space="preserve"> Profiling!I$424</f>
        <v>0</v>
      </c>
      <c r="J255" s="219">
        <f xml:space="preserve"> Profiling!J$424</f>
        <v>0</v>
      </c>
      <c r="K255" s="219">
        <f xml:space="preserve"> Profiling!K$424</f>
        <v>0</v>
      </c>
      <c r="L255" s="219">
        <f xml:space="preserve"> Profiling!L$424</f>
        <v>0</v>
      </c>
      <c r="M255" s="219">
        <f xml:space="preserve"> Profiling!M$424</f>
        <v>0</v>
      </c>
      <c r="N255" s="219">
        <f xml:space="preserve"> Profiling!N$424</f>
        <v>0</v>
      </c>
      <c r="O255" s="219">
        <f xml:space="preserve"> Profiling!O$424</f>
        <v>0</v>
      </c>
      <c r="P255" s="219">
        <f xml:space="preserve"> Profiling!P$424</f>
        <v>0</v>
      </c>
      <c r="Q255" s="219">
        <f xml:space="preserve"> Profiling!Q$424</f>
        <v>0</v>
      </c>
      <c r="R255" s="219">
        <f xml:space="preserve"> Profiling!R$424</f>
        <v>0</v>
      </c>
      <c r="S255" s="219">
        <f xml:space="preserve"> Profiling!S$424</f>
        <v>-1.5430759115624499</v>
      </c>
      <c r="T255" s="219">
        <f xml:space="preserve"> Profiling!T$424</f>
        <v>-1.8146333759795297E-2</v>
      </c>
      <c r="U255" s="219">
        <f xml:space="preserve"> Profiling!U$424</f>
        <v>0</v>
      </c>
      <c r="V255" s="219">
        <f xml:space="preserve"> Profiling!V$424</f>
        <v>0</v>
      </c>
      <c r="W255" s="219">
        <f xml:space="preserve"> Profiling!W$424</f>
        <v>0</v>
      </c>
    </row>
    <row r="256" spans="1:23" s="16" customFormat="1" outlineLevel="1" x14ac:dyDescent="0.2">
      <c r="A256" s="146" t="str">
        <f xml:space="preserve"> Profiling!A$425</f>
        <v>RR6.5</v>
      </c>
      <c r="B256" s="146"/>
      <c r="C256" s="146">
        <v>0</v>
      </c>
      <c r="D256" s="146">
        <v>0</v>
      </c>
      <c r="E256" s="219" t="str">
        <f xml:space="preserve"> Profiling!E$425</f>
        <v xml:space="preserve">Post financeability adjustments eligible for tax uplift - real (ADDN1) </v>
      </c>
      <c r="F256" s="219">
        <f xml:space="preserve"> Profiling!F$425</f>
        <v>0</v>
      </c>
      <c r="G256" s="219" t="str">
        <f xml:space="preserve"> Profiling!G$425</f>
        <v>£m</v>
      </c>
      <c r="H256" s="219">
        <f xml:space="preserve"> Profiling!H$425</f>
        <v>0</v>
      </c>
      <c r="I256" s="219">
        <f xml:space="preserve"> Profiling!I$425</f>
        <v>0</v>
      </c>
      <c r="J256" s="219">
        <f xml:space="preserve"> Profiling!J$425</f>
        <v>0</v>
      </c>
      <c r="K256" s="219">
        <f xml:space="preserve"> Profiling!K$425</f>
        <v>0</v>
      </c>
      <c r="L256" s="219">
        <f xml:space="preserve"> Profiling!L$425</f>
        <v>0</v>
      </c>
      <c r="M256" s="219">
        <f xml:space="preserve"> Profiling!M$425</f>
        <v>0</v>
      </c>
      <c r="N256" s="219">
        <f xml:space="preserve"> Profiling!N$425</f>
        <v>0</v>
      </c>
      <c r="O256" s="219">
        <f xml:space="preserve"> Profiling!O$425</f>
        <v>0</v>
      </c>
      <c r="P256" s="219">
        <f xml:space="preserve"> Profiling!P$425</f>
        <v>0</v>
      </c>
      <c r="Q256" s="219">
        <f xml:space="preserve"> Profiling!Q$425</f>
        <v>0</v>
      </c>
      <c r="R256" s="219">
        <f xml:space="preserve"> Profiling!R$425</f>
        <v>0</v>
      </c>
      <c r="S256" s="219">
        <f xml:space="preserve"> Profiling!S$425</f>
        <v>0</v>
      </c>
      <c r="T256" s="219">
        <f xml:space="preserve"> Profiling!T$425</f>
        <v>0</v>
      </c>
      <c r="U256" s="219">
        <f xml:space="preserve"> Profiling!U$425</f>
        <v>0</v>
      </c>
      <c r="V256" s="219">
        <f xml:space="preserve"> Profiling!V$425</f>
        <v>0</v>
      </c>
      <c r="W256" s="219">
        <f xml:space="preserve"> Profiling!W$425</f>
        <v>0</v>
      </c>
    </row>
    <row r="257" spans="1:707" s="16" customFormat="1" outlineLevel="1" x14ac:dyDescent="0.2">
      <c r="A257" s="146" t="str">
        <f xml:space="preserve"> Profiling!A$426</f>
        <v>RR6.6</v>
      </c>
      <c r="B257" s="146"/>
      <c r="C257" s="146">
        <v>0</v>
      </c>
      <c r="D257" s="146">
        <v>0</v>
      </c>
      <c r="E257" s="219" t="str">
        <f xml:space="preserve"> Profiling!E$426</f>
        <v xml:space="preserve">Post financeability adjustments eligible for tax uplift - real (ADDN2) </v>
      </c>
      <c r="F257" s="219">
        <f xml:space="preserve"> Profiling!F$426</f>
        <v>0</v>
      </c>
      <c r="G257" s="219" t="str">
        <f xml:space="preserve"> Profiling!G$426</f>
        <v>£m</v>
      </c>
      <c r="H257" s="219">
        <f xml:space="preserve"> Profiling!H$426</f>
        <v>0</v>
      </c>
      <c r="I257" s="219">
        <f xml:space="preserve"> Profiling!I$426</f>
        <v>0</v>
      </c>
      <c r="J257" s="219">
        <f xml:space="preserve"> Profiling!J$426</f>
        <v>0</v>
      </c>
      <c r="K257" s="219">
        <f xml:space="preserve"> Profiling!K$426</f>
        <v>0</v>
      </c>
      <c r="L257" s="219">
        <f xml:space="preserve"> Profiling!L$426</f>
        <v>0</v>
      </c>
      <c r="M257" s="219">
        <f xml:space="preserve"> Profiling!M$426</f>
        <v>0</v>
      </c>
      <c r="N257" s="219">
        <f xml:space="preserve"> Profiling!N$426</f>
        <v>0</v>
      </c>
      <c r="O257" s="219">
        <f xml:space="preserve"> Profiling!O$426</f>
        <v>0</v>
      </c>
      <c r="P257" s="219">
        <f xml:space="preserve"> Profiling!P$426</f>
        <v>0</v>
      </c>
      <c r="Q257" s="219">
        <f xml:space="preserve"> Profiling!Q$426</f>
        <v>0</v>
      </c>
      <c r="R257" s="219">
        <f xml:space="preserve"> Profiling!R$426</f>
        <v>0</v>
      </c>
      <c r="S257" s="219">
        <f xml:space="preserve"> Profiling!S$426</f>
        <v>0</v>
      </c>
      <c r="T257" s="219">
        <f xml:space="preserve"> Profiling!T$426</f>
        <v>0</v>
      </c>
      <c r="U257" s="219">
        <f xml:space="preserve"> Profiling!U$426</f>
        <v>0</v>
      </c>
      <c r="V257" s="219">
        <f xml:space="preserve"> Profiling!V$426</f>
        <v>0</v>
      </c>
      <c r="W257" s="219">
        <f xml:space="preserve"> Profiling!W$426</f>
        <v>0</v>
      </c>
    </row>
    <row r="258" spans="1:707" s="16" customFormat="1" outlineLevel="1" x14ac:dyDescent="0.2">
      <c r="A258" s="146"/>
      <c r="B258" s="146"/>
      <c r="C258" s="146"/>
      <c r="D258" s="146"/>
      <c r="E258" s="219"/>
      <c r="F258" s="219"/>
      <c r="G258" s="219"/>
      <c r="H258" s="219"/>
      <c r="I258" s="219"/>
      <c r="J258" s="219"/>
      <c r="K258" s="219"/>
      <c r="L258" s="219"/>
      <c r="M258" s="219"/>
      <c r="N258" s="219"/>
      <c r="O258" s="219"/>
      <c r="P258" s="219"/>
      <c r="Q258" s="219"/>
      <c r="R258" s="219"/>
      <c r="S258" s="219"/>
      <c r="T258" s="219"/>
      <c r="U258" s="219"/>
      <c r="V258" s="219"/>
      <c r="W258" s="219"/>
    </row>
    <row r="259" spans="1:707" s="16" customFormat="1" outlineLevel="1" x14ac:dyDescent="0.2">
      <c r="A259" s="146" t="str">
        <f xml:space="preserve"> Profiling!A$428</f>
        <v>RR6.7</v>
      </c>
      <c r="B259" s="146"/>
      <c r="C259" s="146">
        <v>0</v>
      </c>
      <c r="D259" s="146">
        <v>0</v>
      </c>
      <c r="E259" s="219" t="str">
        <f xml:space="preserve"> Profiling!E$428</f>
        <v xml:space="preserve">Post financeability adjustments not eligible for tax uplift - real (WR) </v>
      </c>
      <c r="F259" s="219">
        <f xml:space="preserve"> Profiling!F$428</f>
        <v>0</v>
      </c>
      <c r="G259" s="219" t="str">
        <f xml:space="preserve"> Profiling!G$428</f>
        <v>£m</v>
      </c>
      <c r="H259" s="219">
        <f xml:space="preserve"> Profiling!H$428</f>
        <v>0.56015689262258206</v>
      </c>
      <c r="I259" s="219">
        <f xml:space="preserve"> Profiling!I$428</f>
        <v>0</v>
      </c>
      <c r="J259" s="219">
        <f xml:space="preserve"> Profiling!J$428</f>
        <v>0</v>
      </c>
      <c r="K259" s="219">
        <f xml:space="preserve"> Profiling!K$428</f>
        <v>0</v>
      </c>
      <c r="L259" s="219">
        <f xml:space="preserve"> Profiling!L$428</f>
        <v>0</v>
      </c>
      <c r="M259" s="219">
        <f xml:space="preserve"> Profiling!M$428</f>
        <v>0</v>
      </c>
      <c r="N259" s="219">
        <f xml:space="preserve"> Profiling!N$428</f>
        <v>0</v>
      </c>
      <c r="O259" s="219">
        <f xml:space="preserve"> Profiling!O$428</f>
        <v>0</v>
      </c>
      <c r="P259" s="219">
        <f xml:space="preserve"> Profiling!P$428</f>
        <v>0</v>
      </c>
      <c r="Q259" s="219">
        <f xml:space="preserve"> Profiling!Q$428</f>
        <v>0</v>
      </c>
      <c r="R259" s="219">
        <f xml:space="preserve"> Profiling!R$428</f>
        <v>0</v>
      </c>
      <c r="S259" s="219">
        <f xml:space="preserve"> Profiling!S$428</f>
        <v>0.56015689262258206</v>
      </c>
      <c r="T259" s="219">
        <f xml:space="preserve"> Profiling!T$428</f>
        <v>0</v>
      </c>
      <c r="U259" s="219">
        <f xml:space="preserve"> Profiling!U$428</f>
        <v>0</v>
      </c>
      <c r="V259" s="219">
        <f xml:space="preserve"> Profiling!V$428</f>
        <v>0</v>
      </c>
      <c r="W259" s="219">
        <f xml:space="preserve"> Profiling!W$428</f>
        <v>0</v>
      </c>
    </row>
    <row r="260" spans="1:707" s="16" customFormat="1" outlineLevel="1" x14ac:dyDescent="0.2">
      <c r="A260" s="146" t="str">
        <f xml:space="preserve"> Profiling!A$429</f>
        <v>RR6.8</v>
      </c>
      <c r="B260" s="146"/>
      <c r="C260" s="146">
        <v>0</v>
      </c>
      <c r="D260" s="146">
        <v>0</v>
      </c>
      <c r="E260" s="219" t="str">
        <f xml:space="preserve"> Profiling!E$429</f>
        <v xml:space="preserve">Post financeability adjustments not eligible for tax uplift - real (WN) </v>
      </c>
      <c r="F260" s="219">
        <f xml:space="preserve"> Profiling!F$429</f>
        <v>0</v>
      </c>
      <c r="G260" s="219" t="str">
        <f xml:space="preserve"> Profiling!G$429</f>
        <v>£m</v>
      </c>
      <c r="H260" s="219">
        <f xml:space="preserve"> Profiling!H$429</f>
        <v>21.3543580075672</v>
      </c>
      <c r="I260" s="219">
        <f xml:space="preserve"> Profiling!I$429</f>
        <v>0</v>
      </c>
      <c r="J260" s="219">
        <f xml:space="preserve"> Profiling!J$429</f>
        <v>0</v>
      </c>
      <c r="K260" s="219">
        <f xml:space="preserve"> Profiling!K$429</f>
        <v>0</v>
      </c>
      <c r="L260" s="219">
        <f xml:space="preserve"> Profiling!L$429</f>
        <v>0</v>
      </c>
      <c r="M260" s="219">
        <f xml:space="preserve"> Profiling!M$429</f>
        <v>0</v>
      </c>
      <c r="N260" s="219">
        <f xml:space="preserve"> Profiling!N$429</f>
        <v>0</v>
      </c>
      <c r="O260" s="219">
        <f xml:space="preserve"> Profiling!O$429</f>
        <v>0</v>
      </c>
      <c r="P260" s="219">
        <f xml:space="preserve"> Profiling!P$429</f>
        <v>0</v>
      </c>
      <c r="Q260" s="219">
        <f xml:space="preserve"> Profiling!Q$429</f>
        <v>0</v>
      </c>
      <c r="R260" s="219">
        <f xml:space="preserve"> Profiling!R$429</f>
        <v>0</v>
      </c>
      <c r="S260" s="219">
        <f xml:space="preserve"> Profiling!S$429</f>
        <v>21.3543580075672</v>
      </c>
      <c r="T260" s="219">
        <f xml:space="preserve"> Profiling!T$429</f>
        <v>0</v>
      </c>
      <c r="U260" s="219">
        <f xml:space="preserve"> Profiling!U$429</f>
        <v>0</v>
      </c>
      <c r="V260" s="219">
        <f xml:space="preserve"> Profiling!V$429</f>
        <v>0</v>
      </c>
      <c r="W260" s="219">
        <f xml:space="preserve"> Profiling!W$429</f>
        <v>0</v>
      </c>
    </row>
    <row r="261" spans="1:707" s="16" customFormat="1" outlineLevel="1" x14ac:dyDescent="0.2">
      <c r="A261" s="146" t="str">
        <f xml:space="preserve"> Profiling!A$430</f>
        <v>RR6.9</v>
      </c>
      <c r="B261" s="146"/>
      <c r="C261" s="146">
        <v>0</v>
      </c>
      <c r="D261" s="146">
        <v>0</v>
      </c>
      <c r="E261" s="219" t="str">
        <f xml:space="preserve"> Profiling!E$430</f>
        <v xml:space="preserve">Post financeability adjustments not eligible for tax uplift - real (WWN) </v>
      </c>
      <c r="F261" s="219">
        <f xml:space="preserve"> Profiling!F$430</f>
        <v>0</v>
      </c>
      <c r="G261" s="219" t="str">
        <f xml:space="preserve"> Profiling!G$430</f>
        <v>£m</v>
      </c>
      <c r="H261" s="219">
        <f xml:space="preserve"> Profiling!H$430</f>
        <v>0.45121674586586824</v>
      </c>
      <c r="I261" s="219">
        <f xml:space="preserve"> Profiling!I$430</f>
        <v>0</v>
      </c>
      <c r="J261" s="219">
        <f xml:space="preserve"> Profiling!J$430</f>
        <v>0</v>
      </c>
      <c r="K261" s="219">
        <f xml:space="preserve"> Profiling!K$430</f>
        <v>0</v>
      </c>
      <c r="L261" s="219">
        <f xml:space="preserve"> Profiling!L$430</f>
        <v>0</v>
      </c>
      <c r="M261" s="219">
        <f xml:space="preserve"> Profiling!M$430</f>
        <v>0</v>
      </c>
      <c r="N261" s="219">
        <f xml:space="preserve"> Profiling!N$430</f>
        <v>0</v>
      </c>
      <c r="O261" s="219">
        <f xml:space="preserve"> Profiling!O$430</f>
        <v>0</v>
      </c>
      <c r="P261" s="219">
        <f xml:space="preserve"> Profiling!P$430</f>
        <v>0</v>
      </c>
      <c r="Q261" s="219">
        <f xml:space="preserve"> Profiling!Q$430</f>
        <v>0</v>
      </c>
      <c r="R261" s="219">
        <f xml:space="preserve"> Profiling!R$430</f>
        <v>0</v>
      </c>
      <c r="S261" s="219">
        <f xml:space="preserve"> Profiling!S$430</f>
        <v>0.45121674586586824</v>
      </c>
      <c r="T261" s="219">
        <f xml:space="preserve"> Profiling!T$430</f>
        <v>0</v>
      </c>
      <c r="U261" s="219">
        <f xml:space="preserve"> Profiling!U$430</f>
        <v>0</v>
      </c>
      <c r="V261" s="219">
        <f xml:space="preserve"> Profiling!V$430</f>
        <v>0</v>
      </c>
      <c r="W261" s="219">
        <f xml:space="preserve"> Profiling!W$430</f>
        <v>0</v>
      </c>
    </row>
    <row r="262" spans="1:707" s="16" customFormat="1" outlineLevel="1" x14ac:dyDescent="0.2">
      <c r="A262" s="146" t="str">
        <f xml:space="preserve"> Profiling!A$431</f>
        <v>RR6.10</v>
      </c>
      <c r="B262" s="146"/>
      <c r="C262" s="146">
        <v>0</v>
      </c>
      <c r="D262" s="146">
        <v>0</v>
      </c>
      <c r="E262" s="219" t="str">
        <f xml:space="preserve"> Profiling!E$431</f>
        <v xml:space="preserve">Post financeability adjustments not eligible for tax uplift - real (BR) </v>
      </c>
      <c r="F262" s="219">
        <f xml:space="preserve"> Profiling!F$431</f>
        <v>0</v>
      </c>
      <c r="G262" s="219" t="str">
        <f xml:space="preserve"> Profiling!G$431</f>
        <v>£m</v>
      </c>
      <c r="H262" s="219">
        <f xml:space="preserve"> Profiling!H$431</f>
        <v>-3.5386519786634918</v>
      </c>
      <c r="I262" s="219">
        <f xml:space="preserve"> Profiling!I$431</f>
        <v>0</v>
      </c>
      <c r="J262" s="219">
        <f xml:space="preserve"> Profiling!J$431</f>
        <v>0</v>
      </c>
      <c r="K262" s="219">
        <f xml:space="preserve"> Profiling!K$431</f>
        <v>0</v>
      </c>
      <c r="L262" s="219">
        <f xml:space="preserve"> Profiling!L$431</f>
        <v>0</v>
      </c>
      <c r="M262" s="219">
        <f xml:space="preserve"> Profiling!M$431</f>
        <v>0</v>
      </c>
      <c r="N262" s="219">
        <f xml:space="preserve"> Profiling!N$431</f>
        <v>0</v>
      </c>
      <c r="O262" s="219">
        <f xml:space="preserve"> Profiling!O$431</f>
        <v>0</v>
      </c>
      <c r="P262" s="219">
        <f xml:space="preserve"> Profiling!P$431</f>
        <v>0</v>
      </c>
      <c r="Q262" s="219">
        <f xml:space="preserve"> Profiling!Q$431</f>
        <v>0</v>
      </c>
      <c r="R262" s="219">
        <f xml:space="preserve"> Profiling!R$431</f>
        <v>0</v>
      </c>
      <c r="S262" s="219">
        <f xml:space="preserve"> Profiling!S$431</f>
        <v>-3.5386519786634918</v>
      </c>
      <c r="T262" s="219">
        <f xml:space="preserve"> Profiling!T$431</f>
        <v>0</v>
      </c>
      <c r="U262" s="219">
        <f xml:space="preserve"> Profiling!U$431</f>
        <v>0</v>
      </c>
      <c r="V262" s="219">
        <f xml:space="preserve"> Profiling!V$431</f>
        <v>0</v>
      </c>
      <c r="W262" s="219">
        <f xml:space="preserve"> Profiling!W$431</f>
        <v>0</v>
      </c>
    </row>
    <row r="263" spans="1:707" s="16" customFormat="1" outlineLevel="1" x14ac:dyDescent="0.2">
      <c r="A263" s="146" t="str">
        <f xml:space="preserve"> Profiling!A$432</f>
        <v>RR6.11</v>
      </c>
      <c r="B263" s="146"/>
      <c r="C263" s="146">
        <v>0</v>
      </c>
      <c r="D263" s="146">
        <v>0</v>
      </c>
      <c r="E263" s="219" t="str">
        <f xml:space="preserve"> Profiling!E$432</f>
        <v xml:space="preserve">Post financeability adjustments not eligible for tax uplift - real (ADDN1) </v>
      </c>
      <c r="F263" s="219">
        <f xml:space="preserve"> Profiling!F$432</f>
        <v>0</v>
      </c>
      <c r="G263" s="219" t="str">
        <f xml:space="preserve"> Profiling!G$432</f>
        <v>£m</v>
      </c>
      <c r="H263" s="219">
        <f xml:space="preserve"> Profiling!H$432</f>
        <v>0</v>
      </c>
      <c r="I263" s="219">
        <f xml:space="preserve"> Profiling!I$432</f>
        <v>0</v>
      </c>
      <c r="J263" s="219">
        <f xml:space="preserve"> Profiling!J$432</f>
        <v>0</v>
      </c>
      <c r="K263" s="219">
        <f xml:space="preserve"> Profiling!K$432</f>
        <v>0</v>
      </c>
      <c r="L263" s="219">
        <f xml:space="preserve"> Profiling!L$432</f>
        <v>0</v>
      </c>
      <c r="M263" s="219">
        <f xml:space="preserve"> Profiling!M$432</f>
        <v>0</v>
      </c>
      <c r="N263" s="219">
        <f xml:space="preserve"> Profiling!N$432</f>
        <v>0</v>
      </c>
      <c r="O263" s="219">
        <f xml:space="preserve"> Profiling!O$432</f>
        <v>0</v>
      </c>
      <c r="P263" s="219">
        <f xml:space="preserve"> Profiling!P$432</f>
        <v>0</v>
      </c>
      <c r="Q263" s="219">
        <f xml:space="preserve"> Profiling!Q$432</f>
        <v>0</v>
      </c>
      <c r="R263" s="219">
        <f xml:space="preserve"> Profiling!R$432</f>
        <v>0</v>
      </c>
      <c r="S263" s="219">
        <f xml:space="preserve"> Profiling!S$432</f>
        <v>0</v>
      </c>
      <c r="T263" s="219">
        <f xml:space="preserve"> Profiling!T$432</f>
        <v>0</v>
      </c>
      <c r="U263" s="219">
        <f xml:space="preserve"> Profiling!U$432</f>
        <v>0</v>
      </c>
      <c r="V263" s="219">
        <f xml:space="preserve"> Profiling!V$432</f>
        <v>0</v>
      </c>
      <c r="W263" s="219">
        <f xml:space="preserve"> Profiling!W$432</f>
        <v>0</v>
      </c>
    </row>
    <row r="264" spans="1:707" s="16" customFormat="1" outlineLevel="1" x14ac:dyDescent="0.2">
      <c r="A264" s="146" t="str">
        <f xml:space="preserve"> Profiling!A$433</f>
        <v>RR6.12</v>
      </c>
      <c r="B264" s="146"/>
      <c r="C264" s="146">
        <v>0</v>
      </c>
      <c r="D264" s="146">
        <v>0</v>
      </c>
      <c r="E264" s="219" t="str">
        <f xml:space="preserve"> Profiling!E$433</f>
        <v xml:space="preserve">Post financeability adjustments not eligible for tax uplift - real (ADDN2) </v>
      </c>
      <c r="F264" s="219">
        <f xml:space="preserve"> Profiling!F$433</f>
        <v>0</v>
      </c>
      <c r="G264" s="219" t="str">
        <f xml:space="preserve"> Profiling!G$433</f>
        <v>£m</v>
      </c>
      <c r="H264" s="219">
        <f xml:space="preserve"> Profiling!H$433</f>
        <v>0</v>
      </c>
      <c r="I264" s="219">
        <f xml:space="preserve"> Profiling!I$433</f>
        <v>0</v>
      </c>
      <c r="J264" s="219">
        <f xml:space="preserve"> Profiling!J$433</f>
        <v>0</v>
      </c>
      <c r="K264" s="219">
        <f xml:space="preserve"> Profiling!K$433</f>
        <v>0</v>
      </c>
      <c r="L264" s="219">
        <f xml:space="preserve"> Profiling!L$433</f>
        <v>0</v>
      </c>
      <c r="M264" s="219">
        <f xml:space="preserve"> Profiling!M$433</f>
        <v>0</v>
      </c>
      <c r="N264" s="219">
        <f xml:space="preserve"> Profiling!N$433</f>
        <v>0</v>
      </c>
      <c r="O264" s="219">
        <f xml:space="preserve"> Profiling!O$433</f>
        <v>0</v>
      </c>
      <c r="P264" s="219">
        <f xml:space="preserve"> Profiling!P$433</f>
        <v>0</v>
      </c>
      <c r="Q264" s="219">
        <f xml:space="preserve"> Profiling!Q$433</f>
        <v>0</v>
      </c>
      <c r="R264" s="219">
        <f xml:space="preserve"> Profiling!R$433</f>
        <v>0</v>
      </c>
      <c r="S264" s="219">
        <f xml:space="preserve"> Profiling!S$433</f>
        <v>0</v>
      </c>
      <c r="T264" s="219">
        <f xml:space="preserve"> Profiling!T$433</f>
        <v>0</v>
      </c>
      <c r="U264" s="219">
        <f xml:space="preserve"> Profiling!U$433</f>
        <v>0</v>
      </c>
      <c r="V264" s="219">
        <f xml:space="preserve"> Profiling!V$433</f>
        <v>0</v>
      </c>
      <c r="W264" s="219">
        <f xml:space="preserve"> Profiling!W$433</f>
        <v>0</v>
      </c>
    </row>
    <row r="265" spans="1:707" s="16" customFormat="1" outlineLevel="1" x14ac:dyDescent="0.2">
      <c r="A265" s="146"/>
      <c r="B265" s="146"/>
      <c r="C265" s="146"/>
      <c r="D265" s="146"/>
      <c r="E265" s="219"/>
      <c r="F265" s="219"/>
      <c r="G265" s="219"/>
      <c r="H265" s="219"/>
      <c r="I265" s="219"/>
      <c r="J265" s="219"/>
      <c r="K265" s="219"/>
      <c r="L265" s="219"/>
      <c r="M265" s="219"/>
      <c r="N265" s="219"/>
      <c r="O265" s="219"/>
      <c r="P265" s="219"/>
      <c r="Q265" s="219"/>
      <c r="R265" s="219"/>
      <c r="S265" s="219"/>
      <c r="T265" s="219"/>
      <c r="U265" s="219"/>
      <c r="V265" s="219"/>
      <c r="W265" s="219"/>
    </row>
    <row r="266" spans="1:707" s="16" customFormat="1" outlineLevel="1" x14ac:dyDescent="0.2">
      <c r="A266" s="146" t="str">
        <f xml:space="preserve"> Profiling!A$435</f>
        <v>RR6.25</v>
      </c>
      <c r="B266" s="146"/>
      <c r="C266" s="146">
        <v>0</v>
      </c>
      <c r="D266" s="146">
        <v>0</v>
      </c>
      <c r="E266" s="219" t="str">
        <f xml:space="preserve"> Profiling!E$435</f>
        <v>Residential retail revenue adjustment - real</v>
      </c>
      <c r="F266" s="219">
        <f xml:space="preserve"> Profiling!F$435</f>
        <v>0</v>
      </c>
      <c r="G266" s="219" t="str">
        <f xml:space="preserve"> Profiling!G$435</f>
        <v>£m</v>
      </c>
      <c r="H266" s="219">
        <f xml:space="preserve"> Profiling!H$435</f>
        <v>6.1807022966698177</v>
      </c>
      <c r="I266" s="219">
        <f xml:space="preserve"> Profiling!I$435</f>
        <v>0</v>
      </c>
      <c r="J266" s="219">
        <f xml:space="preserve"> Profiling!J$435</f>
        <v>0</v>
      </c>
      <c r="K266" s="219">
        <f xml:space="preserve"> Profiling!K$435</f>
        <v>0</v>
      </c>
      <c r="L266" s="219">
        <f xml:space="preserve"> Profiling!L$435</f>
        <v>0</v>
      </c>
      <c r="M266" s="219">
        <f xml:space="preserve"> Profiling!M$435</f>
        <v>0</v>
      </c>
      <c r="N266" s="219">
        <f xml:space="preserve"> Profiling!N$435</f>
        <v>0</v>
      </c>
      <c r="O266" s="219">
        <f xml:space="preserve"> Profiling!O$435</f>
        <v>0</v>
      </c>
      <c r="P266" s="219">
        <f xml:space="preserve"> Profiling!P$435</f>
        <v>0</v>
      </c>
      <c r="Q266" s="219">
        <f xml:space="preserve"> Profiling!Q$435</f>
        <v>0</v>
      </c>
      <c r="R266" s="219">
        <f xml:space="preserve"> Profiling!R$435</f>
        <v>0</v>
      </c>
      <c r="S266" s="219">
        <f xml:space="preserve"> Profiling!S$435</f>
        <v>3.4346472426957249</v>
      </c>
      <c r="T266" s="219">
        <f xml:space="preserve"> Profiling!T$435</f>
        <v>2.7460550539740924</v>
      </c>
      <c r="U266" s="219">
        <f xml:space="preserve"> Profiling!U$435</f>
        <v>0</v>
      </c>
      <c r="V266" s="219">
        <f xml:space="preserve"> Profiling!V$435</f>
        <v>0</v>
      </c>
      <c r="W266" s="219">
        <f xml:space="preserve"> Profiling!W$435</f>
        <v>0</v>
      </c>
    </row>
    <row r="267" spans="1:707" s="16" customFormat="1" outlineLevel="1" x14ac:dyDescent="0.2">
      <c r="A267" s="146" t="str">
        <f xml:space="preserve"> Profiling!A$436</f>
        <v>RR6.26</v>
      </c>
      <c r="B267" s="146"/>
      <c r="C267" s="146">
        <v>0</v>
      </c>
      <c r="D267" s="146">
        <v>0</v>
      </c>
      <c r="E267" s="219" t="str">
        <f xml:space="preserve"> Profiling!E$436</f>
        <v>Business retail revenue adjustment - real</v>
      </c>
      <c r="F267" s="219">
        <f xml:space="preserve"> Profiling!F$436</f>
        <v>0</v>
      </c>
      <c r="G267" s="219" t="str">
        <f xml:space="preserve"> Profiling!G$436</f>
        <v>£m</v>
      </c>
      <c r="H267" s="219">
        <f xml:space="preserve"> Profiling!H$436</f>
        <v>0</v>
      </c>
      <c r="I267" s="219">
        <f xml:space="preserve"> Profiling!I$436</f>
        <v>0</v>
      </c>
      <c r="J267" s="219">
        <f xml:space="preserve"> Profiling!J$436</f>
        <v>0</v>
      </c>
      <c r="K267" s="219">
        <f xml:space="preserve"> Profiling!K$436</f>
        <v>0</v>
      </c>
      <c r="L267" s="219">
        <f xml:space="preserve"> Profiling!L$436</f>
        <v>0</v>
      </c>
      <c r="M267" s="219">
        <f xml:space="preserve"> Profiling!M$436</f>
        <v>0</v>
      </c>
      <c r="N267" s="219">
        <f xml:space="preserve"> Profiling!N$436</f>
        <v>0</v>
      </c>
      <c r="O267" s="219">
        <f xml:space="preserve"> Profiling!O$436</f>
        <v>0</v>
      </c>
      <c r="P267" s="219">
        <f xml:space="preserve"> Profiling!P$436</f>
        <v>0</v>
      </c>
      <c r="Q267" s="219">
        <f xml:space="preserve"> Profiling!Q$436</f>
        <v>0</v>
      </c>
      <c r="R267" s="219">
        <f xml:space="preserve"> Profiling!R$436</f>
        <v>0</v>
      </c>
      <c r="S267" s="219">
        <f xml:space="preserve"> Profiling!S$436</f>
        <v>0</v>
      </c>
      <c r="T267" s="219">
        <f xml:space="preserve"> Profiling!T$436</f>
        <v>0</v>
      </c>
      <c r="U267" s="219">
        <f xml:space="preserve"> Profiling!U$436</f>
        <v>0</v>
      </c>
      <c r="V267" s="219">
        <f xml:space="preserve"> Profiling!V$436</f>
        <v>0</v>
      </c>
      <c r="W267" s="219">
        <f xml:space="preserve"> Profiling!W$436</f>
        <v>0</v>
      </c>
    </row>
    <row r="268" spans="1:707" s="16" customFormat="1" outlineLevel="1" x14ac:dyDescent="0.2">
      <c r="A268" s="163"/>
      <c r="B268" s="163"/>
      <c r="C268" s="164"/>
      <c r="D268" s="165"/>
      <c r="F268" s="166"/>
    </row>
    <row r="269" spans="1:707" s="16" customFormat="1" x14ac:dyDescent="0.2">
      <c r="A269" s="10"/>
      <c r="B269" s="10"/>
      <c r="C269" s="40"/>
      <c r="D269" s="46"/>
      <c r="E269" s="11"/>
      <c r="F269" s="260"/>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GP4">
    <cfRule type="cellIs" dxfId="26" priority="25" stopIfTrue="1" operator="equal">
      <formula>"Actuals"</formula>
    </cfRule>
    <cfRule type="cellIs" dxfId="25" priority="26" stopIfTrue="1" operator="equal">
      <formula>"Forecast"</formula>
    </cfRule>
  </conditionalFormatting>
  <conditionalFormatting sqref="GP4">
    <cfRule type="cellIs" dxfId="24" priority="24" stopIfTrue="1" operator="equal">
      <formula>"Budget"</formula>
    </cfRule>
  </conditionalFormatting>
  <conditionalFormatting sqref="GQ4:LI4">
    <cfRule type="cellIs" dxfId="23" priority="22" stopIfTrue="1" operator="equal">
      <formula>"Actuals"</formula>
    </cfRule>
    <cfRule type="cellIs" dxfId="22" priority="23" stopIfTrue="1" operator="equal">
      <formula>"Forecast"</formula>
    </cfRule>
  </conditionalFormatting>
  <conditionalFormatting sqref="GQ4:LI4">
    <cfRule type="cellIs" dxfId="21" priority="21" stopIfTrue="1" operator="equal">
      <formula>"Budget"</formula>
    </cfRule>
  </conditionalFormatting>
  <conditionalFormatting sqref="GP4:XFD4">
    <cfRule type="cellIs" dxfId="20" priority="19" stopIfTrue="1" operator="equal">
      <formula>"Const"</formula>
    </cfRule>
    <cfRule type="cellIs" dxfId="19" priority="20" stopIfTrue="1" operator="equal">
      <formula>"Ops"</formula>
    </cfRule>
  </conditionalFormatting>
  <conditionalFormatting sqref="GP4:XFD4">
    <cfRule type="cellIs" dxfId="18" priority="14" operator="equal">
      <formula>"Ops/Post-cont."</formula>
    </cfRule>
    <cfRule type="cellIs" dxfId="17" priority="15" operator="equal">
      <formula>"Const/Ops"</formula>
    </cfRule>
    <cfRule type="cellIs" dxfId="16" priority="17" stopIfTrue="1" operator="equal">
      <formula>"Const"</formula>
    </cfRule>
    <cfRule type="cellIs" dxfId="15" priority="18" stopIfTrue="1" operator="equal">
      <formula>"Ops"</formula>
    </cfRule>
  </conditionalFormatting>
  <conditionalFormatting sqref="GP4:XFD4">
    <cfRule type="cellIs" dxfId="14" priority="16" operator="equal">
      <formula>"Fin-close"</formula>
    </cfRule>
  </conditionalFormatting>
  <conditionalFormatting sqref="GP4:XFD4">
    <cfRule type="cellIs" dxfId="13" priority="13" operator="equal">
      <formula xml:space="preserve"> "FC/Const."</formula>
    </cfRule>
  </conditionalFormatting>
  <conditionalFormatting sqref="X3:GO3">
    <cfRule type="cellIs" dxfId="12" priority="11" stopIfTrue="1" operator="equal">
      <formula>"Construction"</formula>
    </cfRule>
    <cfRule type="cellIs" dxfId="11" priority="12" stopIfTrue="1" operator="equal">
      <formula>"Operations"</formula>
    </cfRule>
  </conditionalFormatting>
  <conditionalFormatting sqref="X3:GO3">
    <cfRule type="cellIs" dxfId="10" priority="10" operator="equal">
      <formula>"Fin Close"</formula>
    </cfRule>
  </conditionalFormatting>
  <conditionalFormatting sqref="X3:GO3">
    <cfRule type="cellIs" dxfId="9" priority="8" operator="equal">
      <formula>"PPA ext."</formula>
    </cfRule>
    <cfRule type="cellIs" dxfId="8" priority="9" operator="equal">
      <formula>"Delay"</formula>
    </cfRule>
  </conditionalFormatting>
  <conditionalFormatting sqref="F2:F3">
    <cfRule type="cellIs" dxfId="7" priority="6" stopIfTrue="1" operator="notEqual">
      <formula>0</formula>
    </cfRule>
    <cfRule type="cellIs" dxfId="6" priority="7" stopIfTrue="1" operator="equal">
      <formula>""</formula>
    </cfRule>
  </conditionalFormatting>
  <conditionalFormatting sqref="J3:W3">
    <cfRule type="cellIs" dxfId="5" priority="4" stopIfTrue="1" operator="equal">
      <formula>"Construction"</formula>
    </cfRule>
    <cfRule type="cellIs" dxfId="4" priority="5" stopIfTrue="1" operator="equal">
      <formula>"Operations"</formula>
    </cfRule>
  </conditionalFormatting>
  <conditionalFormatting sqref="J3:W3">
    <cfRule type="cellIs" dxfId="3" priority="3" operator="equal">
      <formula>"Fin Close"</formula>
    </cfRule>
  </conditionalFormatting>
  <conditionalFormatting sqref="J3:W3">
    <cfRule type="cellIs" dxfId="2" priority="1" operator="equal">
      <formula>"PPA ext."</formula>
    </cfRule>
    <cfRule type="cellIs" dxfId="1" priority="2" operator="equal">
      <formula>"Delay"</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workbookViewId="0"/>
  </sheetViews>
  <sheetFormatPr defaultRowHeight="10.199999999999999"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zoomScale="60" zoomScaleNormal="60" workbookViewId="0">
      <pane ySplit="4" topLeftCell="A10" activePane="bottomLeft" state="frozen"/>
      <selection pane="bottomLeft" activeCell="N55" sqref="N55:AB55"/>
    </sheetView>
  </sheetViews>
  <sheetFormatPr defaultColWidth="0" defaultRowHeight="13.8" x14ac:dyDescent="0.25"/>
  <cols>
    <col min="1" max="1" width="3" style="361" customWidth="1"/>
    <col min="2" max="2" width="89.5703125" style="361" customWidth="1"/>
    <col min="3" max="3" width="9.42578125" style="361" customWidth="1"/>
    <col min="4" max="4" width="12.140625" style="361" customWidth="1"/>
    <col min="5" max="28" width="13.140625" style="361" customWidth="1"/>
    <col min="29" max="29" width="4.5703125" style="361" customWidth="1"/>
    <col min="30" max="30" width="15.42578125" style="361" customWidth="1"/>
    <col min="31" max="33" width="4.85546875" style="361" customWidth="1"/>
    <col min="34" max="34" width="22.140625" style="361" bestFit="1" customWidth="1"/>
    <col min="35" max="35" width="9.42578125" style="361" customWidth="1"/>
    <col min="36" max="16384" width="0" style="361" hidden="1"/>
  </cols>
  <sheetData>
    <row r="1" spans="2:16384" ht="14.25" customHeight="1" x14ac:dyDescent="0.25"/>
    <row r="2" spans="2:16384" s="363" customFormat="1" ht="19.05" customHeight="1" x14ac:dyDescent="0.2">
      <c r="B2" s="486" t="s">
        <v>1462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486"/>
      <c r="EC2" s="486"/>
      <c r="ED2" s="486"/>
      <c r="EE2" s="486"/>
      <c r="EF2" s="486"/>
      <c r="EG2" s="486"/>
      <c r="EH2" s="486"/>
      <c r="EI2" s="486"/>
      <c r="EJ2" s="486"/>
      <c r="EK2" s="486"/>
      <c r="EL2" s="486"/>
      <c r="EM2" s="486"/>
      <c r="EN2" s="486"/>
      <c r="EO2" s="486"/>
      <c r="EP2" s="486"/>
      <c r="EQ2" s="486"/>
      <c r="ER2" s="486"/>
      <c r="ES2" s="486"/>
      <c r="ET2" s="486"/>
      <c r="EU2" s="486"/>
      <c r="EV2" s="486"/>
      <c r="EW2" s="486"/>
      <c r="EX2" s="486"/>
      <c r="EY2" s="486"/>
      <c r="EZ2" s="486"/>
      <c r="FA2" s="486"/>
      <c r="FB2" s="486"/>
      <c r="FC2" s="486"/>
      <c r="FD2" s="486"/>
      <c r="FE2" s="486"/>
      <c r="FF2" s="486"/>
      <c r="FG2" s="486"/>
      <c r="FH2" s="486"/>
      <c r="FI2" s="486"/>
      <c r="FJ2" s="486"/>
      <c r="FK2" s="486"/>
      <c r="FL2" s="486"/>
      <c r="FM2" s="486"/>
      <c r="FN2" s="486"/>
      <c r="FO2" s="486"/>
      <c r="FP2" s="486"/>
      <c r="FQ2" s="486"/>
      <c r="FR2" s="486"/>
      <c r="FS2" s="486"/>
      <c r="FT2" s="486"/>
      <c r="FU2" s="486"/>
      <c r="FV2" s="486"/>
      <c r="FW2" s="486"/>
      <c r="FX2" s="486"/>
      <c r="FY2" s="486"/>
      <c r="FZ2" s="486"/>
      <c r="GA2" s="486"/>
      <c r="GB2" s="486"/>
      <c r="GC2" s="486"/>
      <c r="GD2" s="486"/>
      <c r="GE2" s="486"/>
      <c r="GF2" s="486"/>
      <c r="GG2" s="486"/>
      <c r="GH2" s="486"/>
      <c r="GI2" s="486"/>
      <c r="GJ2" s="486"/>
      <c r="GK2" s="486"/>
      <c r="GL2" s="486"/>
      <c r="GM2" s="486"/>
      <c r="GN2" s="486"/>
      <c r="GO2" s="486"/>
      <c r="GP2" s="486"/>
      <c r="GQ2" s="486"/>
      <c r="GR2" s="486"/>
      <c r="GS2" s="486"/>
      <c r="GT2" s="486"/>
      <c r="GU2" s="486"/>
      <c r="GV2" s="486"/>
      <c r="GW2" s="486"/>
      <c r="GX2" s="486"/>
      <c r="GY2" s="486"/>
      <c r="GZ2" s="486"/>
      <c r="HA2" s="486"/>
      <c r="HB2" s="486"/>
      <c r="HC2" s="486"/>
      <c r="HD2" s="486"/>
      <c r="HE2" s="486"/>
      <c r="HF2" s="486"/>
      <c r="HG2" s="486"/>
      <c r="HH2" s="486"/>
      <c r="HI2" s="486"/>
      <c r="HJ2" s="486"/>
      <c r="HK2" s="486"/>
      <c r="HL2" s="486"/>
      <c r="HM2" s="486"/>
      <c r="HN2" s="486"/>
      <c r="HO2" s="486"/>
      <c r="HP2" s="486"/>
      <c r="HQ2" s="486"/>
      <c r="HR2" s="486"/>
      <c r="HS2" s="486"/>
      <c r="HT2" s="486"/>
      <c r="HU2" s="486"/>
      <c r="HV2" s="486"/>
      <c r="HW2" s="486"/>
      <c r="HX2" s="486"/>
      <c r="HY2" s="486"/>
      <c r="HZ2" s="486"/>
      <c r="IA2" s="486"/>
      <c r="IB2" s="486"/>
      <c r="IC2" s="486"/>
      <c r="ID2" s="486"/>
      <c r="IE2" s="486"/>
      <c r="IF2" s="486"/>
      <c r="IG2" s="486"/>
      <c r="IH2" s="486"/>
      <c r="II2" s="486"/>
      <c r="IJ2" s="486"/>
      <c r="IK2" s="486"/>
      <c r="IL2" s="486"/>
      <c r="IM2" s="486"/>
      <c r="IN2" s="486"/>
      <c r="IO2" s="486"/>
      <c r="IP2" s="486"/>
      <c r="IQ2" s="486"/>
      <c r="IR2" s="486"/>
      <c r="IS2" s="486"/>
      <c r="IT2" s="486"/>
      <c r="IU2" s="486"/>
      <c r="IV2" s="486"/>
      <c r="IW2" s="486"/>
      <c r="IX2" s="486"/>
      <c r="IY2" s="486"/>
      <c r="IZ2" s="486"/>
      <c r="JA2" s="486"/>
      <c r="JB2" s="486"/>
      <c r="JC2" s="486"/>
      <c r="JD2" s="486"/>
      <c r="JE2" s="486"/>
      <c r="JF2" s="486"/>
      <c r="JG2" s="486"/>
      <c r="JH2" s="486"/>
      <c r="JI2" s="486"/>
      <c r="JJ2" s="486"/>
      <c r="JK2" s="486"/>
      <c r="JL2" s="486"/>
      <c r="JM2" s="486"/>
      <c r="JN2" s="486"/>
      <c r="JO2" s="486"/>
      <c r="JP2" s="486"/>
      <c r="JQ2" s="486"/>
      <c r="JR2" s="486"/>
      <c r="JS2" s="486"/>
      <c r="JT2" s="486"/>
      <c r="JU2" s="486"/>
      <c r="JV2" s="486"/>
      <c r="JW2" s="486"/>
      <c r="JX2" s="486"/>
      <c r="JY2" s="486"/>
      <c r="JZ2" s="486"/>
      <c r="KA2" s="486"/>
      <c r="KB2" s="486"/>
      <c r="KC2" s="486"/>
      <c r="KD2" s="486"/>
      <c r="KE2" s="486"/>
      <c r="KF2" s="486"/>
      <c r="KG2" s="486"/>
      <c r="KH2" s="486"/>
      <c r="KI2" s="486"/>
      <c r="KJ2" s="486"/>
      <c r="KK2" s="486"/>
      <c r="KL2" s="486"/>
      <c r="KM2" s="486"/>
      <c r="KN2" s="486"/>
      <c r="KO2" s="486"/>
      <c r="KP2" s="486"/>
      <c r="KQ2" s="486"/>
      <c r="KR2" s="486"/>
      <c r="KS2" s="486"/>
      <c r="KT2" s="486"/>
      <c r="KU2" s="486"/>
      <c r="KV2" s="486"/>
      <c r="KW2" s="486"/>
      <c r="KX2" s="486"/>
      <c r="KY2" s="486"/>
      <c r="KZ2" s="486"/>
      <c r="LA2" s="486"/>
      <c r="LB2" s="486"/>
      <c r="LC2" s="486"/>
      <c r="LD2" s="486"/>
      <c r="LE2" s="486"/>
      <c r="LF2" s="486"/>
      <c r="LG2" s="486"/>
      <c r="LH2" s="486"/>
      <c r="LI2" s="486"/>
      <c r="LJ2" s="486"/>
      <c r="LK2" s="486"/>
      <c r="LL2" s="486"/>
      <c r="LM2" s="486"/>
      <c r="LN2" s="486"/>
      <c r="LO2" s="486"/>
      <c r="LP2" s="486"/>
      <c r="LQ2" s="486"/>
      <c r="LR2" s="486"/>
      <c r="LS2" s="486"/>
      <c r="LT2" s="486"/>
      <c r="LU2" s="486"/>
      <c r="LV2" s="486"/>
      <c r="LW2" s="486"/>
      <c r="LX2" s="486"/>
      <c r="LY2" s="486"/>
      <c r="LZ2" s="486"/>
      <c r="MA2" s="486"/>
      <c r="MB2" s="486"/>
      <c r="MC2" s="486"/>
      <c r="MD2" s="486"/>
      <c r="ME2" s="486"/>
      <c r="MF2" s="486"/>
      <c r="MG2" s="486"/>
      <c r="MH2" s="486"/>
      <c r="MI2" s="486"/>
      <c r="MJ2" s="486"/>
      <c r="MK2" s="486"/>
      <c r="ML2" s="486"/>
      <c r="MM2" s="486"/>
      <c r="MN2" s="486"/>
      <c r="MO2" s="486"/>
      <c r="MP2" s="486"/>
      <c r="MQ2" s="486"/>
      <c r="MR2" s="486"/>
      <c r="MS2" s="486"/>
      <c r="MT2" s="486"/>
      <c r="MU2" s="486"/>
      <c r="MV2" s="486"/>
      <c r="MW2" s="486"/>
      <c r="MX2" s="486"/>
      <c r="MY2" s="486"/>
      <c r="MZ2" s="486"/>
      <c r="NA2" s="486"/>
      <c r="NB2" s="486"/>
      <c r="NC2" s="486"/>
      <c r="ND2" s="486"/>
      <c r="NE2" s="486"/>
      <c r="NF2" s="486"/>
      <c r="NG2" s="486"/>
      <c r="NH2" s="486"/>
      <c r="NI2" s="486"/>
      <c r="NJ2" s="486"/>
      <c r="NK2" s="486"/>
      <c r="NL2" s="486"/>
      <c r="NM2" s="486"/>
      <c r="NN2" s="486"/>
      <c r="NO2" s="486"/>
      <c r="NP2" s="486"/>
      <c r="NQ2" s="486"/>
      <c r="NR2" s="486"/>
      <c r="NS2" s="486"/>
      <c r="NT2" s="486"/>
      <c r="NU2" s="486"/>
      <c r="NV2" s="486"/>
      <c r="NW2" s="486"/>
      <c r="NX2" s="486"/>
      <c r="NY2" s="486"/>
      <c r="NZ2" s="486"/>
      <c r="OA2" s="486"/>
      <c r="OB2" s="486"/>
      <c r="OC2" s="486"/>
      <c r="OD2" s="486"/>
      <c r="OE2" s="486"/>
      <c r="OF2" s="486"/>
      <c r="OG2" s="486"/>
      <c r="OH2" s="486"/>
      <c r="OI2" s="486"/>
      <c r="OJ2" s="486"/>
      <c r="OK2" s="486"/>
      <c r="OL2" s="486"/>
      <c r="OM2" s="486"/>
      <c r="ON2" s="486"/>
      <c r="OO2" s="486"/>
      <c r="OP2" s="486"/>
      <c r="OQ2" s="486"/>
      <c r="OR2" s="486"/>
      <c r="OS2" s="486"/>
      <c r="OT2" s="486"/>
      <c r="OU2" s="486"/>
      <c r="OV2" s="486"/>
      <c r="OW2" s="486"/>
      <c r="OX2" s="486"/>
      <c r="OY2" s="486"/>
      <c r="OZ2" s="486"/>
      <c r="PA2" s="486"/>
      <c r="PB2" s="486"/>
      <c r="PC2" s="486"/>
      <c r="PD2" s="486"/>
      <c r="PE2" s="486"/>
      <c r="PF2" s="486"/>
      <c r="PG2" s="486"/>
      <c r="PH2" s="486"/>
      <c r="PI2" s="486"/>
      <c r="PJ2" s="486"/>
      <c r="PK2" s="486"/>
      <c r="PL2" s="486"/>
      <c r="PM2" s="486"/>
      <c r="PN2" s="486"/>
      <c r="PO2" s="486"/>
      <c r="PP2" s="486"/>
      <c r="PQ2" s="486"/>
      <c r="PR2" s="486"/>
      <c r="PS2" s="486"/>
      <c r="PT2" s="486"/>
      <c r="PU2" s="486"/>
      <c r="PV2" s="486"/>
      <c r="PW2" s="486"/>
      <c r="PX2" s="486"/>
      <c r="PY2" s="486"/>
      <c r="PZ2" s="486"/>
      <c r="QA2" s="486"/>
      <c r="QB2" s="486"/>
      <c r="QC2" s="486"/>
      <c r="QD2" s="486"/>
      <c r="QE2" s="486"/>
      <c r="QF2" s="486"/>
      <c r="QG2" s="486"/>
      <c r="QH2" s="486"/>
      <c r="QI2" s="486"/>
      <c r="QJ2" s="486"/>
      <c r="QK2" s="486"/>
      <c r="QL2" s="486"/>
      <c r="QM2" s="486"/>
      <c r="QN2" s="486"/>
      <c r="QO2" s="486"/>
      <c r="QP2" s="486"/>
      <c r="QQ2" s="486"/>
      <c r="QR2" s="486"/>
      <c r="QS2" s="486"/>
      <c r="QT2" s="486"/>
      <c r="QU2" s="486"/>
      <c r="QV2" s="486"/>
      <c r="QW2" s="486"/>
      <c r="QX2" s="486"/>
      <c r="QY2" s="486"/>
      <c r="QZ2" s="486"/>
      <c r="RA2" s="486"/>
      <c r="RB2" s="486"/>
      <c r="RC2" s="486"/>
      <c r="RD2" s="486"/>
      <c r="RE2" s="486"/>
      <c r="RF2" s="486"/>
      <c r="RG2" s="486"/>
      <c r="RH2" s="486"/>
      <c r="RI2" s="486"/>
      <c r="RJ2" s="486"/>
      <c r="RK2" s="486"/>
      <c r="RL2" s="486"/>
      <c r="RM2" s="486"/>
      <c r="RN2" s="486"/>
      <c r="RO2" s="486"/>
      <c r="RP2" s="486"/>
      <c r="RQ2" s="486"/>
      <c r="RR2" s="486"/>
      <c r="RS2" s="486"/>
      <c r="RT2" s="486"/>
      <c r="RU2" s="486"/>
      <c r="RV2" s="486"/>
      <c r="RW2" s="486"/>
      <c r="RX2" s="486"/>
      <c r="RY2" s="486"/>
      <c r="RZ2" s="486"/>
      <c r="SA2" s="486"/>
      <c r="SB2" s="486"/>
      <c r="SC2" s="486"/>
      <c r="SD2" s="486"/>
      <c r="SE2" s="486"/>
      <c r="SF2" s="486"/>
      <c r="SG2" s="486"/>
      <c r="SH2" s="486"/>
      <c r="SI2" s="486"/>
      <c r="SJ2" s="486"/>
      <c r="SK2" s="486"/>
      <c r="SL2" s="486"/>
      <c r="SM2" s="486"/>
      <c r="SN2" s="486"/>
      <c r="SO2" s="486"/>
      <c r="SP2" s="486"/>
      <c r="SQ2" s="486"/>
      <c r="SR2" s="486"/>
      <c r="SS2" s="486"/>
      <c r="ST2" s="486"/>
      <c r="SU2" s="486"/>
      <c r="SV2" s="486"/>
      <c r="SW2" s="486"/>
      <c r="SX2" s="486"/>
      <c r="SY2" s="486"/>
      <c r="SZ2" s="486"/>
      <c r="TA2" s="486"/>
      <c r="TB2" s="486"/>
      <c r="TC2" s="486"/>
      <c r="TD2" s="486"/>
      <c r="TE2" s="486"/>
      <c r="TF2" s="486"/>
      <c r="TG2" s="486"/>
      <c r="TH2" s="486"/>
      <c r="TI2" s="486"/>
      <c r="TJ2" s="486"/>
      <c r="TK2" s="486"/>
      <c r="TL2" s="486"/>
      <c r="TM2" s="486"/>
      <c r="TN2" s="486"/>
      <c r="TO2" s="486"/>
      <c r="TP2" s="486"/>
      <c r="TQ2" s="486"/>
      <c r="TR2" s="486"/>
      <c r="TS2" s="486"/>
      <c r="TT2" s="486"/>
      <c r="TU2" s="486"/>
      <c r="TV2" s="486"/>
      <c r="TW2" s="486"/>
      <c r="TX2" s="486"/>
      <c r="TY2" s="486"/>
      <c r="TZ2" s="486"/>
      <c r="UA2" s="486"/>
      <c r="UB2" s="486"/>
      <c r="UC2" s="486"/>
      <c r="UD2" s="486"/>
      <c r="UE2" s="486"/>
      <c r="UF2" s="486"/>
      <c r="UG2" s="486"/>
      <c r="UH2" s="486"/>
      <c r="UI2" s="486"/>
      <c r="UJ2" s="486"/>
      <c r="UK2" s="486"/>
      <c r="UL2" s="486"/>
      <c r="UM2" s="486"/>
      <c r="UN2" s="486"/>
      <c r="UO2" s="486"/>
      <c r="UP2" s="486"/>
      <c r="UQ2" s="486"/>
      <c r="UR2" s="486"/>
      <c r="US2" s="486"/>
      <c r="UT2" s="486"/>
      <c r="UU2" s="486"/>
      <c r="UV2" s="486"/>
      <c r="UW2" s="486"/>
      <c r="UX2" s="486"/>
      <c r="UY2" s="486"/>
      <c r="UZ2" s="486"/>
      <c r="VA2" s="486"/>
      <c r="VB2" s="486"/>
      <c r="VC2" s="486"/>
      <c r="VD2" s="486"/>
      <c r="VE2" s="486"/>
      <c r="VF2" s="486"/>
      <c r="VG2" s="486"/>
      <c r="VH2" s="486"/>
      <c r="VI2" s="486"/>
      <c r="VJ2" s="486"/>
      <c r="VK2" s="486"/>
      <c r="VL2" s="486"/>
      <c r="VM2" s="486"/>
      <c r="VN2" s="486"/>
      <c r="VO2" s="486"/>
      <c r="VP2" s="486"/>
      <c r="VQ2" s="486"/>
      <c r="VR2" s="486"/>
      <c r="VS2" s="486"/>
      <c r="VT2" s="486"/>
      <c r="VU2" s="486"/>
      <c r="VV2" s="486"/>
      <c r="VW2" s="486"/>
      <c r="VX2" s="486"/>
      <c r="VY2" s="486"/>
      <c r="VZ2" s="486"/>
      <c r="WA2" s="486"/>
      <c r="WB2" s="486"/>
      <c r="WC2" s="486"/>
      <c r="WD2" s="486"/>
      <c r="WE2" s="486"/>
      <c r="WF2" s="486"/>
      <c r="WG2" s="486"/>
      <c r="WH2" s="486"/>
      <c r="WI2" s="486"/>
      <c r="WJ2" s="486"/>
      <c r="WK2" s="486"/>
      <c r="WL2" s="486"/>
      <c r="WM2" s="486"/>
      <c r="WN2" s="486"/>
      <c r="WO2" s="486"/>
      <c r="WP2" s="486"/>
      <c r="WQ2" s="486"/>
      <c r="WR2" s="486"/>
      <c r="WS2" s="486"/>
      <c r="WT2" s="486"/>
      <c r="WU2" s="486"/>
      <c r="WV2" s="486"/>
      <c r="WW2" s="486"/>
      <c r="WX2" s="486"/>
      <c r="WY2" s="486"/>
      <c r="WZ2" s="486"/>
      <c r="XA2" s="486"/>
      <c r="XB2" s="486"/>
      <c r="XC2" s="486"/>
      <c r="XD2" s="486"/>
      <c r="XE2" s="486"/>
      <c r="XF2" s="486"/>
      <c r="XG2" s="486"/>
      <c r="XH2" s="486"/>
      <c r="XI2" s="486"/>
      <c r="XJ2" s="486"/>
      <c r="XK2" s="486"/>
      <c r="XL2" s="486"/>
      <c r="XM2" s="486"/>
      <c r="XN2" s="486"/>
      <c r="XO2" s="486"/>
      <c r="XP2" s="486"/>
      <c r="XQ2" s="486"/>
      <c r="XR2" s="486"/>
      <c r="XS2" s="486"/>
      <c r="XT2" s="486"/>
      <c r="XU2" s="486"/>
      <c r="XV2" s="486"/>
      <c r="XW2" s="486"/>
      <c r="XX2" s="486"/>
      <c r="XY2" s="486"/>
      <c r="XZ2" s="486"/>
      <c r="YA2" s="486"/>
      <c r="YB2" s="486"/>
      <c r="YC2" s="486"/>
      <c r="YD2" s="486"/>
      <c r="YE2" s="486"/>
      <c r="YF2" s="486"/>
      <c r="YG2" s="486"/>
      <c r="YH2" s="486"/>
      <c r="YI2" s="486"/>
      <c r="YJ2" s="486"/>
      <c r="YK2" s="486"/>
      <c r="YL2" s="486"/>
      <c r="YM2" s="486"/>
      <c r="YN2" s="486"/>
      <c r="YO2" s="486"/>
      <c r="YP2" s="486"/>
      <c r="YQ2" s="486"/>
      <c r="YR2" s="486"/>
      <c r="YS2" s="486"/>
      <c r="YT2" s="486"/>
      <c r="YU2" s="486"/>
      <c r="YV2" s="486"/>
      <c r="YW2" s="486"/>
      <c r="YX2" s="486"/>
      <c r="YY2" s="486"/>
      <c r="YZ2" s="486"/>
      <c r="ZA2" s="486"/>
      <c r="ZB2" s="486"/>
      <c r="ZC2" s="486"/>
      <c r="ZD2" s="486"/>
      <c r="ZE2" s="486"/>
      <c r="ZF2" s="486"/>
      <c r="ZG2" s="486"/>
      <c r="ZH2" s="486"/>
      <c r="ZI2" s="486"/>
      <c r="ZJ2" s="486"/>
      <c r="ZK2" s="486"/>
      <c r="ZL2" s="486"/>
      <c r="ZM2" s="486"/>
      <c r="ZN2" s="486"/>
      <c r="ZO2" s="486"/>
      <c r="ZP2" s="486"/>
      <c r="ZQ2" s="486"/>
      <c r="ZR2" s="486"/>
      <c r="ZS2" s="486"/>
      <c r="ZT2" s="486"/>
      <c r="ZU2" s="486"/>
      <c r="ZV2" s="486"/>
      <c r="ZW2" s="486"/>
      <c r="ZX2" s="486"/>
      <c r="ZY2" s="486"/>
      <c r="ZZ2" s="486"/>
      <c r="AAA2" s="486"/>
      <c r="AAB2" s="486"/>
      <c r="AAC2" s="486"/>
      <c r="AAD2" s="486"/>
      <c r="AAE2" s="486"/>
      <c r="AAF2" s="486"/>
      <c r="AAG2" s="486"/>
      <c r="AAH2" s="486"/>
      <c r="AAI2" s="486"/>
      <c r="AAJ2" s="486"/>
      <c r="AAK2" s="486"/>
      <c r="AAL2" s="486"/>
      <c r="AAM2" s="486"/>
      <c r="AAN2" s="486"/>
      <c r="AAO2" s="486"/>
      <c r="AAP2" s="486"/>
      <c r="AAQ2" s="486"/>
      <c r="AAR2" s="486"/>
      <c r="AAS2" s="486"/>
      <c r="AAT2" s="486"/>
      <c r="AAU2" s="486"/>
      <c r="AAV2" s="486"/>
      <c r="AAW2" s="486"/>
      <c r="AAX2" s="486"/>
      <c r="AAY2" s="486"/>
      <c r="AAZ2" s="486"/>
      <c r="ABA2" s="486"/>
      <c r="ABB2" s="486"/>
      <c r="ABC2" s="486"/>
      <c r="ABD2" s="486"/>
      <c r="ABE2" s="486"/>
      <c r="ABF2" s="486"/>
      <c r="ABG2" s="486"/>
      <c r="ABH2" s="486"/>
      <c r="ABI2" s="486"/>
      <c r="ABJ2" s="486"/>
      <c r="ABK2" s="486"/>
      <c r="ABL2" s="486"/>
      <c r="ABM2" s="486"/>
      <c r="ABN2" s="486"/>
      <c r="ABO2" s="486"/>
      <c r="ABP2" s="486"/>
      <c r="ABQ2" s="486"/>
      <c r="ABR2" s="486"/>
      <c r="ABS2" s="486"/>
      <c r="ABT2" s="486"/>
      <c r="ABU2" s="486"/>
      <c r="ABV2" s="486"/>
      <c r="ABW2" s="486"/>
      <c r="ABX2" s="486"/>
      <c r="ABY2" s="486"/>
      <c r="ABZ2" s="486"/>
      <c r="ACA2" s="486"/>
      <c r="ACB2" s="486"/>
      <c r="ACC2" s="486"/>
      <c r="ACD2" s="486"/>
      <c r="ACE2" s="486"/>
      <c r="ACF2" s="486"/>
      <c r="ACG2" s="486"/>
      <c r="ACH2" s="486"/>
      <c r="ACI2" s="486"/>
      <c r="ACJ2" s="486"/>
      <c r="ACK2" s="486"/>
      <c r="ACL2" s="486"/>
      <c r="ACM2" s="486"/>
      <c r="ACN2" s="486"/>
      <c r="ACO2" s="486"/>
      <c r="ACP2" s="486"/>
      <c r="ACQ2" s="486"/>
      <c r="ACR2" s="486"/>
      <c r="ACS2" s="486"/>
      <c r="ACT2" s="486"/>
      <c r="ACU2" s="486"/>
      <c r="ACV2" s="486"/>
      <c r="ACW2" s="486"/>
      <c r="ACX2" s="486"/>
      <c r="ACY2" s="486"/>
      <c r="ACZ2" s="486"/>
      <c r="ADA2" s="486"/>
      <c r="ADB2" s="486"/>
      <c r="ADC2" s="486"/>
      <c r="ADD2" s="486"/>
      <c r="ADE2" s="486"/>
      <c r="ADF2" s="486"/>
      <c r="ADG2" s="486"/>
      <c r="ADH2" s="486"/>
      <c r="ADI2" s="486"/>
      <c r="ADJ2" s="486"/>
      <c r="ADK2" s="486"/>
      <c r="ADL2" s="486"/>
      <c r="ADM2" s="486"/>
      <c r="ADN2" s="486"/>
      <c r="ADO2" s="486"/>
      <c r="ADP2" s="486"/>
      <c r="ADQ2" s="486"/>
      <c r="ADR2" s="486"/>
      <c r="ADS2" s="486"/>
      <c r="ADT2" s="486"/>
      <c r="ADU2" s="486"/>
      <c r="ADV2" s="486"/>
      <c r="ADW2" s="486"/>
      <c r="ADX2" s="486"/>
      <c r="ADY2" s="486"/>
      <c r="ADZ2" s="486"/>
      <c r="AEA2" s="486"/>
      <c r="AEB2" s="486"/>
      <c r="AEC2" s="486"/>
      <c r="AED2" s="486"/>
      <c r="AEE2" s="486"/>
      <c r="AEF2" s="486"/>
      <c r="AEG2" s="486"/>
      <c r="AEH2" s="486"/>
      <c r="AEI2" s="486"/>
      <c r="AEJ2" s="486"/>
      <c r="AEK2" s="486"/>
      <c r="AEL2" s="486"/>
      <c r="AEM2" s="486"/>
      <c r="AEN2" s="486"/>
      <c r="AEO2" s="486"/>
      <c r="AEP2" s="486"/>
      <c r="AEQ2" s="486"/>
      <c r="AER2" s="486"/>
      <c r="AES2" s="486"/>
      <c r="AET2" s="486"/>
      <c r="AEU2" s="486"/>
      <c r="AEV2" s="486"/>
      <c r="AEW2" s="486"/>
      <c r="AEX2" s="486"/>
      <c r="AEY2" s="486"/>
      <c r="AEZ2" s="486"/>
      <c r="AFA2" s="486"/>
      <c r="AFB2" s="486"/>
      <c r="AFC2" s="486"/>
      <c r="AFD2" s="486"/>
      <c r="AFE2" s="486"/>
      <c r="AFF2" s="486"/>
      <c r="AFG2" s="486"/>
      <c r="AFH2" s="486"/>
      <c r="AFI2" s="486"/>
      <c r="AFJ2" s="486"/>
      <c r="AFK2" s="486"/>
      <c r="AFL2" s="486"/>
      <c r="AFM2" s="486"/>
      <c r="AFN2" s="486"/>
      <c r="AFO2" s="486"/>
      <c r="AFP2" s="486"/>
      <c r="AFQ2" s="486"/>
      <c r="AFR2" s="486"/>
      <c r="AFS2" s="486"/>
      <c r="AFT2" s="486"/>
      <c r="AFU2" s="486"/>
      <c r="AFV2" s="486"/>
      <c r="AFW2" s="486"/>
      <c r="AFX2" s="486"/>
      <c r="AFY2" s="486"/>
      <c r="AFZ2" s="486"/>
      <c r="AGA2" s="486"/>
      <c r="AGB2" s="486"/>
      <c r="AGC2" s="486"/>
      <c r="AGD2" s="486"/>
      <c r="AGE2" s="486"/>
      <c r="AGF2" s="486"/>
      <c r="AGG2" s="486"/>
      <c r="AGH2" s="486"/>
      <c r="AGI2" s="486"/>
      <c r="AGJ2" s="486"/>
      <c r="AGK2" s="486"/>
      <c r="AGL2" s="486"/>
      <c r="AGM2" s="486"/>
      <c r="AGN2" s="486"/>
      <c r="AGO2" s="486"/>
      <c r="AGP2" s="486"/>
      <c r="AGQ2" s="486"/>
      <c r="AGR2" s="486"/>
      <c r="AGS2" s="486"/>
      <c r="AGT2" s="486"/>
      <c r="AGU2" s="486"/>
      <c r="AGV2" s="486"/>
      <c r="AGW2" s="486"/>
      <c r="AGX2" s="486"/>
      <c r="AGY2" s="486"/>
      <c r="AGZ2" s="486"/>
      <c r="AHA2" s="486"/>
      <c r="AHB2" s="486"/>
      <c r="AHC2" s="486"/>
      <c r="AHD2" s="486"/>
      <c r="AHE2" s="486"/>
      <c r="AHF2" s="486"/>
      <c r="AHG2" s="486"/>
      <c r="AHH2" s="486"/>
      <c r="AHI2" s="486"/>
      <c r="AHJ2" s="486"/>
      <c r="AHK2" s="486"/>
      <c r="AHL2" s="486"/>
      <c r="AHM2" s="486"/>
      <c r="AHN2" s="486"/>
      <c r="AHO2" s="486"/>
      <c r="AHP2" s="486"/>
      <c r="AHQ2" s="486"/>
      <c r="AHR2" s="486"/>
      <c r="AHS2" s="486"/>
      <c r="AHT2" s="486"/>
      <c r="AHU2" s="486"/>
      <c r="AHV2" s="486"/>
      <c r="AHW2" s="486"/>
      <c r="AHX2" s="486"/>
      <c r="AHY2" s="486"/>
      <c r="AHZ2" s="486"/>
      <c r="AIA2" s="486"/>
      <c r="AIB2" s="486"/>
      <c r="AIC2" s="486"/>
      <c r="AID2" s="486"/>
      <c r="AIE2" s="486"/>
      <c r="AIF2" s="486"/>
      <c r="AIG2" s="486"/>
      <c r="AIH2" s="486"/>
      <c r="AII2" s="486"/>
      <c r="AIJ2" s="486"/>
      <c r="AIK2" s="486"/>
      <c r="AIL2" s="486"/>
      <c r="AIM2" s="486"/>
      <c r="AIN2" s="486"/>
      <c r="AIO2" s="486"/>
      <c r="AIP2" s="486"/>
      <c r="AIQ2" s="486"/>
      <c r="AIR2" s="486"/>
      <c r="AIS2" s="486"/>
      <c r="AIT2" s="486"/>
      <c r="AIU2" s="486"/>
      <c r="AIV2" s="486"/>
      <c r="AIW2" s="486"/>
      <c r="AIX2" s="486"/>
      <c r="AIY2" s="486"/>
      <c r="AIZ2" s="486"/>
      <c r="AJA2" s="486"/>
      <c r="AJB2" s="486"/>
      <c r="AJC2" s="486"/>
      <c r="AJD2" s="486"/>
      <c r="AJE2" s="486"/>
      <c r="AJF2" s="486"/>
      <c r="AJG2" s="486"/>
      <c r="AJH2" s="486"/>
      <c r="AJI2" s="486"/>
      <c r="AJJ2" s="486"/>
      <c r="AJK2" s="486"/>
      <c r="AJL2" s="486"/>
      <c r="AJM2" s="486"/>
      <c r="AJN2" s="486"/>
      <c r="AJO2" s="486"/>
      <c r="AJP2" s="486"/>
      <c r="AJQ2" s="486"/>
      <c r="AJR2" s="486"/>
      <c r="AJS2" s="486"/>
      <c r="AJT2" s="486"/>
      <c r="AJU2" s="486"/>
      <c r="AJV2" s="486"/>
      <c r="AJW2" s="486"/>
      <c r="AJX2" s="486"/>
      <c r="AJY2" s="486"/>
      <c r="AJZ2" s="486"/>
      <c r="AKA2" s="486"/>
      <c r="AKB2" s="486"/>
      <c r="AKC2" s="486"/>
      <c r="AKD2" s="486"/>
      <c r="AKE2" s="486"/>
      <c r="AKF2" s="486"/>
      <c r="AKG2" s="486"/>
      <c r="AKH2" s="486"/>
      <c r="AKI2" s="486"/>
      <c r="AKJ2" s="486"/>
      <c r="AKK2" s="486"/>
      <c r="AKL2" s="486"/>
      <c r="AKM2" s="486"/>
      <c r="AKN2" s="486"/>
      <c r="AKO2" s="486"/>
      <c r="AKP2" s="486"/>
      <c r="AKQ2" s="486"/>
      <c r="AKR2" s="486"/>
      <c r="AKS2" s="486"/>
      <c r="AKT2" s="486"/>
      <c r="AKU2" s="486"/>
      <c r="AKV2" s="486"/>
      <c r="AKW2" s="486"/>
      <c r="AKX2" s="486"/>
      <c r="AKY2" s="486"/>
      <c r="AKZ2" s="486"/>
      <c r="ALA2" s="486"/>
      <c r="ALB2" s="486"/>
      <c r="ALC2" s="486"/>
      <c r="ALD2" s="486"/>
      <c r="ALE2" s="486"/>
      <c r="ALF2" s="486"/>
      <c r="ALG2" s="486"/>
      <c r="ALH2" s="486"/>
      <c r="ALI2" s="486"/>
      <c r="ALJ2" s="486"/>
      <c r="ALK2" s="486"/>
      <c r="ALL2" s="486"/>
      <c r="ALM2" s="486"/>
      <c r="ALN2" s="486"/>
      <c r="ALO2" s="486"/>
      <c r="ALP2" s="486"/>
      <c r="ALQ2" s="486"/>
      <c r="ALR2" s="486"/>
      <c r="ALS2" s="486"/>
      <c r="ALT2" s="486"/>
      <c r="ALU2" s="486"/>
      <c r="ALV2" s="486"/>
      <c r="ALW2" s="486"/>
      <c r="ALX2" s="486"/>
      <c r="ALY2" s="486"/>
      <c r="ALZ2" s="486"/>
      <c r="AMA2" s="486"/>
      <c r="AMB2" s="486"/>
      <c r="AMC2" s="486"/>
      <c r="AMD2" s="486"/>
      <c r="AME2" s="486"/>
      <c r="AMF2" s="486"/>
      <c r="AMG2" s="486"/>
      <c r="AMH2" s="486"/>
      <c r="AMI2" s="486"/>
      <c r="AMJ2" s="486"/>
      <c r="AMK2" s="486"/>
      <c r="AML2" s="486"/>
      <c r="AMM2" s="486"/>
      <c r="AMN2" s="486"/>
      <c r="AMO2" s="486"/>
      <c r="AMP2" s="486"/>
      <c r="AMQ2" s="486"/>
      <c r="AMR2" s="486"/>
      <c r="AMS2" s="486"/>
      <c r="AMT2" s="486"/>
      <c r="AMU2" s="486"/>
      <c r="AMV2" s="486"/>
      <c r="AMW2" s="486"/>
      <c r="AMX2" s="486"/>
      <c r="AMY2" s="486"/>
      <c r="AMZ2" s="486"/>
      <c r="ANA2" s="486"/>
      <c r="ANB2" s="486"/>
      <c r="ANC2" s="486"/>
      <c r="AND2" s="486"/>
      <c r="ANE2" s="486"/>
      <c r="ANF2" s="486"/>
      <c r="ANG2" s="486"/>
      <c r="ANH2" s="486"/>
      <c r="ANI2" s="486"/>
      <c r="ANJ2" s="486"/>
      <c r="ANK2" s="486"/>
      <c r="ANL2" s="486"/>
      <c r="ANM2" s="486"/>
      <c r="ANN2" s="486"/>
      <c r="ANO2" s="486"/>
      <c r="ANP2" s="486"/>
      <c r="ANQ2" s="486"/>
      <c r="ANR2" s="486"/>
      <c r="ANS2" s="486"/>
      <c r="ANT2" s="486"/>
      <c r="ANU2" s="486"/>
      <c r="ANV2" s="486"/>
      <c r="ANW2" s="486"/>
      <c r="ANX2" s="486"/>
      <c r="ANY2" s="486"/>
      <c r="ANZ2" s="486"/>
      <c r="AOA2" s="486"/>
      <c r="AOB2" s="486"/>
      <c r="AOC2" s="486"/>
      <c r="AOD2" s="486"/>
      <c r="AOE2" s="486"/>
      <c r="AOF2" s="486"/>
      <c r="AOG2" s="486"/>
      <c r="AOH2" s="486"/>
      <c r="AOI2" s="486"/>
      <c r="AOJ2" s="486"/>
      <c r="AOK2" s="486"/>
      <c r="AOL2" s="486"/>
      <c r="AOM2" s="486"/>
      <c r="AON2" s="486"/>
      <c r="AOO2" s="486"/>
      <c r="AOP2" s="486"/>
      <c r="AOQ2" s="486"/>
      <c r="AOR2" s="486"/>
      <c r="AOS2" s="486"/>
      <c r="AOT2" s="486"/>
      <c r="AOU2" s="486"/>
      <c r="AOV2" s="486"/>
      <c r="AOW2" s="486"/>
      <c r="AOX2" s="486"/>
      <c r="AOY2" s="486"/>
      <c r="AOZ2" s="486"/>
      <c r="APA2" s="486"/>
      <c r="APB2" s="486"/>
      <c r="APC2" s="486"/>
      <c r="APD2" s="486"/>
      <c r="APE2" s="486"/>
      <c r="APF2" s="486"/>
      <c r="APG2" s="486"/>
      <c r="APH2" s="486"/>
      <c r="API2" s="486"/>
      <c r="APJ2" s="486"/>
      <c r="APK2" s="486"/>
      <c r="APL2" s="486"/>
      <c r="APM2" s="486"/>
      <c r="APN2" s="486"/>
      <c r="APO2" s="486"/>
      <c r="APP2" s="486"/>
      <c r="APQ2" s="486"/>
      <c r="APR2" s="486"/>
      <c r="APS2" s="486"/>
      <c r="APT2" s="486"/>
      <c r="APU2" s="486"/>
      <c r="APV2" s="486"/>
      <c r="APW2" s="486"/>
      <c r="APX2" s="486"/>
      <c r="APY2" s="486"/>
      <c r="APZ2" s="486"/>
      <c r="AQA2" s="486"/>
      <c r="AQB2" s="486"/>
      <c r="AQC2" s="486"/>
      <c r="AQD2" s="486"/>
      <c r="AQE2" s="486"/>
      <c r="AQF2" s="486"/>
      <c r="AQG2" s="486"/>
      <c r="AQH2" s="486"/>
      <c r="AQI2" s="486"/>
      <c r="AQJ2" s="486"/>
      <c r="AQK2" s="486"/>
      <c r="AQL2" s="486"/>
      <c r="AQM2" s="486"/>
      <c r="AQN2" s="486"/>
      <c r="AQO2" s="486"/>
      <c r="AQP2" s="486"/>
      <c r="AQQ2" s="486"/>
      <c r="AQR2" s="486"/>
      <c r="AQS2" s="486"/>
      <c r="AQT2" s="486"/>
      <c r="AQU2" s="486"/>
      <c r="AQV2" s="486"/>
      <c r="AQW2" s="486"/>
      <c r="AQX2" s="486"/>
      <c r="AQY2" s="486"/>
      <c r="AQZ2" s="486"/>
      <c r="ARA2" s="486"/>
      <c r="ARB2" s="486"/>
      <c r="ARC2" s="486"/>
      <c r="ARD2" s="486"/>
      <c r="ARE2" s="486"/>
      <c r="ARF2" s="486"/>
      <c r="ARG2" s="486"/>
      <c r="ARH2" s="486"/>
      <c r="ARI2" s="486"/>
      <c r="ARJ2" s="486"/>
      <c r="ARK2" s="486"/>
      <c r="ARL2" s="486"/>
      <c r="ARM2" s="486"/>
      <c r="ARN2" s="486"/>
      <c r="ARO2" s="486"/>
      <c r="ARP2" s="486"/>
      <c r="ARQ2" s="486"/>
      <c r="ARR2" s="486"/>
      <c r="ARS2" s="486"/>
      <c r="ART2" s="486"/>
      <c r="ARU2" s="486"/>
      <c r="ARV2" s="486"/>
      <c r="ARW2" s="486"/>
      <c r="ARX2" s="486"/>
      <c r="ARY2" s="486"/>
      <c r="ARZ2" s="486"/>
      <c r="ASA2" s="486"/>
      <c r="ASB2" s="486"/>
      <c r="ASC2" s="486"/>
      <c r="ASD2" s="486"/>
      <c r="ASE2" s="486"/>
      <c r="ASF2" s="486"/>
      <c r="ASG2" s="486"/>
      <c r="ASH2" s="486"/>
      <c r="ASI2" s="486"/>
      <c r="ASJ2" s="486"/>
      <c r="ASK2" s="486"/>
      <c r="ASL2" s="486"/>
      <c r="ASM2" s="486"/>
      <c r="ASN2" s="486"/>
      <c r="ASO2" s="486"/>
      <c r="ASP2" s="486"/>
      <c r="ASQ2" s="486"/>
      <c r="ASR2" s="486"/>
      <c r="ASS2" s="486"/>
      <c r="AST2" s="486"/>
      <c r="ASU2" s="486"/>
      <c r="ASV2" s="486"/>
      <c r="ASW2" s="486"/>
      <c r="ASX2" s="486"/>
      <c r="ASY2" s="486"/>
      <c r="ASZ2" s="486"/>
      <c r="ATA2" s="486"/>
      <c r="ATB2" s="486"/>
      <c r="ATC2" s="486"/>
      <c r="ATD2" s="486"/>
      <c r="ATE2" s="486"/>
      <c r="ATF2" s="486"/>
      <c r="ATG2" s="486"/>
      <c r="ATH2" s="486"/>
      <c r="ATI2" s="486"/>
      <c r="ATJ2" s="486"/>
      <c r="ATK2" s="486"/>
      <c r="ATL2" s="486"/>
      <c r="ATM2" s="486"/>
      <c r="ATN2" s="486"/>
      <c r="ATO2" s="486"/>
      <c r="ATP2" s="486"/>
      <c r="ATQ2" s="486"/>
      <c r="ATR2" s="486"/>
      <c r="ATS2" s="486"/>
      <c r="ATT2" s="486"/>
      <c r="ATU2" s="486"/>
      <c r="ATV2" s="486"/>
      <c r="ATW2" s="486"/>
      <c r="ATX2" s="486"/>
      <c r="ATY2" s="486"/>
      <c r="ATZ2" s="486"/>
      <c r="AUA2" s="486"/>
      <c r="AUB2" s="486"/>
      <c r="AUC2" s="486"/>
      <c r="AUD2" s="486"/>
      <c r="AUE2" s="486"/>
      <c r="AUF2" s="486"/>
      <c r="AUG2" s="486"/>
      <c r="AUH2" s="486"/>
      <c r="AUI2" s="486"/>
      <c r="AUJ2" s="486"/>
      <c r="AUK2" s="486"/>
      <c r="AUL2" s="486"/>
      <c r="AUM2" s="486"/>
      <c r="AUN2" s="486"/>
      <c r="AUO2" s="486"/>
      <c r="AUP2" s="486"/>
      <c r="AUQ2" s="486"/>
      <c r="AUR2" s="486"/>
      <c r="AUS2" s="486"/>
      <c r="AUT2" s="486"/>
      <c r="AUU2" s="486"/>
      <c r="AUV2" s="486"/>
      <c r="AUW2" s="486"/>
      <c r="AUX2" s="486"/>
      <c r="AUY2" s="486"/>
      <c r="AUZ2" s="486"/>
      <c r="AVA2" s="486"/>
      <c r="AVB2" s="486"/>
      <c r="AVC2" s="486"/>
      <c r="AVD2" s="486"/>
      <c r="AVE2" s="486"/>
      <c r="AVF2" s="486"/>
      <c r="AVG2" s="486"/>
      <c r="AVH2" s="486"/>
      <c r="AVI2" s="486"/>
      <c r="AVJ2" s="486"/>
      <c r="AVK2" s="486"/>
      <c r="AVL2" s="486"/>
      <c r="AVM2" s="486"/>
      <c r="AVN2" s="486"/>
      <c r="AVO2" s="486"/>
      <c r="AVP2" s="486"/>
      <c r="AVQ2" s="486"/>
      <c r="AVR2" s="486"/>
      <c r="AVS2" s="486"/>
      <c r="AVT2" s="486"/>
      <c r="AVU2" s="486"/>
      <c r="AVV2" s="486"/>
      <c r="AVW2" s="486"/>
      <c r="AVX2" s="486"/>
      <c r="AVY2" s="486"/>
      <c r="AVZ2" s="486"/>
      <c r="AWA2" s="486"/>
      <c r="AWB2" s="486"/>
      <c r="AWC2" s="486"/>
      <c r="AWD2" s="486"/>
      <c r="AWE2" s="486"/>
      <c r="AWF2" s="486"/>
      <c r="AWG2" s="486"/>
      <c r="AWH2" s="486"/>
      <c r="AWI2" s="486"/>
      <c r="AWJ2" s="486"/>
      <c r="AWK2" s="486"/>
      <c r="AWL2" s="486"/>
      <c r="AWM2" s="486"/>
      <c r="AWN2" s="486"/>
      <c r="AWO2" s="486"/>
      <c r="AWP2" s="486"/>
      <c r="AWQ2" s="486"/>
      <c r="AWR2" s="486"/>
      <c r="AWS2" s="486"/>
      <c r="AWT2" s="486"/>
      <c r="AWU2" s="486"/>
      <c r="AWV2" s="486"/>
      <c r="AWW2" s="486"/>
      <c r="AWX2" s="486"/>
      <c r="AWY2" s="486"/>
      <c r="AWZ2" s="486"/>
      <c r="AXA2" s="486"/>
      <c r="AXB2" s="486"/>
      <c r="AXC2" s="486"/>
      <c r="AXD2" s="486"/>
      <c r="AXE2" s="486"/>
      <c r="AXF2" s="486"/>
      <c r="AXG2" s="486"/>
      <c r="AXH2" s="486"/>
      <c r="AXI2" s="486"/>
      <c r="AXJ2" s="486"/>
      <c r="AXK2" s="486"/>
      <c r="AXL2" s="486"/>
      <c r="AXM2" s="486"/>
      <c r="AXN2" s="486"/>
      <c r="AXO2" s="486"/>
      <c r="AXP2" s="486"/>
      <c r="AXQ2" s="486"/>
      <c r="AXR2" s="486"/>
      <c r="AXS2" s="486"/>
      <c r="AXT2" s="486"/>
      <c r="AXU2" s="486"/>
      <c r="AXV2" s="486"/>
      <c r="AXW2" s="486"/>
      <c r="AXX2" s="486"/>
      <c r="AXY2" s="486"/>
      <c r="AXZ2" s="486"/>
      <c r="AYA2" s="486"/>
      <c r="AYB2" s="486"/>
      <c r="AYC2" s="486"/>
      <c r="AYD2" s="486"/>
      <c r="AYE2" s="486"/>
      <c r="AYF2" s="486"/>
      <c r="AYG2" s="486"/>
      <c r="AYH2" s="486"/>
      <c r="AYI2" s="486"/>
      <c r="AYJ2" s="486"/>
      <c r="AYK2" s="486"/>
      <c r="AYL2" s="486"/>
      <c r="AYM2" s="486"/>
      <c r="AYN2" s="486"/>
      <c r="AYO2" s="486"/>
      <c r="AYP2" s="486"/>
      <c r="AYQ2" s="486"/>
      <c r="AYR2" s="486"/>
      <c r="AYS2" s="486"/>
      <c r="AYT2" s="486"/>
      <c r="AYU2" s="486"/>
      <c r="AYV2" s="486"/>
      <c r="AYW2" s="486"/>
      <c r="AYX2" s="486"/>
      <c r="AYY2" s="486"/>
      <c r="AYZ2" s="486"/>
      <c r="AZA2" s="486"/>
      <c r="AZB2" s="486"/>
      <c r="AZC2" s="486"/>
      <c r="AZD2" s="486"/>
      <c r="AZE2" s="486"/>
      <c r="AZF2" s="486"/>
      <c r="AZG2" s="486"/>
      <c r="AZH2" s="486"/>
      <c r="AZI2" s="486"/>
      <c r="AZJ2" s="486"/>
      <c r="AZK2" s="486"/>
      <c r="AZL2" s="486"/>
      <c r="AZM2" s="486"/>
      <c r="AZN2" s="486"/>
      <c r="AZO2" s="486"/>
      <c r="AZP2" s="486"/>
      <c r="AZQ2" s="486"/>
      <c r="AZR2" s="486"/>
      <c r="AZS2" s="486"/>
      <c r="AZT2" s="486"/>
      <c r="AZU2" s="486"/>
      <c r="AZV2" s="486"/>
      <c r="AZW2" s="486"/>
      <c r="AZX2" s="486"/>
      <c r="AZY2" s="486"/>
      <c r="AZZ2" s="486"/>
      <c r="BAA2" s="486"/>
      <c r="BAB2" s="486"/>
      <c r="BAC2" s="486"/>
      <c r="BAD2" s="486"/>
      <c r="BAE2" s="486"/>
      <c r="BAF2" s="486"/>
      <c r="BAG2" s="486"/>
      <c r="BAH2" s="486"/>
      <c r="BAI2" s="486"/>
      <c r="BAJ2" s="486"/>
      <c r="BAK2" s="486"/>
      <c r="BAL2" s="486"/>
      <c r="BAM2" s="486"/>
      <c r="BAN2" s="486"/>
      <c r="BAO2" s="486"/>
      <c r="BAP2" s="486"/>
      <c r="BAQ2" s="486"/>
      <c r="BAR2" s="486"/>
      <c r="BAS2" s="486"/>
      <c r="BAT2" s="486"/>
      <c r="BAU2" s="486"/>
      <c r="BAV2" s="486"/>
      <c r="BAW2" s="486"/>
      <c r="BAX2" s="486"/>
      <c r="BAY2" s="486"/>
      <c r="BAZ2" s="486"/>
      <c r="BBA2" s="486"/>
      <c r="BBB2" s="486"/>
      <c r="BBC2" s="486"/>
      <c r="BBD2" s="486"/>
      <c r="BBE2" s="486"/>
      <c r="BBF2" s="486"/>
      <c r="BBG2" s="486"/>
      <c r="BBH2" s="486"/>
      <c r="BBI2" s="486"/>
      <c r="BBJ2" s="486"/>
      <c r="BBK2" s="486"/>
      <c r="BBL2" s="486"/>
      <c r="BBM2" s="486"/>
      <c r="BBN2" s="486"/>
      <c r="BBO2" s="486"/>
      <c r="BBP2" s="486"/>
      <c r="BBQ2" s="486"/>
      <c r="BBR2" s="486"/>
      <c r="BBS2" s="486"/>
      <c r="BBT2" s="486"/>
      <c r="BBU2" s="486"/>
      <c r="BBV2" s="486"/>
      <c r="BBW2" s="486"/>
      <c r="BBX2" s="486"/>
      <c r="BBY2" s="486"/>
      <c r="BBZ2" s="486"/>
      <c r="BCA2" s="486"/>
      <c r="BCB2" s="486"/>
      <c r="BCC2" s="486"/>
      <c r="BCD2" s="486"/>
      <c r="BCE2" s="486"/>
      <c r="BCF2" s="486"/>
      <c r="BCG2" s="486"/>
      <c r="BCH2" s="486"/>
      <c r="BCI2" s="486"/>
      <c r="BCJ2" s="486"/>
      <c r="BCK2" s="486"/>
      <c r="BCL2" s="486"/>
      <c r="BCM2" s="486"/>
      <c r="BCN2" s="486"/>
      <c r="BCO2" s="486"/>
      <c r="BCP2" s="486"/>
      <c r="BCQ2" s="486"/>
      <c r="BCR2" s="486"/>
      <c r="BCS2" s="486"/>
      <c r="BCT2" s="486"/>
      <c r="BCU2" s="486"/>
      <c r="BCV2" s="486"/>
      <c r="BCW2" s="486"/>
      <c r="BCX2" s="486"/>
      <c r="BCY2" s="486"/>
      <c r="BCZ2" s="486"/>
      <c r="BDA2" s="486"/>
      <c r="BDB2" s="486"/>
      <c r="BDC2" s="486"/>
      <c r="BDD2" s="486"/>
      <c r="BDE2" s="486"/>
      <c r="BDF2" s="486"/>
      <c r="BDG2" s="486"/>
      <c r="BDH2" s="486"/>
      <c r="BDI2" s="486"/>
      <c r="BDJ2" s="486"/>
      <c r="BDK2" s="486"/>
      <c r="BDL2" s="486"/>
      <c r="BDM2" s="486"/>
      <c r="BDN2" s="486"/>
      <c r="BDO2" s="486"/>
      <c r="BDP2" s="486"/>
      <c r="BDQ2" s="486"/>
      <c r="BDR2" s="486"/>
      <c r="BDS2" s="486"/>
      <c r="BDT2" s="486"/>
      <c r="BDU2" s="486"/>
      <c r="BDV2" s="486"/>
      <c r="BDW2" s="486"/>
      <c r="BDX2" s="486"/>
      <c r="BDY2" s="486"/>
      <c r="BDZ2" s="486"/>
      <c r="BEA2" s="486"/>
      <c r="BEB2" s="486"/>
      <c r="BEC2" s="486"/>
      <c r="BED2" s="486"/>
      <c r="BEE2" s="486"/>
      <c r="BEF2" s="486"/>
      <c r="BEG2" s="486"/>
      <c r="BEH2" s="486"/>
      <c r="BEI2" s="486"/>
      <c r="BEJ2" s="486"/>
      <c r="BEK2" s="486"/>
      <c r="BEL2" s="486"/>
      <c r="BEM2" s="486"/>
      <c r="BEN2" s="486"/>
      <c r="BEO2" s="486"/>
      <c r="BEP2" s="486"/>
      <c r="BEQ2" s="486"/>
      <c r="BER2" s="486"/>
      <c r="BES2" s="486"/>
      <c r="BET2" s="486"/>
      <c r="BEU2" s="486"/>
      <c r="BEV2" s="486"/>
      <c r="BEW2" s="486"/>
      <c r="BEX2" s="486"/>
      <c r="BEY2" s="486"/>
      <c r="BEZ2" s="486"/>
      <c r="BFA2" s="486"/>
      <c r="BFB2" s="486"/>
      <c r="BFC2" s="486"/>
      <c r="BFD2" s="486"/>
      <c r="BFE2" s="486"/>
      <c r="BFF2" s="486"/>
      <c r="BFG2" s="486"/>
      <c r="BFH2" s="486"/>
      <c r="BFI2" s="486"/>
      <c r="BFJ2" s="486"/>
      <c r="BFK2" s="486"/>
      <c r="BFL2" s="486"/>
      <c r="BFM2" s="486"/>
      <c r="BFN2" s="486"/>
      <c r="BFO2" s="486"/>
      <c r="BFP2" s="486"/>
      <c r="BFQ2" s="486"/>
      <c r="BFR2" s="486"/>
      <c r="BFS2" s="486"/>
      <c r="BFT2" s="486"/>
      <c r="BFU2" s="486"/>
      <c r="BFV2" s="486"/>
      <c r="BFW2" s="486"/>
      <c r="BFX2" s="486"/>
      <c r="BFY2" s="486"/>
      <c r="BFZ2" s="486"/>
      <c r="BGA2" s="486"/>
      <c r="BGB2" s="486"/>
      <c r="BGC2" s="486"/>
      <c r="BGD2" s="486"/>
      <c r="BGE2" s="486"/>
      <c r="BGF2" s="486"/>
      <c r="BGG2" s="486"/>
      <c r="BGH2" s="486"/>
      <c r="BGI2" s="486"/>
      <c r="BGJ2" s="486"/>
      <c r="BGK2" s="486"/>
      <c r="BGL2" s="486"/>
      <c r="BGM2" s="486"/>
      <c r="BGN2" s="486"/>
      <c r="BGO2" s="486"/>
      <c r="BGP2" s="486"/>
      <c r="BGQ2" s="486"/>
      <c r="BGR2" s="486"/>
      <c r="BGS2" s="486"/>
      <c r="BGT2" s="486"/>
      <c r="BGU2" s="486"/>
      <c r="BGV2" s="486"/>
      <c r="BGW2" s="486"/>
      <c r="BGX2" s="486"/>
      <c r="BGY2" s="486"/>
      <c r="BGZ2" s="486"/>
      <c r="BHA2" s="486"/>
      <c r="BHB2" s="486"/>
      <c r="BHC2" s="486"/>
      <c r="BHD2" s="486"/>
      <c r="BHE2" s="486"/>
      <c r="BHF2" s="486"/>
      <c r="BHG2" s="486"/>
      <c r="BHH2" s="486"/>
      <c r="BHI2" s="486"/>
      <c r="BHJ2" s="486"/>
      <c r="BHK2" s="486"/>
      <c r="BHL2" s="486"/>
      <c r="BHM2" s="486"/>
      <c r="BHN2" s="486"/>
      <c r="BHO2" s="486"/>
      <c r="BHP2" s="486"/>
      <c r="BHQ2" s="486"/>
      <c r="BHR2" s="486"/>
      <c r="BHS2" s="486"/>
      <c r="BHT2" s="486"/>
      <c r="BHU2" s="486"/>
      <c r="BHV2" s="486"/>
      <c r="BHW2" s="486"/>
      <c r="BHX2" s="486"/>
      <c r="BHY2" s="486"/>
      <c r="BHZ2" s="486"/>
      <c r="BIA2" s="486"/>
      <c r="BIB2" s="486"/>
      <c r="BIC2" s="486"/>
      <c r="BID2" s="486"/>
      <c r="BIE2" s="486"/>
      <c r="BIF2" s="486"/>
      <c r="BIG2" s="486"/>
      <c r="BIH2" s="486"/>
      <c r="BII2" s="486"/>
      <c r="BIJ2" s="486"/>
      <c r="BIK2" s="486"/>
      <c r="BIL2" s="486"/>
      <c r="BIM2" s="486"/>
      <c r="BIN2" s="486"/>
      <c r="BIO2" s="486"/>
      <c r="BIP2" s="486"/>
      <c r="BIQ2" s="486"/>
      <c r="BIR2" s="486"/>
      <c r="BIS2" s="486"/>
      <c r="BIT2" s="486"/>
      <c r="BIU2" s="486"/>
      <c r="BIV2" s="486"/>
      <c r="BIW2" s="486"/>
      <c r="BIX2" s="486"/>
      <c r="BIY2" s="486"/>
      <c r="BIZ2" s="486"/>
      <c r="BJA2" s="486"/>
      <c r="BJB2" s="486"/>
      <c r="BJC2" s="486"/>
      <c r="BJD2" s="486"/>
      <c r="BJE2" s="486"/>
      <c r="BJF2" s="486"/>
      <c r="BJG2" s="486"/>
      <c r="BJH2" s="486"/>
      <c r="BJI2" s="486"/>
      <c r="BJJ2" s="486"/>
      <c r="BJK2" s="486"/>
      <c r="BJL2" s="486"/>
      <c r="BJM2" s="486"/>
      <c r="BJN2" s="486"/>
      <c r="BJO2" s="486"/>
      <c r="BJP2" s="486"/>
      <c r="BJQ2" s="486"/>
      <c r="BJR2" s="486"/>
      <c r="BJS2" s="486"/>
      <c r="BJT2" s="486"/>
      <c r="BJU2" s="486"/>
      <c r="BJV2" s="486"/>
      <c r="BJW2" s="486"/>
      <c r="BJX2" s="486"/>
      <c r="BJY2" s="486"/>
      <c r="BJZ2" s="486"/>
      <c r="BKA2" s="486"/>
      <c r="BKB2" s="486"/>
      <c r="BKC2" s="486"/>
      <c r="BKD2" s="486"/>
      <c r="BKE2" s="486"/>
      <c r="BKF2" s="486"/>
      <c r="BKG2" s="486"/>
      <c r="BKH2" s="486"/>
      <c r="BKI2" s="486"/>
      <c r="BKJ2" s="486"/>
      <c r="BKK2" s="486"/>
      <c r="BKL2" s="486"/>
      <c r="BKM2" s="486"/>
      <c r="BKN2" s="486"/>
      <c r="BKO2" s="486"/>
      <c r="BKP2" s="486"/>
      <c r="BKQ2" s="486"/>
      <c r="BKR2" s="486"/>
      <c r="BKS2" s="486"/>
      <c r="BKT2" s="486"/>
      <c r="BKU2" s="486"/>
      <c r="BKV2" s="486"/>
      <c r="BKW2" s="486"/>
      <c r="BKX2" s="486"/>
      <c r="BKY2" s="486"/>
      <c r="BKZ2" s="486"/>
      <c r="BLA2" s="486"/>
      <c r="BLB2" s="486"/>
      <c r="BLC2" s="486"/>
      <c r="BLD2" s="486"/>
      <c r="BLE2" s="486"/>
      <c r="BLF2" s="486"/>
      <c r="BLG2" s="486"/>
      <c r="BLH2" s="486"/>
      <c r="BLI2" s="486"/>
      <c r="BLJ2" s="486"/>
      <c r="BLK2" s="486"/>
      <c r="BLL2" s="486"/>
      <c r="BLM2" s="486"/>
      <c r="BLN2" s="486"/>
      <c r="BLO2" s="486"/>
      <c r="BLP2" s="486"/>
      <c r="BLQ2" s="486"/>
      <c r="BLR2" s="486"/>
      <c r="BLS2" s="486"/>
      <c r="BLT2" s="486"/>
      <c r="BLU2" s="486"/>
      <c r="BLV2" s="486"/>
      <c r="BLW2" s="486"/>
      <c r="BLX2" s="486"/>
      <c r="BLY2" s="486"/>
      <c r="BLZ2" s="486"/>
      <c r="BMA2" s="486"/>
      <c r="BMB2" s="486"/>
      <c r="BMC2" s="486"/>
      <c r="BMD2" s="486"/>
      <c r="BME2" s="486"/>
      <c r="BMF2" s="486"/>
      <c r="BMG2" s="486"/>
      <c r="BMH2" s="486"/>
      <c r="BMI2" s="486"/>
      <c r="BMJ2" s="486"/>
      <c r="BMK2" s="486"/>
      <c r="BML2" s="486"/>
      <c r="BMM2" s="486"/>
      <c r="BMN2" s="486"/>
      <c r="BMO2" s="486"/>
      <c r="BMP2" s="486"/>
      <c r="BMQ2" s="486"/>
      <c r="BMR2" s="486"/>
      <c r="BMS2" s="486"/>
      <c r="BMT2" s="486"/>
      <c r="BMU2" s="486"/>
      <c r="BMV2" s="486"/>
      <c r="BMW2" s="486"/>
      <c r="BMX2" s="486"/>
      <c r="BMY2" s="486"/>
      <c r="BMZ2" s="486"/>
      <c r="BNA2" s="486"/>
      <c r="BNB2" s="486"/>
      <c r="BNC2" s="486"/>
      <c r="BND2" s="486"/>
      <c r="BNE2" s="486"/>
      <c r="BNF2" s="486"/>
      <c r="BNG2" s="486"/>
      <c r="BNH2" s="486"/>
      <c r="BNI2" s="486"/>
      <c r="BNJ2" s="486"/>
      <c r="BNK2" s="486"/>
      <c r="BNL2" s="486"/>
      <c r="BNM2" s="486"/>
      <c r="BNN2" s="486"/>
      <c r="BNO2" s="486"/>
      <c r="BNP2" s="486"/>
      <c r="BNQ2" s="486"/>
      <c r="BNR2" s="486"/>
      <c r="BNS2" s="486"/>
      <c r="BNT2" s="486"/>
      <c r="BNU2" s="486"/>
      <c r="BNV2" s="486"/>
      <c r="BNW2" s="486"/>
      <c r="BNX2" s="486"/>
      <c r="BNY2" s="486"/>
      <c r="BNZ2" s="486"/>
      <c r="BOA2" s="486"/>
      <c r="BOB2" s="486"/>
      <c r="BOC2" s="486"/>
      <c r="BOD2" s="486"/>
      <c r="BOE2" s="486"/>
      <c r="BOF2" s="486"/>
      <c r="BOG2" s="486"/>
      <c r="BOH2" s="486"/>
      <c r="BOI2" s="486"/>
      <c r="BOJ2" s="486"/>
      <c r="BOK2" s="486"/>
      <c r="BOL2" s="486"/>
      <c r="BOM2" s="486"/>
      <c r="BON2" s="486"/>
      <c r="BOO2" s="486"/>
      <c r="BOP2" s="486"/>
      <c r="BOQ2" s="486"/>
      <c r="BOR2" s="486"/>
      <c r="BOS2" s="486"/>
      <c r="BOT2" s="486"/>
      <c r="BOU2" s="486"/>
      <c r="BOV2" s="486"/>
      <c r="BOW2" s="486"/>
      <c r="BOX2" s="486"/>
      <c r="BOY2" s="486"/>
      <c r="BOZ2" s="486"/>
      <c r="BPA2" s="486"/>
      <c r="BPB2" s="486"/>
      <c r="BPC2" s="486"/>
      <c r="BPD2" s="486"/>
      <c r="BPE2" s="486"/>
      <c r="BPF2" s="486"/>
      <c r="BPG2" s="486"/>
      <c r="BPH2" s="486"/>
      <c r="BPI2" s="486"/>
      <c r="BPJ2" s="486"/>
      <c r="BPK2" s="486"/>
      <c r="BPL2" s="486"/>
      <c r="BPM2" s="486"/>
      <c r="BPN2" s="486"/>
      <c r="BPO2" s="486"/>
      <c r="BPP2" s="486"/>
      <c r="BPQ2" s="486"/>
      <c r="BPR2" s="486"/>
      <c r="BPS2" s="486"/>
      <c r="BPT2" s="486"/>
      <c r="BPU2" s="486"/>
      <c r="BPV2" s="486"/>
      <c r="BPW2" s="486"/>
      <c r="BPX2" s="486"/>
      <c r="BPY2" s="486"/>
      <c r="BPZ2" s="486"/>
      <c r="BQA2" s="486"/>
      <c r="BQB2" s="486"/>
      <c r="BQC2" s="486"/>
      <c r="BQD2" s="486"/>
      <c r="BQE2" s="486"/>
      <c r="BQF2" s="486"/>
      <c r="BQG2" s="486"/>
      <c r="BQH2" s="486"/>
      <c r="BQI2" s="486"/>
      <c r="BQJ2" s="486"/>
      <c r="BQK2" s="486"/>
      <c r="BQL2" s="486"/>
      <c r="BQM2" s="486"/>
      <c r="BQN2" s="486"/>
      <c r="BQO2" s="486"/>
      <c r="BQP2" s="486"/>
      <c r="BQQ2" s="486"/>
      <c r="BQR2" s="486"/>
      <c r="BQS2" s="486"/>
      <c r="BQT2" s="486"/>
      <c r="BQU2" s="486"/>
      <c r="BQV2" s="486"/>
      <c r="BQW2" s="486"/>
      <c r="BQX2" s="486"/>
      <c r="BQY2" s="486"/>
      <c r="BQZ2" s="486"/>
      <c r="BRA2" s="486"/>
      <c r="BRB2" s="486"/>
      <c r="BRC2" s="486"/>
      <c r="BRD2" s="486"/>
      <c r="BRE2" s="486"/>
      <c r="BRF2" s="486"/>
      <c r="BRG2" s="486"/>
      <c r="BRH2" s="486"/>
      <c r="BRI2" s="486"/>
      <c r="BRJ2" s="486"/>
      <c r="BRK2" s="486"/>
      <c r="BRL2" s="486"/>
      <c r="BRM2" s="486"/>
      <c r="BRN2" s="486"/>
      <c r="BRO2" s="486"/>
      <c r="BRP2" s="486"/>
      <c r="BRQ2" s="486"/>
      <c r="BRR2" s="486"/>
      <c r="BRS2" s="486"/>
      <c r="BRT2" s="486"/>
      <c r="BRU2" s="486"/>
      <c r="BRV2" s="486"/>
      <c r="BRW2" s="486"/>
      <c r="BRX2" s="486"/>
      <c r="BRY2" s="486"/>
      <c r="BRZ2" s="486"/>
      <c r="BSA2" s="486"/>
      <c r="BSB2" s="486"/>
      <c r="BSC2" s="486"/>
      <c r="BSD2" s="486"/>
      <c r="BSE2" s="486"/>
      <c r="BSF2" s="486"/>
      <c r="BSG2" s="486"/>
      <c r="BSH2" s="486"/>
      <c r="BSI2" s="486"/>
      <c r="BSJ2" s="486"/>
      <c r="BSK2" s="486"/>
      <c r="BSL2" s="486"/>
      <c r="BSM2" s="486"/>
      <c r="BSN2" s="486"/>
      <c r="BSO2" s="486"/>
      <c r="BSP2" s="486"/>
      <c r="BSQ2" s="486"/>
      <c r="BSR2" s="486"/>
      <c r="BSS2" s="486"/>
      <c r="BST2" s="486"/>
      <c r="BSU2" s="486"/>
      <c r="BSV2" s="486"/>
      <c r="BSW2" s="486"/>
      <c r="BSX2" s="486"/>
      <c r="BSY2" s="486"/>
      <c r="BSZ2" s="486"/>
      <c r="BTA2" s="486"/>
      <c r="BTB2" s="486"/>
      <c r="BTC2" s="486"/>
      <c r="BTD2" s="486"/>
      <c r="BTE2" s="486"/>
      <c r="BTF2" s="486"/>
      <c r="BTG2" s="486"/>
      <c r="BTH2" s="486"/>
      <c r="BTI2" s="486"/>
      <c r="BTJ2" s="486"/>
      <c r="BTK2" s="486"/>
      <c r="BTL2" s="486"/>
      <c r="BTM2" s="486"/>
      <c r="BTN2" s="486"/>
      <c r="BTO2" s="486"/>
      <c r="BTP2" s="486"/>
      <c r="BTQ2" s="486"/>
      <c r="BTR2" s="486"/>
      <c r="BTS2" s="486"/>
      <c r="BTT2" s="486"/>
      <c r="BTU2" s="486"/>
      <c r="BTV2" s="486"/>
      <c r="BTW2" s="486"/>
      <c r="BTX2" s="486"/>
      <c r="BTY2" s="486"/>
      <c r="BTZ2" s="486"/>
      <c r="BUA2" s="486"/>
      <c r="BUB2" s="486"/>
      <c r="BUC2" s="486"/>
      <c r="BUD2" s="486"/>
      <c r="BUE2" s="486"/>
      <c r="BUF2" s="486"/>
      <c r="BUG2" s="486"/>
      <c r="BUH2" s="486"/>
      <c r="BUI2" s="486"/>
      <c r="BUJ2" s="486"/>
      <c r="BUK2" s="486"/>
      <c r="BUL2" s="486"/>
      <c r="BUM2" s="486"/>
      <c r="BUN2" s="486"/>
      <c r="BUO2" s="486"/>
      <c r="BUP2" s="486"/>
      <c r="BUQ2" s="486"/>
      <c r="BUR2" s="486"/>
      <c r="BUS2" s="486"/>
      <c r="BUT2" s="486"/>
      <c r="BUU2" s="486"/>
      <c r="BUV2" s="486"/>
      <c r="BUW2" s="486"/>
      <c r="BUX2" s="486"/>
      <c r="BUY2" s="486"/>
      <c r="BUZ2" s="486"/>
      <c r="BVA2" s="486"/>
      <c r="BVB2" s="486"/>
      <c r="BVC2" s="486"/>
      <c r="BVD2" s="486"/>
      <c r="BVE2" s="486"/>
      <c r="BVF2" s="486"/>
      <c r="BVG2" s="486"/>
      <c r="BVH2" s="486"/>
      <c r="BVI2" s="486"/>
      <c r="BVJ2" s="486"/>
      <c r="BVK2" s="486"/>
      <c r="BVL2" s="486"/>
      <c r="BVM2" s="486"/>
      <c r="BVN2" s="486"/>
      <c r="BVO2" s="486"/>
      <c r="BVP2" s="486"/>
      <c r="BVQ2" s="486"/>
      <c r="BVR2" s="486"/>
      <c r="BVS2" s="486"/>
      <c r="BVT2" s="486"/>
      <c r="BVU2" s="486"/>
      <c r="BVV2" s="486"/>
      <c r="BVW2" s="486"/>
      <c r="BVX2" s="486"/>
      <c r="BVY2" s="486"/>
      <c r="BVZ2" s="486"/>
      <c r="BWA2" s="486"/>
      <c r="BWB2" s="486"/>
      <c r="BWC2" s="486"/>
      <c r="BWD2" s="486"/>
      <c r="BWE2" s="486"/>
      <c r="BWF2" s="486"/>
      <c r="BWG2" s="486"/>
      <c r="BWH2" s="486"/>
      <c r="BWI2" s="486"/>
      <c r="BWJ2" s="486"/>
      <c r="BWK2" s="486"/>
      <c r="BWL2" s="486"/>
      <c r="BWM2" s="486"/>
      <c r="BWN2" s="486"/>
      <c r="BWO2" s="486"/>
      <c r="BWP2" s="486"/>
      <c r="BWQ2" s="486"/>
      <c r="BWR2" s="486"/>
      <c r="BWS2" s="486"/>
      <c r="BWT2" s="486"/>
      <c r="BWU2" s="486"/>
      <c r="BWV2" s="486"/>
      <c r="BWW2" s="486"/>
      <c r="BWX2" s="486"/>
      <c r="BWY2" s="486"/>
      <c r="BWZ2" s="486"/>
      <c r="BXA2" s="486"/>
      <c r="BXB2" s="486"/>
      <c r="BXC2" s="486"/>
      <c r="BXD2" s="486"/>
      <c r="BXE2" s="486"/>
      <c r="BXF2" s="486"/>
      <c r="BXG2" s="486"/>
      <c r="BXH2" s="486"/>
      <c r="BXI2" s="486"/>
      <c r="BXJ2" s="486"/>
      <c r="BXK2" s="486"/>
      <c r="BXL2" s="486"/>
      <c r="BXM2" s="486"/>
      <c r="BXN2" s="486"/>
      <c r="BXO2" s="486"/>
      <c r="BXP2" s="486"/>
      <c r="BXQ2" s="486"/>
      <c r="BXR2" s="486"/>
      <c r="BXS2" s="486"/>
      <c r="BXT2" s="486"/>
      <c r="BXU2" s="486"/>
      <c r="BXV2" s="486"/>
      <c r="BXW2" s="486"/>
      <c r="BXX2" s="486"/>
      <c r="BXY2" s="486"/>
      <c r="BXZ2" s="486"/>
      <c r="BYA2" s="486"/>
      <c r="BYB2" s="486"/>
      <c r="BYC2" s="486"/>
      <c r="BYD2" s="486"/>
      <c r="BYE2" s="486"/>
      <c r="BYF2" s="486"/>
      <c r="BYG2" s="486"/>
      <c r="BYH2" s="486"/>
      <c r="BYI2" s="486"/>
      <c r="BYJ2" s="486"/>
      <c r="BYK2" s="486"/>
      <c r="BYL2" s="486"/>
      <c r="BYM2" s="486"/>
      <c r="BYN2" s="486"/>
      <c r="BYO2" s="486"/>
      <c r="BYP2" s="486"/>
      <c r="BYQ2" s="486"/>
      <c r="BYR2" s="486"/>
      <c r="BYS2" s="486"/>
      <c r="BYT2" s="486"/>
      <c r="BYU2" s="486"/>
      <c r="BYV2" s="486"/>
      <c r="BYW2" s="486"/>
      <c r="BYX2" s="486"/>
      <c r="BYY2" s="486"/>
      <c r="BYZ2" s="486"/>
      <c r="BZA2" s="486"/>
      <c r="BZB2" s="486"/>
      <c r="BZC2" s="486"/>
      <c r="BZD2" s="486"/>
      <c r="BZE2" s="486"/>
      <c r="BZF2" s="486"/>
      <c r="BZG2" s="486"/>
      <c r="BZH2" s="486"/>
      <c r="BZI2" s="486"/>
      <c r="BZJ2" s="486"/>
      <c r="BZK2" s="486"/>
      <c r="BZL2" s="486"/>
      <c r="BZM2" s="486"/>
      <c r="BZN2" s="486"/>
      <c r="BZO2" s="486"/>
      <c r="BZP2" s="486"/>
      <c r="BZQ2" s="486"/>
      <c r="BZR2" s="486"/>
      <c r="BZS2" s="486"/>
      <c r="BZT2" s="486"/>
      <c r="BZU2" s="486"/>
      <c r="BZV2" s="486"/>
      <c r="BZW2" s="486"/>
      <c r="BZX2" s="486"/>
      <c r="BZY2" s="486"/>
      <c r="BZZ2" s="486"/>
      <c r="CAA2" s="486"/>
      <c r="CAB2" s="486"/>
      <c r="CAC2" s="486"/>
      <c r="CAD2" s="486"/>
      <c r="CAE2" s="486"/>
      <c r="CAF2" s="486"/>
      <c r="CAG2" s="486"/>
      <c r="CAH2" s="486"/>
      <c r="CAI2" s="486"/>
      <c r="CAJ2" s="486"/>
      <c r="CAK2" s="486"/>
      <c r="CAL2" s="486"/>
      <c r="CAM2" s="486"/>
      <c r="CAN2" s="486"/>
      <c r="CAO2" s="486"/>
      <c r="CAP2" s="486"/>
      <c r="CAQ2" s="486"/>
      <c r="CAR2" s="486"/>
      <c r="CAS2" s="486"/>
      <c r="CAT2" s="486"/>
      <c r="CAU2" s="486"/>
      <c r="CAV2" s="486"/>
      <c r="CAW2" s="486"/>
      <c r="CAX2" s="486"/>
      <c r="CAY2" s="486"/>
      <c r="CAZ2" s="486"/>
      <c r="CBA2" s="486"/>
      <c r="CBB2" s="486"/>
      <c r="CBC2" s="486"/>
      <c r="CBD2" s="486"/>
      <c r="CBE2" s="486"/>
      <c r="CBF2" s="486"/>
      <c r="CBG2" s="486"/>
      <c r="CBH2" s="486"/>
      <c r="CBI2" s="486"/>
      <c r="CBJ2" s="486"/>
      <c r="CBK2" s="486"/>
      <c r="CBL2" s="486"/>
      <c r="CBM2" s="486"/>
      <c r="CBN2" s="486"/>
      <c r="CBO2" s="486"/>
      <c r="CBP2" s="486"/>
      <c r="CBQ2" s="486"/>
      <c r="CBR2" s="486"/>
      <c r="CBS2" s="486"/>
      <c r="CBT2" s="486"/>
      <c r="CBU2" s="486"/>
      <c r="CBV2" s="486"/>
      <c r="CBW2" s="486"/>
      <c r="CBX2" s="486"/>
      <c r="CBY2" s="486"/>
      <c r="CBZ2" s="486"/>
      <c r="CCA2" s="486"/>
      <c r="CCB2" s="486"/>
      <c r="CCC2" s="486"/>
      <c r="CCD2" s="486"/>
      <c r="CCE2" s="486"/>
      <c r="CCF2" s="486"/>
      <c r="CCG2" s="486"/>
      <c r="CCH2" s="486"/>
      <c r="CCI2" s="486"/>
      <c r="CCJ2" s="486"/>
      <c r="CCK2" s="486"/>
      <c r="CCL2" s="486"/>
      <c r="CCM2" s="486"/>
      <c r="CCN2" s="486"/>
      <c r="CCO2" s="486"/>
      <c r="CCP2" s="486"/>
      <c r="CCQ2" s="486"/>
      <c r="CCR2" s="486"/>
      <c r="CCS2" s="486"/>
      <c r="CCT2" s="486"/>
      <c r="CCU2" s="486"/>
      <c r="CCV2" s="486"/>
      <c r="CCW2" s="486"/>
      <c r="CCX2" s="486"/>
      <c r="CCY2" s="486"/>
      <c r="CCZ2" s="486"/>
      <c r="CDA2" s="486"/>
      <c r="CDB2" s="486"/>
      <c r="CDC2" s="486"/>
      <c r="CDD2" s="486"/>
      <c r="CDE2" s="486"/>
      <c r="CDF2" s="486"/>
      <c r="CDG2" s="486"/>
      <c r="CDH2" s="486"/>
      <c r="CDI2" s="486"/>
      <c r="CDJ2" s="486"/>
      <c r="CDK2" s="486"/>
      <c r="CDL2" s="486"/>
      <c r="CDM2" s="486"/>
      <c r="CDN2" s="486"/>
      <c r="CDO2" s="486"/>
      <c r="CDP2" s="486"/>
      <c r="CDQ2" s="486"/>
      <c r="CDR2" s="486"/>
      <c r="CDS2" s="486"/>
      <c r="CDT2" s="486"/>
      <c r="CDU2" s="486"/>
      <c r="CDV2" s="486"/>
      <c r="CDW2" s="486"/>
      <c r="CDX2" s="486"/>
      <c r="CDY2" s="486"/>
      <c r="CDZ2" s="486"/>
      <c r="CEA2" s="486"/>
      <c r="CEB2" s="486"/>
      <c r="CEC2" s="486"/>
      <c r="CED2" s="486"/>
      <c r="CEE2" s="486"/>
      <c r="CEF2" s="486"/>
      <c r="CEG2" s="486"/>
      <c r="CEH2" s="486"/>
      <c r="CEI2" s="486"/>
      <c r="CEJ2" s="486"/>
      <c r="CEK2" s="486"/>
      <c r="CEL2" s="486"/>
      <c r="CEM2" s="486"/>
      <c r="CEN2" s="486"/>
      <c r="CEO2" s="486"/>
      <c r="CEP2" s="486"/>
      <c r="CEQ2" s="486"/>
      <c r="CER2" s="486"/>
      <c r="CES2" s="486"/>
      <c r="CET2" s="486"/>
      <c r="CEU2" s="486"/>
      <c r="CEV2" s="486"/>
      <c r="CEW2" s="486"/>
      <c r="CEX2" s="486"/>
      <c r="CEY2" s="486"/>
      <c r="CEZ2" s="486"/>
      <c r="CFA2" s="486"/>
      <c r="CFB2" s="486"/>
      <c r="CFC2" s="486"/>
      <c r="CFD2" s="486"/>
      <c r="CFE2" s="486"/>
      <c r="CFF2" s="486"/>
      <c r="CFG2" s="486"/>
      <c r="CFH2" s="486"/>
      <c r="CFI2" s="486"/>
      <c r="CFJ2" s="486"/>
      <c r="CFK2" s="486"/>
      <c r="CFL2" s="486"/>
      <c r="CFM2" s="486"/>
      <c r="CFN2" s="486"/>
      <c r="CFO2" s="486"/>
      <c r="CFP2" s="486"/>
      <c r="CFQ2" s="486"/>
      <c r="CFR2" s="486"/>
      <c r="CFS2" s="486"/>
      <c r="CFT2" s="486"/>
      <c r="CFU2" s="486"/>
      <c r="CFV2" s="486"/>
      <c r="CFW2" s="486"/>
      <c r="CFX2" s="486"/>
      <c r="CFY2" s="486"/>
      <c r="CFZ2" s="486"/>
      <c r="CGA2" s="486"/>
      <c r="CGB2" s="486"/>
      <c r="CGC2" s="486"/>
      <c r="CGD2" s="486"/>
      <c r="CGE2" s="486"/>
      <c r="CGF2" s="486"/>
      <c r="CGG2" s="486"/>
      <c r="CGH2" s="486"/>
      <c r="CGI2" s="486"/>
      <c r="CGJ2" s="486"/>
      <c r="CGK2" s="486"/>
      <c r="CGL2" s="486"/>
      <c r="CGM2" s="486"/>
      <c r="CGN2" s="486"/>
      <c r="CGO2" s="486"/>
      <c r="CGP2" s="486"/>
      <c r="CGQ2" s="486"/>
      <c r="CGR2" s="486"/>
      <c r="CGS2" s="486"/>
      <c r="CGT2" s="486"/>
      <c r="CGU2" s="486"/>
      <c r="CGV2" s="486"/>
      <c r="CGW2" s="486"/>
      <c r="CGX2" s="486"/>
      <c r="CGY2" s="486"/>
      <c r="CGZ2" s="486"/>
      <c r="CHA2" s="486"/>
      <c r="CHB2" s="486"/>
      <c r="CHC2" s="486"/>
      <c r="CHD2" s="486"/>
      <c r="CHE2" s="486"/>
      <c r="CHF2" s="486"/>
      <c r="CHG2" s="486"/>
      <c r="CHH2" s="486"/>
      <c r="CHI2" s="486"/>
      <c r="CHJ2" s="486"/>
      <c r="CHK2" s="486"/>
      <c r="CHL2" s="486"/>
      <c r="CHM2" s="486"/>
      <c r="CHN2" s="486"/>
      <c r="CHO2" s="486"/>
      <c r="CHP2" s="486"/>
      <c r="CHQ2" s="486"/>
      <c r="CHR2" s="486"/>
      <c r="CHS2" s="486"/>
      <c r="CHT2" s="486"/>
      <c r="CHU2" s="486"/>
      <c r="CHV2" s="486"/>
      <c r="CHW2" s="486"/>
      <c r="CHX2" s="486"/>
      <c r="CHY2" s="486"/>
      <c r="CHZ2" s="486"/>
      <c r="CIA2" s="486"/>
      <c r="CIB2" s="486"/>
      <c r="CIC2" s="486"/>
      <c r="CID2" s="486"/>
      <c r="CIE2" s="486"/>
      <c r="CIF2" s="486"/>
      <c r="CIG2" s="486"/>
      <c r="CIH2" s="486"/>
      <c r="CII2" s="486"/>
      <c r="CIJ2" s="486"/>
      <c r="CIK2" s="486"/>
      <c r="CIL2" s="486"/>
      <c r="CIM2" s="486"/>
      <c r="CIN2" s="486"/>
      <c r="CIO2" s="486"/>
      <c r="CIP2" s="486"/>
      <c r="CIQ2" s="486"/>
      <c r="CIR2" s="486"/>
      <c r="CIS2" s="486"/>
      <c r="CIT2" s="486"/>
      <c r="CIU2" s="486"/>
      <c r="CIV2" s="486"/>
      <c r="CIW2" s="486"/>
      <c r="CIX2" s="486"/>
      <c r="CIY2" s="486"/>
      <c r="CIZ2" s="486"/>
      <c r="CJA2" s="486"/>
      <c r="CJB2" s="486"/>
      <c r="CJC2" s="486"/>
      <c r="CJD2" s="486"/>
      <c r="CJE2" s="486"/>
      <c r="CJF2" s="486"/>
      <c r="CJG2" s="486"/>
      <c r="CJH2" s="486"/>
      <c r="CJI2" s="486"/>
      <c r="CJJ2" s="486"/>
      <c r="CJK2" s="486"/>
      <c r="CJL2" s="486"/>
      <c r="CJM2" s="486"/>
      <c r="CJN2" s="486"/>
      <c r="CJO2" s="486"/>
      <c r="CJP2" s="486"/>
      <c r="CJQ2" s="486"/>
      <c r="CJR2" s="486"/>
      <c r="CJS2" s="486"/>
      <c r="CJT2" s="486"/>
      <c r="CJU2" s="486"/>
      <c r="CJV2" s="486"/>
      <c r="CJW2" s="486"/>
      <c r="CJX2" s="486"/>
      <c r="CJY2" s="486"/>
      <c r="CJZ2" s="486"/>
      <c r="CKA2" s="486"/>
      <c r="CKB2" s="486"/>
      <c r="CKC2" s="486"/>
      <c r="CKD2" s="486"/>
      <c r="CKE2" s="486"/>
      <c r="CKF2" s="486"/>
      <c r="CKG2" s="486"/>
      <c r="CKH2" s="486"/>
      <c r="CKI2" s="486"/>
      <c r="CKJ2" s="486"/>
      <c r="CKK2" s="486"/>
      <c r="CKL2" s="486"/>
      <c r="CKM2" s="486"/>
      <c r="CKN2" s="486"/>
      <c r="CKO2" s="486"/>
      <c r="CKP2" s="486"/>
      <c r="CKQ2" s="486"/>
      <c r="CKR2" s="486"/>
      <c r="CKS2" s="486"/>
      <c r="CKT2" s="486"/>
      <c r="CKU2" s="486"/>
      <c r="CKV2" s="486"/>
      <c r="CKW2" s="486"/>
      <c r="CKX2" s="486"/>
      <c r="CKY2" s="486"/>
      <c r="CKZ2" s="486"/>
      <c r="CLA2" s="486"/>
      <c r="CLB2" s="486"/>
      <c r="CLC2" s="486"/>
      <c r="CLD2" s="486"/>
      <c r="CLE2" s="486"/>
      <c r="CLF2" s="486"/>
      <c r="CLG2" s="486"/>
      <c r="CLH2" s="486"/>
      <c r="CLI2" s="486"/>
      <c r="CLJ2" s="486"/>
      <c r="CLK2" s="486"/>
      <c r="CLL2" s="486"/>
      <c r="CLM2" s="486"/>
      <c r="CLN2" s="486"/>
      <c r="CLO2" s="486"/>
      <c r="CLP2" s="486"/>
      <c r="CLQ2" s="486"/>
      <c r="CLR2" s="486"/>
      <c r="CLS2" s="486"/>
      <c r="CLT2" s="486"/>
      <c r="CLU2" s="486"/>
      <c r="CLV2" s="486"/>
      <c r="CLW2" s="486"/>
      <c r="CLX2" s="486"/>
      <c r="CLY2" s="486"/>
      <c r="CLZ2" s="486"/>
      <c r="CMA2" s="486"/>
      <c r="CMB2" s="486"/>
      <c r="CMC2" s="486"/>
      <c r="CMD2" s="486"/>
      <c r="CME2" s="486"/>
      <c r="CMF2" s="486"/>
      <c r="CMG2" s="486"/>
      <c r="CMH2" s="486"/>
      <c r="CMI2" s="486"/>
      <c r="CMJ2" s="486"/>
      <c r="CMK2" s="486"/>
      <c r="CML2" s="486"/>
      <c r="CMM2" s="486"/>
      <c r="CMN2" s="486"/>
      <c r="CMO2" s="486"/>
      <c r="CMP2" s="486"/>
      <c r="CMQ2" s="486"/>
      <c r="CMR2" s="486"/>
      <c r="CMS2" s="486"/>
      <c r="CMT2" s="486"/>
      <c r="CMU2" s="486"/>
      <c r="CMV2" s="486"/>
      <c r="CMW2" s="486"/>
      <c r="CMX2" s="486"/>
      <c r="CMY2" s="486"/>
      <c r="CMZ2" s="486"/>
      <c r="CNA2" s="486"/>
      <c r="CNB2" s="486"/>
      <c r="CNC2" s="486"/>
      <c r="CND2" s="486"/>
      <c r="CNE2" s="486"/>
      <c r="CNF2" s="486"/>
      <c r="CNG2" s="486"/>
      <c r="CNH2" s="486"/>
      <c r="CNI2" s="486"/>
      <c r="CNJ2" s="486"/>
      <c r="CNK2" s="486"/>
      <c r="CNL2" s="486"/>
      <c r="CNM2" s="486"/>
      <c r="CNN2" s="486"/>
      <c r="CNO2" s="486"/>
      <c r="CNP2" s="486"/>
      <c r="CNQ2" s="486"/>
      <c r="CNR2" s="486"/>
      <c r="CNS2" s="486"/>
      <c r="CNT2" s="486"/>
      <c r="CNU2" s="486"/>
      <c r="CNV2" s="486"/>
      <c r="CNW2" s="486"/>
      <c r="CNX2" s="486"/>
      <c r="CNY2" s="486"/>
      <c r="CNZ2" s="486"/>
      <c r="COA2" s="486"/>
      <c r="COB2" s="486"/>
      <c r="COC2" s="486"/>
      <c r="COD2" s="486"/>
      <c r="COE2" s="486"/>
      <c r="COF2" s="486"/>
      <c r="COG2" s="486"/>
      <c r="COH2" s="486"/>
      <c r="COI2" s="486"/>
      <c r="COJ2" s="486"/>
      <c r="COK2" s="486"/>
      <c r="COL2" s="486"/>
      <c r="COM2" s="486"/>
      <c r="CON2" s="486"/>
      <c r="COO2" s="486"/>
      <c r="COP2" s="486"/>
      <c r="COQ2" s="486"/>
      <c r="COR2" s="486"/>
      <c r="COS2" s="486"/>
      <c r="COT2" s="486"/>
      <c r="COU2" s="486"/>
      <c r="COV2" s="486"/>
      <c r="COW2" s="486"/>
      <c r="COX2" s="486"/>
      <c r="COY2" s="486"/>
      <c r="COZ2" s="486"/>
      <c r="CPA2" s="486"/>
      <c r="CPB2" s="486"/>
      <c r="CPC2" s="486"/>
      <c r="CPD2" s="486"/>
      <c r="CPE2" s="486"/>
      <c r="CPF2" s="486"/>
      <c r="CPG2" s="486"/>
      <c r="CPH2" s="486"/>
      <c r="CPI2" s="486"/>
      <c r="CPJ2" s="486"/>
      <c r="CPK2" s="486"/>
      <c r="CPL2" s="486"/>
      <c r="CPM2" s="486"/>
      <c r="CPN2" s="486"/>
      <c r="CPO2" s="486"/>
      <c r="CPP2" s="486"/>
      <c r="CPQ2" s="486"/>
      <c r="CPR2" s="486"/>
      <c r="CPS2" s="486"/>
      <c r="CPT2" s="486"/>
      <c r="CPU2" s="486"/>
      <c r="CPV2" s="486"/>
      <c r="CPW2" s="486"/>
      <c r="CPX2" s="486"/>
      <c r="CPY2" s="486"/>
      <c r="CPZ2" s="486"/>
      <c r="CQA2" s="486"/>
      <c r="CQB2" s="486"/>
      <c r="CQC2" s="486"/>
      <c r="CQD2" s="486"/>
      <c r="CQE2" s="486"/>
      <c r="CQF2" s="486"/>
      <c r="CQG2" s="486"/>
      <c r="CQH2" s="486"/>
      <c r="CQI2" s="486"/>
      <c r="CQJ2" s="486"/>
      <c r="CQK2" s="486"/>
      <c r="CQL2" s="486"/>
      <c r="CQM2" s="486"/>
      <c r="CQN2" s="486"/>
      <c r="CQO2" s="486"/>
      <c r="CQP2" s="486"/>
      <c r="CQQ2" s="486"/>
      <c r="CQR2" s="486"/>
      <c r="CQS2" s="486"/>
      <c r="CQT2" s="486"/>
      <c r="CQU2" s="486"/>
      <c r="CQV2" s="486"/>
      <c r="CQW2" s="486"/>
      <c r="CQX2" s="486"/>
      <c r="CQY2" s="486"/>
      <c r="CQZ2" s="486"/>
      <c r="CRA2" s="486"/>
      <c r="CRB2" s="486"/>
      <c r="CRC2" s="486"/>
      <c r="CRD2" s="486"/>
      <c r="CRE2" s="486"/>
      <c r="CRF2" s="486"/>
      <c r="CRG2" s="486"/>
      <c r="CRH2" s="486"/>
      <c r="CRI2" s="486"/>
      <c r="CRJ2" s="486"/>
      <c r="CRK2" s="486"/>
      <c r="CRL2" s="486"/>
      <c r="CRM2" s="486"/>
      <c r="CRN2" s="486"/>
      <c r="CRO2" s="486"/>
      <c r="CRP2" s="486"/>
      <c r="CRQ2" s="486"/>
      <c r="CRR2" s="486"/>
      <c r="CRS2" s="486"/>
      <c r="CRT2" s="486"/>
      <c r="CRU2" s="486"/>
      <c r="CRV2" s="486"/>
      <c r="CRW2" s="486"/>
      <c r="CRX2" s="486"/>
      <c r="CRY2" s="486"/>
      <c r="CRZ2" s="486"/>
      <c r="CSA2" s="486"/>
      <c r="CSB2" s="486"/>
      <c r="CSC2" s="486"/>
      <c r="CSD2" s="486"/>
      <c r="CSE2" s="486"/>
      <c r="CSF2" s="486"/>
      <c r="CSG2" s="486"/>
      <c r="CSH2" s="486"/>
      <c r="CSI2" s="486"/>
      <c r="CSJ2" s="486"/>
      <c r="CSK2" s="486"/>
      <c r="CSL2" s="486"/>
      <c r="CSM2" s="486"/>
      <c r="CSN2" s="486"/>
      <c r="CSO2" s="486"/>
      <c r="CSP2" s="486"/>
      <c r="CSQ2" s="486"/>
      <c r="CSR2" s="486"/>
      <c r="CSS2" s="486"/>
      <c r="CST2" s="486"/>
      <c r="CSU2" s="486"/>
      <c r="CSV2" s="486"/>
      <c r="CSW2" s="486"/>
      <c r="CSX2" s="486"/>
      <c r="CSY2" s="486"/>
      <c r="CSZ2" s="486"/>
      <c r="CTA2" s="486"/>
      <c r="CTB2" s="486"/>
      <c r="CTC2" s="486"/>
      <c r="CTD2" s="486"/>
      <c r="CTE2" s="486"/>
      <c r="CTF2" s="486"/>
      <c r="CTG2" s="486"/>
      <c r="CTH2" s="486"/>
      <c r="CTI2" s="486"/>
      <c r="CTJ2" s="486"/>
      <c r="CTK2" s="486"/>
      <c r="CTL2" s="486"/>
      <c r="CTM2" s="486"/>
      <c r="CTN2" s="486"/>
      <c r="CTO2" s="486"/>
      <c r="CTP2" s="486"/>
      <c r="CTQ2" s="486"/>
      <c r="CTR2" s="486"/>
      <c r="CTS2" s="486"/>
      <c r="CTT2" s="486"/>
      <c r="CTU2" s="486"/>
      <c r="CTV2" s="486"/>
      <c r="CTW2" s="486"/>
      <c r="CTX2" s="486"/>
      <c r="CTY2" s="486"/>
      <c r="CTZ2" s="486"/>
      <c r="CUA2" s="486"/>
      <c r="CUB2" s="486"/>
      <c r="CUC2" s="486"/>
      <c r="CUD2" s="486"/>
      <c r="CUE2" s="486"/>
      <c r="CUF2" s="486"/>
      <c r="CUG2" s="486"/>
      <c r="CUH2" s="486"/>
      <c r="CUI2" s="486"/>
      <c r="CUJ2" s="486"/>
      <c r="CUK2" s="486"/>
      <c r="CUL2" s="486"/>
      <c r="CUM2" s="486"/>
      <c r="CUN2" s="486"/>
      <c r="CUO2" s="486"/>
      <c r="CUP2" s="486"/>
      <c r="CUQ2" s="486"/>
      <c r="CUR2" s="486"/>
      <c r="CUS2" s="486"/>
      <c r="CUT2" s="486"/>
      <c r="CUU2" s="486"/>
      <c r="CUV2" s="486"/>
      <c r="CUW2" s="486"/>
      <c r="CUX2" s="486"/>
      <c r="CUY2" s="486"/>
      <c r="CUZ2" s="486"/>
      <c r="CVA2" s="486"/>
      <c r="CVB2" s="486"/>
      <c r="CVC2" s="486"/>
      <c r="CVD2" s="486"/>
      <c r="CVE2" s="486"/>
      <c r="CVF2" s="486"/>
      <c r="CVG2" s="486"/>
      <c r="CVH2" s="486"/>
      <c r="CVI2" s="486"/>
      <c r="CVJ2" s="486"/>
      <c r="CVK2" s="486"/>
      <c r="CVL2" s="486"/>
      <c r="CVM2" s="486"/>
      <c r="CVN2" s="486"/>
      <c r="CVO2" s="486"/>
      <c r="CVP2" s="486"/>
      <c r="CVQ2" s="486"/>
      <c r="CVR2" s="486"/>
      <c r="CVS2" s="486"/>
      <c r="CVT2" s="486"/>
      <c r="CVU2" s="486"/>
      <c r="CVV2" s="486"/>
      <c r="CVW2" s="486"/>
      <c r="CVX2" s="486"/>
      <c r="CVY2" s="486"/>
      <c r="CVZ2" s="486"/>
      <c r="CWA2" s="486"/>
      <c r="CWB2" s="486"/>
      <c r="CWC2" s="486"/>
      <c r="CWD2" s="486"/>
      <c r="CWE2" s="486"/>
      <c r="CWF2" s="486"/>
      <c r="CWG2" s="486"/>
      <c r="CWH2" s="486"/>
      <c r="CWI2" s="486"/>
      <c r="CWJ2" s="486"/>
      <c r="CWK2" s="486"/>
      <c r="CWL2" s="486"/>
      <c r="CWM2" s="486"/>
      <c r="CWN2" s="486"/>
      <c r="CWO2" s="486"/>
      <c r="CWP2" s="486"/>
      <c r="CWQ2" s="486"/>
      <c r="CWR2" s="486"/>
      <c r="CWS2" s="486"/>
      <c r="CWT2" s="486"/>
      <c r="CWU2" s="486"/>
      <c r="CWV2" s="486"/>
      <c r="CWW2" s="486"/>
      <c r="CWX2" s="486"/>
      <c r="CWY2" s="486"/>
      <c r="CWZ2" s="486"/>
      <c r="CXA2" s="486"/>
      <c r="CXB2" s="486"/>
      <c r="CXC2" s="486"/>
      <c r="CXD2" s="486"/>
      <c r="CXE2" s="486"/>
      <c r="CXF2" s="486"/>
      <c r="CXG2" s="486"/>
      <c r="CXH2" s="486"/>
      <c r="CXI2" s="486"/>
      <c r="CXJ2" s="486"/>
      <c r="CXK2" s="486"/>
      <c r="CXL2" s="486"/>
      <c r="CXM2" s="486"/>
      <c r="CXN2" s="486"/>
      <c r="CXO2" s="486"/>
      <c r="CXP2" s="486"/>
      <c r="CXQ2" s="486"/>
      <c r="CXR2" s="486"/>
      <c r="CXS2" s="486"/>
      <c r="CXT2" s="486"/>
      <c r="CXU2" s="486"/>
      <c r="CXV2" s="486"/>
      <c r="CXW2" s="486"/>
      <c r="CXX2" s="486"/>
      <c r="CXY2" s="486"/>
      <c r="CXZ2" s="486"/>
      <c r="CYA2" s="486"/>
      <c r="CYB2" s="486"/>
      <c r="CYC2" s="486"/>
      <c r="CYD2" s="486"/>
      <c r="CYE2" s="486"/>
      <c r="CYF2" s="486"/>
      <c r="CYG2" s="486"/>
      <c r="CYH2" s="486"/>
      <c r="CYI2" s="486"/>
      <c r="CYJ2" s="486"/>
      <c r="CYK2" s="486"/>
      <c r="CYL2" s="486"/>
      <c r="CYM2" s="486"/>
      <c r="CYN2" s="486"/>
      <c r="CYO2" s="486"/>
      <c r="CYP2" s="486"/>
      <c r="CYQ2" s="486"/>
      <c r="CYR2" s="486"/>
      <c r="CYS2" s="486"/>
      <c r="CYT2" s="486"/>
      <c r="CYU2" s="486"/>
      <c r="CYV2" s="486"/>
      <c r="CYW2" s="486"/>
      <c r="CYX2" s="486"/>
      <c r="CYY2" s="486"/>
      <c r="CYZ2" s="486"/>
      <c r="CZA2" s="486"/>
      <c r="CZB2" s="486"/>
      <c r="CZC2" s="486"/>
      <c r="CZD2" s="486"/>
      <c r="CZE2" s="486"/>
      <c r="CZF2" s="486"/>
      <c r="CZG2" s="486"/>
      <c r="CZH2" s="486"/>
      <c r="CZI2" s="486"/>
      <c r="CZJ2" s="486"/>
      <c r="CZK2" s="486"/>
      <c r="CZL2" s="486"/>
      <c r="CZM2" s="486"/>
      <c r="CZN2" s="486"/>
      <c r="CZO2" s="486"/>
      <c r="CZP2" s="486"/>
      <c r="CZQ2" s="486"/>
      <c r="CZR2" s="486"/>
      <c r="CZS2" s="486"/>
      <c r="CZT2" s="486"/>
      <c r="CZU2" s="486"/>
      <c r="CZV2" s="486"/>
      <c r="CZW2" s="486"/>
      <c r="CZX2" s="486"/>
      <c r="CZY2" s="486"/>
      <c r="CZZ2" s="486"/>
      <c r="DAA2" s="486"/>
      <c r="DAB2" s="486"/>
      <c r="DAC2" s="486"/>
      <c r="DAD2" s="486"/>
      <c r="DAE2" s="486"/>
      <c r="DAF2" s="486"/>
      <c r="DAG2" s="486"/>
      <c r="DAH2" s="486"/>
      <c r="DAI2" s="486"/>
      <c r="DAJ2" s="486"/>
      <c r="DAK2" s="486"/>
      <c r="DAL2" s="486"/>
      <c r="DAM2" s="486"/>
      <c r="DAN2" s="486"/>
      <c r="DAO2" s="486"/>
      <c r="DAP2" s="486"/>
      <c r="DAQ2" s="486"/>
      <c r="DAR2" s="486"/>
      <c r="DAS2" s="486"/>
      <c r="DAT2" s="486"/>
      <c r="DAU2" s="486"/>
      <c r="DAV2" s="486"/>
      <c r="DAW2" s="486"/>
      <c r="DAX2" s="486"/>
      <c r="DAY2" s="486"/>
      <c r="DAZ2" s="486"/>
      <c r="DBA2" s="486"/>
      <c r="DBB2" s="486"/>
      <c r="DBC2" s="486"/>
      <c r="DBD2" s="486"/>
      <c r="DBE2" s="486"/>
      <c r="DBF2" s="486"/>
      <c r="DBG2" s="486"/>
      <c r="DBH2" s="486"/>
      <c r="DBI2" s="486"/>
      <c r="DBJ2" s="486"/>
      <c r="DBK2" s="486"/>
      <c r="DBL2" s="486"/>
      <c r="DBM2" s="486"/>
      <c r="DBN2" s="486"/>
      <c r="DBO2" s="486"/>
      <c r="DBP2" s="486"/>
      <c r="DBQ2" s="486"/>
      <c r="DBR2" s="486"/>
      <c r="DBS2" s="486"/>
      <c r="DBT2" s="486"/>
      <c r="DBU2" s="486"/>
      <c r="DBV2" s="486"/>
      <c r="DBW2" s="486"/>
      <c r="DBX2" s="486"/>
      <c r="DBY2" s="486"/>
      <c r="DBZ2" s="486"/>
      <c r="DCA2" s="486"/>
      <c r="DCB2" s="486"/>
      <c r="DCC2" s="486"/>
      <c r="DCD2" s="486"/>
      <c r="DCE2" s="486"/>
      <c r="DCF2" s="486"/>
      <c r="DCG2" s="486"/>
      <c r="DCH2" s="486"/>
      <c r="DCI2" s="486"/>
      <c r="DCJ2" s="486"/>
      <c r="DCK2" s="486"/>
      <c r="DCL2" s="486"/>
      <c r="DCM2" s="486"/>
      <c r="DCN2" s="486"/>
      <c r="DCO2" s="486"/>
      <c r="DCP2" s="486"/>
      <c r="DCQ2" s="486"/>
      <c r="DCR2" s="486"/>
      <c r="DCS2" s="486"/>
      <c r="DCT2" s="486"/>
      <c r="DCU2" s="486"/>
      <c r="DCV2" s="486"/>
      <c r="DCW2" s="486"/>
      <c r="DCX2" s="486"/>
      <c r="DCY2" s="486"/>
      <c r="DCZ2" s="486"/>
      <c r="DDA2" s="486"/>
      <c r="DDB2" s="486"/>
      <c r="DDC2" s="486"/>
      <c r="DDD2" s="486"/>
      <c r="DDE2" s="486"/>
      <c r="DDF2" s="486"/>
      <c r="DDG2" s="486"/>
      <c r="DDH2" s="486"/>
      <c r="DDI2" s="486"/>
      <c r="DDJ2" s="486"/>
      <c r="DDK2" s="486"/>
      <c r="DDL2" s="486"/>
      <c r="DDM2" s="486"/>
      <c r="DDN2" s="486"/>
      <c r="DDO2" s="486"/>
      <c r="DDP2" s="486"/>
      <c r="DDQ2" s="486"/>
      <c r="DDR2" s="486"/>
      <c r="DDS2" s="486"/>
      <c r="DDT2" s="486"/>
      <c r="DDU2" s="486"/>
      <c r="DDV2" s="486"/>
      <c r="DDW2" s="486"/>
      <c r="DDX2" s="486"/>
      <c r="DDY2" s="486"/>
      <c r="DDZ2" s="486"/>
      <c r="DEA2" s="486"/>
      <c r="DEB2" s="486"/>
      <c r="DEC2" s="486"/>
      <c r="DED2" s="486"/>
      <c r="DEE2" s="486"/>
      <c r="DEF2" s="486"/>
      <c r="DEG2" s="486"/>
      <c r="DEH2" s="486"/>
      <c r="DEI2" s="486"/>
      <c r="DEJ2" s="486"/>
      <c r="DEK2" s="486"/>
      <c r="DEL2" s="486"/>
      <c r="DEM2" s="486"/>
      <c r="DEN2" s="486"/>
      <c r="DEO2" s="486"/>
      <c r="DEP2" s="486"/>
      <c r="DEQ2" s="486"/>
      <c r="DER2" s="486"/>
      <c r="DES2" s="486"/>
      <c r="DET2" s="486"/>
      <c r="DEU2" s="486"/>
      <c r="DEV2" s="486"/>
      <c r="DEW2" s="486"/>
      <c r="DEX2" s="486"/>
      <c r="DEY2" s="486"/>
      <c r="DEZ2" s="486"/>
      <c r="DFA2" s="486"/>
      <c r="DFB2" s="486"/>
      <c r="DFC2" s="486"/>
      <c r="DFD2" s="486"/>
      <c r="DFE2" s="486"/>
      <c r="DFF2" s="486"/>
      <c r="DFG2" s="486"/>
      <c r="DFH2" s="486"/>
      <c r="DFI2" s="486"/>
      <c r="DFJ2" s="486"/>
      <c r="DFK2" s="486"/>
      <c r="DFL2" s="486"/>
      <c r="DFM2" s="486"/>
      <c r="DFN2" s="486"/>
      <c r="DFO2" s="486"/>
      <c r="DFP2" s="486"/>
      <c r="DFQ2" s="486"/>
      <c r="DFR2" s="486"/>
      <c r="DFS2" s="486"/>
      <c r="DFT2" s="486"/>
      <c r="DFU2" s="486"/>
      <c r="DFV2" s="486"/>
      <c r="DFW2" s="486"/>
      <c r="DFX2" s="486"/>
      <c r="DFY2" s="486"/>
      <c r="DFZ2" s="486"/>
      <c r="DGA2" s="486"/>
      <c r="DGB2" s="486"/>
      <c r="DGC2" s="486"/>
      <c r="DGD2" s="486"/>
      <c r="DGE2" s="486"/>
      <c r="DGF2" s="486"/>
      <c r="DGG2" s="486"/>
      <c r="DGH2" s="486"/>
      <c r="DGI2" s="486"/>
      <c r="DGJ2" s="486"/>
      <c r="DGK2" s="486"/>
      <c r="DGL2" s="486"/>
      <c r="DGM2" s="486"/>
      <c r="DGN2" s="486"/>
      <c r="DGO2" s="486"/>
      <c r="DGP2" s="486"/>
      <c r="DGQ2" s="486"/>
      <c r="DGR2" s="486"/>
      <c r="DGS2" s="486"/>
      <c r="DGT2" s="486"/>
      <c r="DGU2" s="486"/>
      <c r="DGV2" s="486"/>
      <c r="DGW2" s="486"/>
      <c r="DGX2" s="486"/>
      <c r="DGY2" s="486"/>
      <c r="DGZ2" s="486"/>
      <c r="DHA2" s="486"/>
      <c r="DHB2" s="486"/>
      <c r="DHC2" s="486"/>
      <c r="DHD2" s="486"/>
      <c r="DHE2" s="486"/>
      <c r="DHF2" s="486"/>
      <c r="DHG2" s="486"/>
      <c r="DHH2" s="486"/>
      <c r="DHI2" s="486"/>
      <c r="DHJ2" s="486"/>
      <c r="DHK2" s="486"/>
      <c r="DHL2" s="486"/>
      <c r="DHM2" s="486"/>
      <c r="DHN2" s="486"/>
      <c r="DHO2" s="486"/>
      <c r="DHP2" s="486"/>
      <c r="DHQ2" s="486"/>
      <c r="DHR2" s="486"/>
      <c r="DHS2" s="486"/>
      <c r="DHT2" s="486"/>
      <c r="DHU2" s="486"/>
      <c r="DHV2" s="486"/>
      <c r="DHW2" s="486"/>
      <c r="DHX2" s="486"/>
      <c r="DHY2" s="486"/>
      <c r="DHZ2" s="486"/>
      <c r="DIA2" s="486"/>
      <c r="DIB2" s="486"/>
      <c r="DIC2" s="486"/>
      <c r="DID2" s="486"/>
      <c r="DIE2" s="486"/>
      <c r="DIF2" s="486"/>
      <c r="DIG2" s="486"/>
      <c r="DIH2" s="486"/>
      <c r="DII2" s="486"/>
      <c r="DIJ2" s="486"/>
      <c r="DIK2" s="486"/>
      <c r="DIL2" s="486"/>
      <c r="DIM2" s="486"/>
      <c r="DIN2" s="486"/>
      <c r="DIO2" s="486"/>
      <c r="DIP2" s="486"/>
      <c r="DIQ2" s="486"/>
      <c r="DIR2" s="486"/>
      <c r="DIS2" s="486"/>
      <c r="DIT2" s="486"/>
      <c r="DIU2" s="486"/>
      <c r="DIV2" s="486"/>
      <c r="DIW2" s="486"/>
      <c r="DIX2" s="486"/>
      <c r="DIY2" s="486"/>
      <c r="DIZ2" s="486"/>
      <c r="DJA2" s="486"/>
      <c r="DJB2" s="486"/>
      <c r="DJC2" s="486"/>
      <c r="DJD2" s="486"/>
      <c r="DJE2" s="486"/>
      <c r="DJF2" s="486"/>
      <c r="DJG2" s="486"/>
      <c r="DJH2" s="486"/>
      <c r="DJI2" s="486"/>
      <c r="DJJ2" s="486"/>
      <c r="DJK2" s="486"/>
      <c r="DJL2" s="486"/>
      <c r="DJM2" s="486"/>
      <c r="DJN2" s="486"/>
      <c r="DJO2" s="486"/>
      <c r="DJP2" s="486"/>
      <c r="DJQ2" s="486"/>
      <c r="DJR2" s="486"/>
      <c r="DJS2" s="486"/>
      <c r="DJT2" s="486"/>
      <c r="DJU2" s="486"/>
      <c r="DJV2" s="486"/>
      <c r="DJW2" s="486"/>
      <c r="DJX2" s="486"/>
      <c r="DJY2" s="486"/>
      <c r="DJZ2" s="486"/>
      <c r="DKA2" s="486"/>
      <c r="DKB2" s="486"/>
      <c r="DKC2" s="486"/>
      <c r="DKD2" s="486"/>
      <c r="DKE2" s="486"/>
      <c r="DKF2" s="486"/>
      <c r="DKG2" s="486"/>
      <c r="DKH2" s="486"/>
      <c r="DKI2" s="486"/>
      <c r="DKJ2" s="486"/>
      <c r="DKK2" s="486"/>
      <c r="DKL2" s="486"/>
      <c r="DKM2" s="486"/>
      <c r="DKN2" s="486"/>
      <c r="DKO2" s="486"/>
      <c r="DKP2" s="486"/>
      <c r="DKQ2" s="486"/>
      <c r="DKR2" s="486"/>
      <c r="DKS2" s="486"/>
      <c r="DKT2" s="486"/>
      <c r="DKU2" s="486"/>
      <c r="DKV2" s="486"/>
      <c r="DKW2" s="486"/>
      <c r="DKX2" s="486"/>
      <c r="DKY2" s="486"/>
      <c r="DKZ2" s="486"/>
      <c r="DLA2" s="486"/>
      <c r="DLB2" s="486"/>
      <c r="DLC2" s="486"/>
      <c r="DLD2" s="486"/>
      <c r="DLE2" s="486"/>
      <c r="DLF2" s="486"/>
      <c r="DLG2" s="486"/>
      <c r="DLH2" s="486"/>
      <c r="DLI2" s="486"/>
      <c r="DLJ2" s="486"/>
      <c r="DLK2" s="486"/>
      <c r="DLL2" s="486"/>
      <c r="DLM2" s="486"/>
      <c r="DLN2" s="486"/>
      <c r="DLO2" s="486"/>
      <c r="DLP2" s="486"/>
      <c r="DLQ2" s="486"/>
      <c r="DLR2" s="486"/>
      <c r="DLS2" s="486"/>
      <c r="DLT2" s="486"/>
      <c r="DLU2" s="486"/>
      <c r="DLV2" s="486"/>
      <c r="DLW2" s="486"/>
      <c r="DLX2" s="486"/>
      <c r="DLY2" s="486"/>
      <c r="DLZ2" s="486"/>
      <c r="DMA2" s="486"/>
      <c r="DMB2" s="486"/>
      <c r="DMC2" s="486"/>
      <c r="DMD2" s="486"/>
      <c r="DME2" s="486"/>
      <c r="DMF2" s="486"/>
      <c r="DMG2" s="486"/>
      <c r="DMH2" s="486"/>
      <c r="DMI2" s="486"/>
      <c r="DMJ2" s="486"/>
      <c r="DMK2" s="486"/>
      <c r="DML2" s="486"/>
      <c r="DMM2" s="486"/>
      <c r="DMN2" s="486"/>
      <c r="DMO2" s="486"/>
      <c r="DMP2" s="486"/>
      <c r="DMQ2" s="486"/>
      <c r="DMR2" s="486"/>
      <c r="DMS2" s="486"/>
      <c r="DMT2" s="486"/>
      <c r="DMU2" s="486"/>
      <c r="DMV2" s="486"/>
      <c r="DMW2" s="486"/>
      <c r="DMX2" s="486"/>
      <c r="DMY2" s="486"/>
      <c r="DMZ2" s="486"/>
      <c r="DNA2" s="486"/>
      <c r="DNB2" s="486"/>
      <c r="DNC2" s="486"/>
      <c r="DND2" s="486"/>
      <c r="DNE2" s="486"/>
      <c r="DNF2" s="486"/>
      <c r="DNG2" s="486"/>
      <c r="DNH2" s="486"/>
      <c r="DNI2" s="486"/>
      <c r="DNJ2" s="486"/>
      <c r="DNK2" s="486"/>
      <c r="DNL2" s="486"/>
      <c r="DNM2" s="486"/>
      <c r="DNN2" s="486"/>
      <c r="DNO2" s="486"/>
      <c r="DNP2" s="486"/>
      <c r="DNQ2" s="486"/>
      <c r="DNR2" s="486"/>
      <c r="DNS2" s="486"/>
      <c r="DNT2" s="486"/>
      <c r="DNU2" s="486"/>
      <c r="DNV2" s="486"/>
      <c r="DNW2" s="486"/>
      <c r="DNX2" s="486"/>
      <c r="DNY2" s="486"/>
      <c r="DNZ2" s="486"/>
      <c r="DOA2" s="486"/>
      <c r="DOB2" s="486"/>
      <c r="DOC2" s="486"/>
      <c r="DOD2" s="486"/>
      <c r="DOE2" s="486"/>
      <c r="DOF2" s="486"/>
      <c r="DOG2" s="486"/>
      <c r="DOH2" s="486"/>
      <c r="DOI2" s="486"/>
      <c r="DOJ2" s="486"/>
      <c r="DOK2" s="486"/>
      <c r="DOL2" s="486"/>
      <c r="DOM2" s="486"/>
      <c r="DON2" s="486"/>
      <c r="DOO2" s="486"/>
      <c r="DOP2" s="486"/>
      <c r="DOQ2" s="486"/>
      <c r="DOR2" s="486"/>
      <c r="DOS2" s="486"/>
      <c r="DOT2" s="486"/>
      <c r="DOU2" s="486"/>
      <c r="DOV2" s="486"/>
      <c r="DOW2" s="486"/>
      <c r="DOX2" s="486"/>
      <c r="DOY2" s="486"/>
      <c r="DOZ2" s="486"/>
      <c r="DPA2" s="486"/>
      <c r="DPB2" s="486"/>
      <c r="DPC2" s="486"/>
      <c r="DPD2" s="486"/>
      <c r="DPE2" s="486"/>
      <c r="DPF2" s="486"/>
      <c r="DPG2" s="486"/>
      <c r="DPH2" s="486"/>
      <c r="DPI2" s="486"/>
      <c r="DPJ2" s="486"/>
      <c r="DPK2" s="486"/>
      <c r="DPL2" s="486"/>
      <c r="DPM2" s="486"/>
      <c r="DPN2" s="486"/>
      <c r="DPO2" s="486"/>
      <c r="DPP2" s="486"/>
      <c r="DPQ2" s="486"/>
      <c r="DPR2" s="486"/>
      <c r="DPS2" s="486"/>
      <c r="DPT2" s="486"/>
      <c r="DPU2" s="486"/>
      <c r="DPV2" s="486"/>
      <c r="DPW2" s="486"/>
      <c r="DPX2" s="486"/>
      <c r="DPY2" s="486"/>
      <c r="DPZ2" s="486"/>
      <c r="DQA2" s="486"/>
      <c r="DQB2" s="486"/>
      <c r="DQC2" s="486"/>
      <c r="DQD2" s="486"/>
      <c r="DQE2" s="486"/>
      <c r="DQF2" s="486"/>
      <c r="DQG2" s="486"/>
      <c r="DQH2" s="486"/>
      <c r="DQI2" s="486"/>
      <c r="DQJ2" s="486"/>
      <c r="DQK2" s="486"/>
      <c r="DQL2" s="486"/>
      <c r="DQM2" s="486"/>
      <c r="DQN2" s="486"/>
      <c r="DQO2" s="486"/>
      <c r="DQP2" s="486"/>
      <c r="DQQ2" s="486"/>
      <c r="DQR2" s="486"/>
      <c r="DQS2" s="486"/>
      <c r="DQT2" s="486"/>
      <c r="DQU2" s="486"/>
      <c r="DQV2" s="486"/>
      <c r="DQW2" s="486"/>
      <c r="DQX2" s="486"/>
      <c r="DQY2" s="486"/>
      <c r="DQZ2" s="486"/>
      <c r="DRA2" s="486"/>
      <c r="DRB2" s="486"/>
      <c r="DRC2" s="486"/>
      <c r="DRD2" s="486"/>
      <c r="DRE2" s="486"/>
      <c r="DRF2" s="486"/>
      <c r="DRG2" s="486"/>
      <c r="DRH2" s="486"/>
      <c r="DRI2" s="486"/>
      <c r="DRJ2" s="486"/>
      <c r="DRK2" s="486"/>
      <c r="DRL2" s="486"/>
      <c r="DRM2" s="486"/>
      <c r="DRN2" s="486"/>
      <c r="DRO2" s="486"/>
      <c r="DRP2" s="486"/>
      <c r="DRQ2" s="486"/>
      <c r="DRR2" s="486"/>
      <c r="DRS2" s="486"/>
      <c r="DRT2" s="486"/>
      <c r="DRU2" s="486"/>
      <c r="DRV2" s="486"/>
      <c r="DRW2" s="486"/>
      <c r="DRX2" s="486"/>
      <c r="DRY2" s="486"/>
      <c r="DRZ2" s="486"/>
      <c r="DSA2" s="486"/>
      <c r="DSB2" s="486"/>
      <c r="DSC2" s="486"/>
      <c r="DSD2" s="486"/>
      <c r="DSE2" s="486"/>
      <c r="DSF2" s="486"/>
      <c r="DSG2" s="486"/>
      <c r="DSH2" s="486"/>
      <c r="DSI2" s="486"/>
      <c r="DSJ2" s="486"/>
      <c r="DSK2" s="486"/>
      <c r="DSL2" s="486"/>
      <c r="DSM2" s="486"/>
      <c r="DSN2" s="486"/>
      <c r="DSO2" s="486"/>
      <c r="DSP2" s="486"/>
      <c r="DSQ2" s="486"/>
      <c r="DSR2" s="486"/>
      <c r="DSS2" s="486"/>
      <c r="DST2" s="486"/>
      <c r="DSU2" s="486"/>
      <c r="DSV2" s="486"/>
      <c r="DSW2" s="486"/>
      <c r="DSX2" s="486"/>
      <c r="DSY2" s="486"/>
      <c r="DSZ2" s="486"/>
      <c r="DTA2" s="486"/>
      <c r="DTB2" s="486"/>
      <c r="DTC2" s="486"/>
      <c r="DTD2" s="486"/>
      <c r="DTE2" s="486"/>
      <c r="DTF2" s="486"/>
      <c r="DTG2" s="486"/>
      <c r="DTH2" s="486"/>
      <c r="DTI2" s="486"/>
      <c r="DTJ2" s="486"/>
      <c r="DTK2" s="486"/>
      <c r="DTL2" s="486"/>
      <c r="DTM2" s="486"/>
      <c r="DTN2" s="486"/>
      <c r="DTO2" s="486"/>
      <c r="DTP2" s="486"/>
      <c r="DTQ2" s="486"/>
      <c r="DTR2" s="486"/>
      <c r="DTS2" s="486"/>
      <c r="DTT2" s="486"/>
      <c r="DTU2" s="486"/>
      <c r="DTV2" s="486"/>
      <c r="DTW2" s="486"/>
      <c r="DTX2" s="486"/>
      <c r="DTY2" s="486"/>
      <c r="DTZ2" s="486"/>
      <c r="DUA2" s="486"/>
      <c r="DUB2" s="486"/>
      <c r="DUC2" s="486"/>
      <c r="DUD2" s="486"/>
      <c r="DUE2" s="486"/>
      <c r="DUF2" s="486"/>
      <c r="DUG2" s="486"/>
      <c r="DUH2" s="486"/>
      <c r="DUI2" s="486"/>
      <c r="DUJ2" s="486"/>
      <c r="DUK2" s="486"/>
      <c r="DUL2" s="486"/>
      <c r="DUM2" s="486"/>
      <c r="DUN2" s="486"/>
      <c r="DUO2" s="486"/>
      <c r="DUP2" s="486"/>
      <c r="DUQ2" s="486"/>
      <c r="DUR2" s="486"/>
      <c r="DUS2" s="486"/>
      <c r="DUT2" s="486"/>
      <c r="DUU2" s="486"/>
      <c r="DUV2" s="486"/>
      <c r="DUW2" s="486"/>
      <c r="DUX2" s="486"/>
      <c r="DUY2" s="486"/>
      <c r="DUZ2" s="486"/>
      <c r="DVA2" s="486"/>
      <c r="DVB2" s="486"/>
      <c r="DVC2" s="486"/>
      <c r="DVD2" s="486"/>
      <c r="DVE2" s="486"/>
      <c r="DVF2" s="486"/>
      <c r="DVG2" s="486"/>
      <c r="DVH2" s="486"/>
      <c r="DVI2" s="486"/>
      <c r="DVJ2" s="486"/>
      <c r="DVK2" s="486"/>
      <c r="DVL2" s="486"/>
      <c r="DVM2" s="486"/>
      <c r="DVN2" s="486"/>
      <c r="DVO2" s="486"/>
      <c r="DVP2" s="486"/>
      <c r="DVQ2" s="486"/>
      <c r="DVR2" s="486"/>
      <c r="DVS2" s="486"/>
      <c r="DVT2" s="486"/>
      <c r="DVU2" s="486"/>
      <c r="DVV2" s="486"/>
      <c r="DVW2" s="486"/>
      <c r="DVX2" s="486"/>
      <c r="DVY2" s="486"/>
      <c r="DVZ2" s="486"/>
      <c r="DWA2" s="486"/>
      <c r="DWB2" s="486"/>
      <c r="DWC2" s="486"/>
      <c r="DWD2" s="486"/>
      <c r="DWE2" s="486"/>
      <c r="DWF2" s="486"/>
      <c r="DWG2" s="486"/>
      <c r="DWH2" s="486"/>
      <c r="DWI2" s="486"/>
      <c r="DWJ2" s="486"/>
      <c r="DWK2" s="486"/>
      <c r="DWL2" s="486"/>
      <c r="DWM2" s="486"/>
      <c r="DWN2" s="486"/>
      <c r="DWO2" s="486"/>
      <c r="DWP2" s="486"/>
      <c r="DWQ2" s="486"/>
      <c r="DWR2" s="486"/>
      <c r="DWS2" s="486"/>
      <c r="DWT2" s="486"/>
      <c r="DWU2" s="486"/>
      <c r="DWV2" s="486"/>
      <c r="DWW2" s="486"/>
      <c r="DWX2" s="486"/>
      <c r="DWY2" s="486"/>
      <c r="DWZ2" s="486"/>
      <c r="DXA2" s="486"/>
      <c r="DXB2" s="486"/>
      <c r="DXC2" s="486"/>
      <c r="DXD2" s="486"/>
      <c r="DXE2" s="486"/>
      <c r="DXF2" s="486"/>
      <c r="DXG2" s="486"/>
      <c r="DXH2" s="486"/>
      <c r="DXI2" s="486"/>
      <c r="DXJ2" s="486"/>
      <c r="DXK2" s="486"/>
      <c r="DXL2" s="486"/>
      <c r="DXM2" s="486"/>
      <c r="DXN2" s="486"/>
      <c r="DXO2" s="486"/>
      <c r="DXP2" s="486"/>
      <c r="DXQ2" s="486"/>
      <c r="DXR2" s="486"/>
      <c r="DXS2" s="486"/>
      <c r="DXT2" s="486"/>
      <c r="DXU2" s="486"/>
      <c r="DXV2" s="486"/>
      <c r="DXW2" s="486"/>
      <c r="DXX2" s="486"/>
      <c r="DXY2" s="486"/>
      <c r="DXZ2" s="486"/>
      <c r="DYA2" s="486"/>
      <c r="DYB2" s="486"/>
      <c r="DYC2" s="486"/>
      <c r="DYD2" s="486"/>
      <c r="DYE2" s="486"/>
      <c r="DYF2" s="486"/>
      <c r="DYG2" s="486"/>
      <c r="DYH2" s="486"/>
      <c r="DYI2" s="486"/>
      <c r="DYJ2" s="486"/>
      <c r="DYK2" s="486"/>
      <c r="DYL2" s="486"/>
      <c r="DYM2" s="486"/>
      <c r="DYN2" s="486"/>
      <c r="DYO2" s="486"/>
      <c r="DYP2" s="486"/>
      <c r="DYQ2" s="486"/>
      <c r="DYR2" s="486"/>
      <c r="DYS2" s="486"/>
      <c r="DYT2" s="486"/>
      <c r="DYU2" s="486"/>
      <c r="DYV2" s="486"/>
      <c r="DYW2" s="486"/>
      <c r="DYX2" s="486"/>
      <c r="DYY2" s="486"/>
      <c r="DYZ2" s="486"/>
      <c r="DZA2" s="486"/>
      <c r="DZB2" s="486"/>
      <c r="DZC2" s="486"/>
      <c r="DZD2" s="486"/>
      <c r="DZE2" s="486"/>
      <c r="DZF2" s="486"/>
      <c r="DZG2" s="486"/>
      <c r="DZH2" s="486"/>
      <c r="DZI2" s="486"/>
      <c r="DZJ2" s="486"/>
      <c r="DZK2" s="486"/>
      <c r="DZL2" s="486"/>
      <c r="DZM2" s="486"/>
      <c r="DZN2" s="486"/>
      <c r="DZO2" s="486"/>
      <c r="DZP2" s="486"/>
      <c r="DZQ2" s="486"/>
      <c r="DZR2" s="486"/>
      <c r="DZS2" s="486"/>
      <c r="DZT2" s="486"/>
      <c r="DZU2" s="486"/>
      <c r="DZV2" s="486"/>
      <c r="DZW2" s="486"/>
      <c r="DZX2" s="486"/>
      <c r="DZY2" s="486"/>
      <c r="DZZ2" s="486"/>
      <c r="EAA2" s="486"/>
      <c r="EAB2" s="486"/>
      <c r="EAC2" s="486"/>
      <c r="EAD2" s="486"/>
      <c r="EAE2" s="486"/>
      <c r="EAF2" s="486"/>
      <c r="EAG2" s="486"/>
      <c r="EAH2" s="486"/>
      <c r="EAI2" s="486"/>
      <c r="EAJ2" s="486"/>
      <c r="EAK2" s="486"/>
      <c r="EAL2" s="486"/>
      <c r="EAM2" s="486"/>
      <c r="EAN2" s="486"/>
      <c r="EAO2" s="486"/>
      <c r="EAP2" s="486"/>
      <c r="EAQ2" s="486"/>
      <c r="EAR2" s="486"/>
      <c r="EAS2" s="486"/>
      <c r="EAT2" s="486"/>
      <c r="EAU2" s="486"/>
      <c r="EAV2" s="486"/>
      <c r="EAW2" s="486"/>
      <c r="EAX2" s="486"/>
      <c r="EAY2" s="486"/>
      <c r="EAZ2" s="486"/>
      <c r="EBA2" s="486"/>
      <c r="EBB2" s="486"/>
      <c r="EBC2" s="486"/>
      <c r="EBD2" s="486"/>
      <c r="EBE2" s="486"/>
      <c r="EBF2" s="486"/>
      <c r="EBG2" s="486"/>
      <c r="EBH2" s="486"/>
      <c r="EBI2" s="486"/>
      <c r="EBJ2" s="486"/>
      <c r="EBK2" s="486"/>
      <c r="EBL2" s="486"/>
      <c r="EBM2" s="486"/>
      <c r="EBN2" s="486"/>
      <c r="EBO2" s="486"/>
      <c r="EBP2" s="486"/>
      <c r="EBQ2" s="486"/>
      <c r="EBR2" s="486"/>
      <c r="EBS2" s="486"/>
      <c r="EBT2" s="486"/>
      <c r="EBU2" s="486"/>
      <c r="EBV2" s="486"/>
      <c r="EBW2" s="486"/>
      <c r="EBX2" s="486"/>
      <c r="EBY2" s="486"/>
      <c r="EBZ2" s="486"/>
      <c r="ECA2" s="486"/>
      <c r="ECB2" s="486"/>
      <c r="ECC2" s="486"/>
      <c r="ECD2" s="486"/>
      <c r="ECE2" s="486"/>
      <c r="ECF2" s="486"/>
      <c r="ECG2" s="486"/>
      <c r="ECH2" s="486"/>
      <c r="ECI2" s="486"/>
      <c r="ECJ2" s="486"/>
      <c r="ECK2" s="486"/>
      <c r="ECL2" s="486"/>
      <c r="ECM2" s="486"/>
      <c r="ECN2" s="486"/>
      <c r="ECO2" s="486"/>
      <c r="ECP2" s="486"/>
      <c r="ECQ2" s="486"/>
      <c r="ECR2" s="486"/>
      <c r="ECS2" s="486"/>
      <c r="ECT2" s="486"/>
      <c r="ECU2" s="486"/>
      <c r="ECV2" s="486"/>
      <c r="ECW2" s="486"/>
      <c r="ECX2" s="486"/>
      <c r="ECY2" s="486"/>
      <c r="ECZ2" s="486"/>
      <c r="EDA2" s="486"/>
      <c r="EDB2" s="486"/>
      <c r="EDC2" s="486"/>
      <c r="EDD2" s="486"/>
      <c r="EDE2" s="486"/>
      <c r="EDF2" s="486"/>
      <c r="EDG2" s="486"/>
      <c r="EDH2" s="486"/>
      <c r="EDI2" s="486"/>
      <c r="EDJ2" s="486"/>
      <c r="EDK2" s="486"/>
      <c r="EDL2" s="486"/>
      <c r="EDM2" s="486"/>
      <c r="EDN2" s="486"/>
      <c r="EDO2" s="486"/>
      <c r="EDP2" s="486"/>
      <c r="EDQ2" s="486"/>
      <c r="EDR2" s="486"/>
      <c r="EDS2" s="486"/>
      <c r="EDT2" s="486"/>
      <c r="EDU2" s="486"/>
      <c r="EDV2" s="486"/>
      <c r="EDW2" s="486"/>
      <c r="EDX2" s="486"/>
      <c r="EDY2" s="486"/>
      <c r="EDZ2" s="486"/>
      <c r="EEA2" s="486"/>
      <c r="EEB2" s="486"/>
      <c r="EEC2" s="486"/>
      <c r="EED2" s="486"/>
      <c r="EEE2" s="486"/>
      <c r="EEF2" s="486"/>
      <c r="EEG2" s="486"/>
      <c r="EEH2" s="486"/>
      <c r="EEI2" s="486"/>
      <c r="EEJ2" s="486"/>
      <c r="EEK2" s="486"/>
      <c r="EEL2" s="486"/>
      <c r="EEM2" s="486"/>
      <c r="EEN2" s="486"/>
      <c r="EEO2" s="486"/>
      <c r="EEP2" s="486"/>
      <c r="EEQ2" s="486"/>
      <c r="EER2" s="486"/>
      <c r="EES2" s="486"/>
      <c r="EET2" s="486"/>
      <c r="EEU2" s="486"/>
      <c r="EEV2" s="486"/>
      <c r="EEW2" s="486"/>
      <c r="EEX2" s="486"/>
      <c r="EEY2" s="486"/>
      <c r="EEZ2" s="486"/>
      <c r="EFA2" s="486"/>
      <c r="EFB2" s="486"/>
      <c r="EFC2" s="486"/>
      <c r="EFD2" s="486"/>
      <c r="EFE2" s="486"/>
      <c r="EFF2" s="486"/>
      <c r="EFG2" s="486"/>
      <c r="EFH2" s="486"/>
      <c r="EFI2" s="486"/>
      <c r="EFJ2" s="486"/>
      <c r="EFK2" s="486"/>
      <c r="EFL2" s="486"/>
      <c r="EFM2" s="486"/>
      <c r="EFN2" s="486"/>
      <c r="EFO2" s="486"/>
      <c r="EFP2" s="486"/>
      <c r="EFQ2" s="486"/>
      <c r="EFR2" s="486"/>
      <c r="EFS2" s="486"/>
      <c r="EFT2" s="486"/>
      <c r="EFU2" s="486"/>
      <c r="EFV2" s="486"/>
      <c r="EFW2" s="486"/>
      <c r="EFX2" s="486"/>
      <c r="EFY2" s="486"/>
      <c r="EFZ2" s="486"/>
      <c r="EGA2" s="486"/>
      <c r="EGB2" s="486"/>
      <c r="EGC2" s="486"/>
      <c r="EGD2" s="486"/>
      <c r="EGE2" s="486"/>
      <c r="EGF2" s="486"/>
      <c r="EGG2" s="486"/>
      <c r="EGH2" s="486"/>
      <c r="EGI2" s="486"/>
      <c r="EGJ2" s="486"/>
      <c r="EGK2" s="486"/>
      <c r="EGL2" s="486"/>
      <c r="EGM2" s="486"/>
      <c r="EGN2" s="486"/>
      <c r="EGO2" s="486"/>
      <c r="EGP2" s="486"/>
      <c r="EGQ2" s="486"/>
      <c r="EGR2" s="486"/>
      <c r="EGS2" s="486"/>
      <c r="EGT2" s="486"/>
      <c r="EGU2" s="486"/>
      <c r="EGV2" s="486"/>
      <c r="EGW2" s="486"/>
      <c r="EGX2" s="486"/>
      <c r="EGY2" s="486"/>
      <c r="EGZ2" s="486"/>
      <c r="EHA2" s="486"/>
      <c r="EHB2" s="486"/>
      <c r="EHC2" s="486"/>
      <c r="EHD2" s="486"/>
      <c r="EHE2" s="486"/>
      <c r="EHF2" s="486"/>
      <c r="EHG2" s="486"/>
      <c r="EHH2" s="486"/>
      <c r="EHI2" s="486"/>
      <c r="EHJ2" s="486"/>
      <c r="EHK2" s="486"/>
      <c r="EHL2" s="486"/>
      <c r="EHM2" s="486"/>
      <c r="EHN2" s="486"/>
      <c r="EHO2" s="486"/>
      <c r="EHP2" s="486"/>
      <c r="EHQ2" s="486"/>
      <c r="EHR2" s="486"/>
      <c r="EHS2" s="486"/>
      <c r="EHT2" s="486"/>
      <c r="EHU2" s="486"/>
      <c r="EHV2" s="486"/>
      <c r="EHW2" s="486"/>
      <c r="EHX2" s="486"/>
      <c r="EHY2" s="486"/>
      <c r="EHZ2" s="486"/>
      <c r="EIA2" s="486"/>
      <c r="EIB2" s="486"/>
      <c r="EIC2" s="486"/>
      <c r="EID2" s="486"/>
      <c r="EIE2" s="486"/>
      <c r="EIF2" s="486"/>
      <c r="EIG2" s="486"/>
      <c r="EIH2" s="486"/>
      <c r="EII2" s="486"/>
      <c r="EIJ2" s="486"/>
      <c r="EIK2" s="486"/>
      <c r="EIL2" s="486"/>
      <c r="EIM2" s="486"/>
      <c r="EIN2" s="486"/>
      <c r="EIO2" s="486"/>
      <c r="EIP2" s="486"/>
      <c r="EIQ2" s="486"/>
      <c r="EIR2" s="486"/>
      <c r="EIS2" s="486"/>
      <c r="EIT2" s="486"/>
      <c r="EIU2" s="486"/>
      <c r="EIV2" s="486"/>
      <c r="EIW2" s="486"/>
      <c r="EIX2" s="486"/>
      <c r="EIY2" s="486"/>
      <c r="EIZ2" s="486"/>
      <c r="EJA2" s="486"/>
      <c r="EJB2" s="486"/>
      <c r="EJC2" s="486"/>
      <c r="EJD2" s="486"/>
      <c r="EJE2" s="486"/>
      <c r="EJF2" s="486"/>
      <c r="EJG2" s="486"/>
      <c r="EJH2" s="486"/>
      <c r="EJI2" s="486"/>
      <c r="EJJ2" s="486"/>
      <c r="EJK2" s="486"/>
      <c r="EJL2" s="486"/>
      <c r="EJM2" s="486"/>
      <c r="EJN2" s="486"/>
      <c r="EJO2" s="486"/>
      <c r="EJP2" s="486"/>
      <c r="EJQ2" s="486"/>
      <c r="EJR2" s="486"/>
      <c r="EJS2" s="486"/>
      <c r="EJT2" s="486"/>
      <c r="EJU2" s="486"/>
      <c r="EJV2" s="486"/>
      <c r="EJW2" s="486"/>
      <c r="EJX2" s="486"/>
      <c r="EJY2" s="486"/>
      <c r="EJZ2" s="486"/>
      <c r="EKA2" s="486"/>
      <c r="EKB2" s="486"/>
      <c r="EKC2" s="486"/>
      <c r="EKD2" s="486"/>
      <c r="EKE2" s="486"/>
      <c r="EKF2" s="486"/>
      <c r="EKG2" s="486"/>
      <c r="EKH2" s="486"/>
      <c r="EKI2" s="486"/>
      <c r="EKJ2" s="486"/>
      <c r="EKK2" s="486"/>
      <c r="EKL2" s="486"/>
      <c r="EKM2" s="486"/>
      <c r="EKN2" s="486"/>
      <c r="EKO2" s="486"/>
      <c r="EKP2" s="486"/>
      <c r="EKQ2" s="486"/>
      <c r="EKR2" s="486"/>
      <c r="EKS2" s="486"/>
      <c r="EKT2" s="486"/>
      <c r="EKU2" s="486"/>
      <c r="EKV2" s="486"/>
      <c r="EKW2" s="486"/>
      <c r="EKX2" s="486"/>
      <c r="EKY2" s="486"/>
      <c r="EKZ2" s="486"/>
      <c r="ELA2" s="486"/>
      <c r="ELB2" s="486"/>
      <c r="ELC2" s="486"/>
      <c r="ELD2" s="486"/>
      <c r="ELE2" s="486"/>
      <c r="ELF2" s="486"/>
      <c r="ELG2" s="486"/>
      <c r="ELH2" s="486"/>
      <c r="ELI2" s="486"/>
      <c r="ELJ2" s="486"/>
      <c r="ELK2" s="486"/>
      <c r="ELL2" s="486"/>
      <c r="ELM2" s="486"/>
      <c r="ELN2" s="486"/>
      <c r="ELO2" s="486"/>
      <c r="ELP2" s="486"/>
      <c r="ELQ2" s="486"/>
      <c r="ELR2" s="486"/>
      <c r="ELS2" s="486"/>
      <c r="ELT2" s="486"/>
      <c r="ELU2" s="486"/>
      <c r="ELV2" s="486"/>
      <c r="ELW2" s="486"/>
      <c r="ELX2" s="486"/>
      <c r="ELY2" s="486"/>
      <c r="ELZ2" s="486"/>
      <c r="EMA2" s="486"/>
      <c r="EMB2" s="486"/>
      <c r="EMC2" s="486"/>
      <c r="EMD2" s="486"/>
      <c r="EME2" s="486"/>
      <c r="EMF2" s="486"/>
      <c r="EMG2" s="486"/>
      <c r="EMH2" s="486"/>
      <c r="EMI2" s="486"/>
      <c r="EMJ2" s="486"/>
      <c r="EMK2" s="486"/>
      <c r="EML2" s="486"/>
      <c r="EMM2" s="486"/>
      <c r="EMN2" s="486"/>
      <c r="EMO2" s="486"/>
      <c r="EMP2" s="486"/>
      <c r="EMQ2" s="486"/>
      <c r="EMR2" s="486"/>
      <c r="EMS2" s="486"/>
      <c r="EMT2" s="486"/>
      <c r="EMU2" s="486"/>
      <c r="EMV2" s="486"/>
      <c r="EMW2" s="486"/>
      <c r="EMX2" s="486"/>
      <c r="EMY2" s="486"/>
      <c r="EMZ2" s="486"/>
      <c r="ENA2" s="486"/>
      <c r="ENB2" s="486"/>
      <c r="ENC2" s="486"/>
      <c r="END2" s="486"/>
      <c r="ENE2" s="486"/>
      <c r="ENF2" s="486"/>
      <c r="ENG2" s="486"/>
      <c r="ENH2" s="486"/>
      <c r="ENI2" s="486"/>
      <c r="ENJ2" s="486"/>
      <c r="ENK2" s="486"/>
      <c r="ENL2" s="486"/>
      <c r="ENM2" s="486"/>
      <c r="ENN2" s="486"/>
      <c r="ENO2" s="486"/>
      <c r="ENP2" s="486"/>
      <c r="ENQ2" s="486"/>
      <c r="ENR2" s="486"/>
      <c r="ENS2" s="486"/>
      <c r="ENT2" s="486"/>
      <c r="ENU2" s="486"/>
      <c r="ENV2" s="486"/>
      <c r="ENW2" s="486"/>
      <c r="ENX2" s="486"/>
      <c r="ENY2" s="486"/>
      <c r="ENZ2" s="486"/>
      <c r="EOA2" s="486"/>
      <c r="EOB2" s="486"/>
      <c r="EOC2" s="486"/>
      <c r="EOD2" s="486"/>
      <c r="EOE2" s="486"/>
      <c r="EOF2" s="486"/>
      <c r="EOG2" s="486"/>
      <c r="EOH2" s="486"/>
      <c r="EOI2" s="486"/>
      <c r="EOJ2" s="486"/>
      <c r="EOK2" s="486"/>
      <c r="EOL2" s="486"/>
      <c r="EOM2" s="486"/>
      <c r="EON2" s="486"/>
      <c r="EOO2" s="486"/>
      <c r="EOP2" s="486"/>
      <c r="EOQ2" s="486"/>
      <c r="EOR2" s="486"/>
      <c r="EOS2" s="486"/>
      <c r="EOT2" s="486"/>
      <c r="EOU2" s="486"/>
      <c r="EOV2" s="486"/>
      <c r="EOW2" s="486"/>
      <c r="EOX2" s="486"/>
      <c r="EOY2" s="486"/>
      <c r="EOZ2" s="486"/>
      <c r="EPA2" s="486"/>
      <c r="EPB2" s="486"/>
      <c r="EPC2" s="486"/>
      <c r="EPD2" s="486"/>
      <c r="EPE2" s="486"/>
      <c r="EPF2" s="486"/>
      <c r="EPG2" s="486"/>
      <c r="EPH2" s="486"/>
      <c r="EPI2" s="486"/>
      <c r="EPJ2" s="486"/>
      <c r="EPK2" s="486"/>
      <c r="EPL2" s="486"/>
      <c r="EPM2" s="486"/>
      <c r="EPN2" s="486"/>
      <c r="EPO2" s="486"/>
      <c r="EPP2" s="486"/>
      <c r="EPQ2" s="486"/>
      <c r="EPR2" s="486"/>
      <c r="EPS2" s="486"/>
      <c r="EPT2" s="486"/>
      <c r="EPU2" s="486"/>
      <c r="EPV2" s="486"/>
      <c r="EPW2" s="486"/>
      <c r="EPX2" s="486"/>
      <c r="EPY2" s="486"/>
      <c r="EPZ2" s="486"/>
      <c r="EQA2" s="486"/>
      <c r="EQB2" s="486"/>
      <c r="EQC2" s="486"/>
      <c r="EQD2" s="486"/>
      <c r="EQE2" s="486"/>
      <c r="EQF2" s="486"/>
      <c r="EQG2" s="486"/>
      <c r="EQH2" s="486"/>
      <c r="EQI2" s="486"/>
      <c r="EQJ2" s="486"/>
      <c r="EQK2" s="486"/>
      <c r="EQL2" s="486"/>
      <c r="EQM2" s="486"/>
      <c r="EQN2" s="486"/>
      <c r="EQO2" s="486"/>
      <c r="EQP2" s="486"/>
      <c r="EQQ2" s="486"/>
      <c r="EQR2" s="486"/>
      <c r="EQS2" s="486"/>
      <c r="EQT2" s="486"/>
      <c r="EQU2" s="486"/>
      <c r="EQV2" s="486"/>
      <c r="EQW2" s="486"/>
      <c r="EQX2" s="486"/>
      <c r="EQY2" s="486"/>
      <c r="EQZ2" s="486"/>
      <c r="ERA2" s="486"/>
      <c r="ERB2" s="486"/>
      <c r="ERC2" s="486"/>
      <c r="ERD2" s="486"/>
      <c r="ERE2" s="486"/>
      <c r="ERF2" s="486"/>
      <c r="ERG2" s="486"/>
      <c r="ERH2" s="486"/>
      <c r="ERI2" s="486"/>
      <c r="ERJ2" s="486"/>
      <c r="ERK2" s="486"/>
      <c r="ERL2" s="486"/>
      <c r="ERM2" s="486"/>
      <c r="ERN2" s="486"/>
      <c r="ERO2" s="486"/>
      <c r="ERP2" s="486"/>
      <c r="ERQ2" s="486"/>
      <c r="ERR2" s="486"/>
      <c r="ERS2" s="486"/>
      <c r="ERT2" s="486"/>
      <c r="ERU2" s="486"/>
      <c r="ERV2" s="486"/>
      <c r="ERW2" s="486"/>
      <c r="ERX2" s="486"/>
      <c r="ERY2" s="486"/>
      <c r="ERZ2" s="486"/>
      <c r="ESA2" s="486"/>
      <c r="ESB2" s="486"/>
      <c r="ESC2" s="486"/>
      <c r="ESD2" s="486"/>
      <c r="ESE2" s="486"/>
      <c r="ESF2" s="486"/>
      <c r="ESG2" s="486"/>
      <c r="ESH2" s="486"/>
      <c r="ESI2" s="486"/>
      <c r="ESJ2" s="486"/>
      <c r="ESK2" s="486"/>
      <c r="ESL2" s="486"/>
      <c r="ESM2" s="486"/>
      <c r="ESN2" s="486"/>
      <c r="ESO2" s="486"/>
      <c r="ESP2" s="486"/>
      <c r="ESQ2" s="486"/>
      <c r="ESR2" s="486"/>
      <c r="ESS2" s="486"/>
      <c r="EST2" s="486"/>
      <c r="ESU2" s="486"/>
      <c r="ESV2" s="486"/>
      <c r="ESW2" s="486"/>
      <c r="ESX2" s="486"/>
      <c r="ESY2" s="486"/>
      <c r="ESZ2" s="486"/>
      <c r="ETA2" s="486"/>
      <c r="ETB2" s="486"/>
      <c r="ETC2" s="486"/>
      <c r="ETD2" s="486"/>
      <c r="ETE2" s="486"/>
      <c r="ETF2" s="486"/>
      <c r="ETG2" s="486"/>
      <c r="ETH2" s="486"/>
      <c r="ETI2" s="486"/>
      <c r="ETJ2" s="486"/>
      <c r="ETK2" s="486"/>
      <c r="ETL2" s="486"/>
      <c r="ETM2" s="486"/>
      <c r="ETN2" s="486"/>
      <c r="ETO2" s="486"/>
      <c r="ETP2" s="486"/>
      <c r="ETQ2" s="486"/>
      <c r="ETR2" s="486"/>
      <c r="ETS2" s="486"/>
      <c r="ETT2" s="486"/>
      <c r="ETU2" s="486"/>
      <c r="ETV2" s="486"/>
      <c r="ETW2" s="486"/>
      <c r="ETX2" s="486"/>
      <c r="ETY2" s="486"/>
      <c r="ETZ2" s="486"/>
      <c r="EUA2" s="486"/>
      <c r="EUB2" s="486"/>
      <c r="EUC2" s="486"/>
      <c r="EUD2" s="486"/>
      <c r="EUE2" s="486"/>
      <c r="EUF2" s="486"/>
      <c r="EUG2" s="486"/>
      <c r="EUH2" s="486"/>
      <c r="EUI2" s="486"/>
      <c r="EUJ2" s="486"/>
      <c r="EUK2" s="486"/>
      <c r="EUL2" s="486"/>
      <c r="EUM2" s="486"/>
      <c r="EUN2" s="486"/>
      <c r="EUO2" s="486"/>
      <c r="EUP2" s="486"/>
      <c r="EUQ2" s="486"/>
      <c r="EUR2" s="486"/>
      <c r="EUS2" s="486"/>
      <c r="EUT2" s="486"/>
      <c r="EUU2" s="486"/>
      <c r="EUV2" s="486"/>
      <c r="EUW2" s="486"/>
      <c r="EUX2" s="486"/>
      <c r="EUY2" s="486"/>
      <c r="EUZ2" s="486"/>
      <c r="EVA2" s="486"/>
      <c r="EVB2" s="486"/>
      <c r="EVC2" s="486"/>
      <c r="EVD2" s="486"/>
      <c r="EVE2" s="486"/>
      <c r="EVF2" s="486"/>
      <c r="EVG2" s="486"/>
      <c r="EVH2" s="486"/>
      <c r="EVI2" s="486"/>
      <c r="EVJ2" s="486"/>
      <c r="EVK2" s="486"/>
      <c r="EVL2" s="486"/>
      <c r="EVM2" s="486"/>
      <c r="EVN2" s="486"/>
      <c r="EVO2" s="486"/>
      <c r="EVP2" s="486"/>
      <c r="EVQ2" s="486"/>
      <c r="EVR2" s="486"/>
      <c r="EVS2" s="486"/>
      <c r="EVT2" s="486"/>
      <c r="EVU2" s="486"/>
      <c r="EVV2" s="486"/>
      <c r="EVW2" s="486"/>
      <c r="EVX2" s="486"/>
      <c r="EVY2" s="486"/>
      <c r="EVZ2" s="486"/>
      <c r="EWA2" s="486"/>
      <c r="EWB2" s="486"/>
      <c r="EWC2" s="486"/>
      <c r="EWD2" s="486"/>
      <c r="EWE2" s="486"/>
      <c r="EWF2" s="486"/>
      <c r="EWG2" s="486"/>
      <c r="EWH2" s="486"/>
      <c r="EWI2" s="486"/>
      <c r="EWJ2" s="486"/>
      <c r="EWK2" s="486"/>
      <c r="EWL2" s="486"/>
      <c r="EWM2" s="486"/>
      <c r="EWN2" s="486"/>
      <c r="EWO2" s="486"/>
      <c r="EWP2" s="486"/>
      <c r="EWQ2" s="486"/>
      <c r="EWR2" s="486"/>
      <c r="EWS2" s="486"/>
      <c r="EWT2" s="486"/>
      <c r="EWU2" s="486"/>
      <c r="EWV2" s="486"/>
      <c r="EWW2" s="486"/>
      <c r="EWX2" s="486"/>
      <c r="EWY2" s="486"/>
      <c r="EWZ2" s="486"/>
      <c r="EXA2" s="486"/>
      <c r="EXB2" s="486"/>
      <c r="EXC2" s="486"/>
      <c r="EXD2" s="486"/>
      <c r="EXE2" s="486"/>
      <c r="EXF2" s="486"/>
      <c r="EXG2" s="486"/>
      <c r="EXH2" s="486"/>
      <c r="EXI2" s="486"/>
      <c r="EXJ2" s="486"/>
      <c r="EXK2" s="486"/>
      <c r="EXL2" s="486"/>
      <c r="EXM2" s="486"/>
      <c r="EXN2" s="486"/>
      <c r="EXO2" s="486"/>
      <c r="EXP2" s="486"/>
      <c r="EXQ2" s="486"/>
      <c r="EXR2" s="486"/>
      <c r="EXS2" s="486"/>
      <c r="EXT2" s="486"/>
      <c r="EXU2" s="486"/>
      <c r="EXV2" s="486"/>
      <c r="EXW2" s="486"/>
      <c r="EXX2" s="486"/>
      <c r="EXY2" s="486"/>
      <c r="EXZ2" s="486"/>
      <c r="EYA2" s="486"/>
      <c r="EYB2" s="486"/>
      <c r="EYC2" s="486"/>
      <c r="EYD2" s="486"/>
      <c r="EYE2" s="486"/>
      <c r="EYF2" s="486"/>
      <c r="EYG2" s="486"/>
      <c r="EYH2" s="486"/>
      <c r="EYI2" s="486"/>
      <c r="EYJ2" s="486"/>
      <c r="EYK2" s="486"/>
      <c r="EYL2" s="486"/>
      <c r="EYM2" s="486"/>
      <c r="EYN2" s="486"/>
      <c r="EYO2" s="486"/>
      <c r="EYP2" s="486"/>
      <c r="EYQ2" s="486"/>
      <c r="EYR2" s="486"/>
      <c r="EYS2" s="486"/>
      <c r="EYT2" s="486"/>
      <c r="EYU2" s="486"/>
      <c r="EYV2" s="486"/>
      <c r="EYW2" s="486"/>
      <c r="EYX2" s="486"/>
      <c r="EYY2" s="486"/>
      <c r="EYZ2" s="486"/>
      <c r="EZA2" s="486"/>
      <c r="EZB2" s="486"/>
      <c r="EZC2" s="486"/>
      <c r="EZD2" s="486"/>
      <c r="EZE2" s="486"/>
      <c r="EZF2" s="486"/>
      <c r="EZG2" s="486"/>
      <c r="EZH2" s="486"/>
      <c r="EZI2" s="486"/>
      <c r="EZJ2" s="486"/>
      <c r="EZK2" s="486"/>
      <c r="EZL2" s="486"/>
      <c r="EZM2" s="486"/>
      <c r="EZN2" s="486"/>
      <c r="EZO2" s="486"/>
      <c r="EZP2" s="486"/>
      <c r="EZQ2" s="486"/>
      <c r="EZR2" s="486"/>
      <c r="EZS2" s="486"/>
      <c r="EZT2" s="486"/>
      <c r="EZU2" s="486"/>
      <c r="EZV2" s="486"/>
      <c r="EZW2" s="486"/>
      <c r="EZX2" s="486"/>
      <c r="EZY2" s="486"/>
      <c r="EZZ2" s="486"/>
      <c r="FAA2" s="486"/>
      <c r="FAB2" s="486"/>
      <c r="FAC2" s="486"/>
      <c r="FAD2" s="486"/>
      <c r="FAE2" s="486"/>
      <c r="FAF2" s="486"/>
      <c r="FAG2" s="486"/>
      <c r="FAH2" s="486"/>
      <c r="FAI2" s="486"/>
      <c r="FAJ2" s="486"/>
      <c r="FAK2" s="486"/>
      <c r="FAL2" s="486"/>
      <c r="FAM2" s="486"/>
      <c r="FAN2" s="486"/>
      <c r="FAO2" s="486"/>
      <c r="FAP2" s="486"/>
      <c r="FAQ2" s="486"/>
      <c r="FAR2" s="486"/>
      <c r="FAS2" s="486"/>
      <c r="FAT2" s="486"/>
      <c r="FAU2" s="486"/>
      <c r="FAV2" s="486"/>
      <c r="FAW2" s="486"/>
      <c r="FAX2" s="486"/>
      <c r="FAY2" s="486"/>
      <c r="FAZ2" s="486"/>
      <c r="FBA2" s="486"/>
      <c r="FBB2" s="486"/>
      <c r="FBC2" s="486"/>
      <c r="FBD2" s="486"/>
      <c r="FBE2" s="486"/>
      <c r="FBF2" s="486"/>
      <c r="FBG2" s="486"/>
      <c r="FBH2" s="486"/>
      <c r="FBI2" s="486"/>
      <c r="FBJ2" s="486"/>
      <c r="FBK2" s="486"/>
      <c r="FBL2" s="486"/>
      <c r="FBM2" s="486"/>
      <c r="FBN2" s="486"/>
      <c r="FBO2" s="486"/>
      <c r="FBP2" s="486"/>
      <c r="FBQ2" s="486"/>
      <c r="FBR2" s="486"/>
      <c r="FBS2" s="486"/>
      <c r="FBT2" s="486"/>
      <c r="FBU2" s="486"/>
      <c r="FBV2" s="486"/>
      <c r="FBW2" s="486"/>
      <c r="FBX2" s="486"/>
      <c r="FBY2" s="486"/>
      <c r="FBZ2" s="486"/>
      <c r="FCA2" s="486"/>
      <c r="FCB2" s="486"/>
      <c r="FCC2" s="486"/>
      <c r="FCD2" s="486"/>
      <c r="FCE2" s="486"/>
      <c r="FCF2" s="486"/>
      <c r="FCG2" s="486"/>
      <c r="FCH2" s="486"/>
      <c r="FCI2" s="486"/>
      <c r="FCJ2" s="486"/>
      <c r="FCK2" s="486"/>
      <c r="FCL2" s="486"/>
      <c r="FCM2" s="486"/>
      <c r="FCN2" s="486"/>
      <c r="FCO2" s="486"/>
      <c r="FCP2" s="486"/>
      <c r="FCQ2" s="486"/>
      <c r="FCR2" s="486"/>
      <c r="FCS2" s="486"/>
      <c r="FCT2" s="486"/>
      <c r="FCU2" s="486"/>
      <c r="FCV2" s="486"/>
      <c r="FCW2" s="486"/>
      <c r="FCX2" s="486"/>
      <c r="FCY2" s="486"/>
      <c r="FCZ2" s="486"/>
      <c r="FDA2" s="486"/>
      <c r="FDB2" s="486"/>
      <c r="FDC2" s="486"/>
      <c r="FDD2" s="486"/>
      <c r="FDE2" s="486"/>
      <c r="FDF2" s="486"/>
      <c r="FDG2" s="486"/>
      <c r="FDH2" s="486"/>
      <c r="FDI2" s="486"/>
      <c r="FDJ2" s="486"/>
      <c r="FDK2" s="486"/>
      <c r="FDL2" s="486"/>
      <c r="FDM2" s="486"/>
      <c r="FDN2" s="486"/>
      <c r="FDO2" s="486"/>
      <c r="FDP2" s="486"/>
      <c r="FDQ2" s="486"/>
      <c r="FDR2" s="486"/>
      <c r="FDS2" s="486"/>
      <c r="FDT2" s="486"/>
      <c r="FDU2" s="486"/>
      <c r="FDV2" s="486"/>
      <c r="FDW2" s="486"/>
      <c r="FDX2" s="486"/>
      <c r="FDY2" s="486"/>
      <c r="FDZ2" s="486"/>
      <c r="FEA2" s="486"/>
      <c r="FEB2" s="486"/>
      <c r="FEC2" s="486"/>
      <c r="FED2" s="486"/>
      <c r="FEE2" s="486"/>
      <c r="FEF2" s="486"/>
      <c r="FEG2" s="486"/>
      <c r="FEH2" s="486"/>
      <c r="FEI2" s="486"/>
      <c r="FEJ2" s="486"/>
      <c r="FEK2" s="486"/>
      <c r="FEL2" s="486"/>
      <c r="FEM2" s="486"/>
      <c r="FEN2" s="486"/>
      <c r="FEO2" s="486"/>
      <c r="FEP2" s="486"/>
      <c r="FEQ2" s="486"/>
      <c r="FER2" s="486"/>
      <c r="FES2" s="486"/>
      <c r="FET2" s="486"/>
      <c r="FEU2" s="486"/>
      <c r="FEV2" s="486"/>
      <c r="FEW2" s="486"/>
      <c r="FEX2" s="486"/>
      <c r="FEY2" s="486"/>
      <c r="FEZ2" s="486"/>
      <c r="FFA2" s="486"/>
      <c r="FFB2" s="486"/>
      <c r="FFC2" s="486"/>
      <c r="FFD2" s="486"/>
      <c r="FFE2" s="486"/>
      <c r="FFF2" s="486"/>
      <c r="FFG2" s="486"/>
      <c r="FFH2" s="486"/>
      <c r="FFI2" s="486"/>
      <c r="FFJ2" s="486"/>
      <c r="FFK2" s="486"/>
      <c r="FFL2" s="486"/>
      <c r="FFM2" s="486"/>
      <c r="FFN2" s="486"/>
      <c r="FFO2" s="486"/>
      <c r="FFP2" s="486"/>
      <c r="FFQ2" s="486"/>
      <c r="FFR2" s="486"/>
      <c r="FFS2" s="486"/>
      <c r="FFT2" s="486"/>
      <c r="FFU2" s="486"/>
      <c r="FFV2" s="486"/>
      <c r="FFW2" s="486"/>
      <c r="FFX2" s="486"/>
      <c r="FFY2" s="486"/>
      <c r="FFZ2" s="486"/>
      <c r="FGA2" s="486"/>
      <c r="FGB2" s="486"/>
      <c r="FGC2" s="486"/>
      <c r="FGD2" s="486"/>
      <c r="FGE2" s="486"/>
      <c r="FGF2" s="486"/>
      <c r="FGG2" s="486"/>
      <c r="FGH2" s="486"/>
      <c r="FGI2" s="486"/>
      <c r="FGJ2" s="486"/>
      <c r="FGK2" s="486"/>
      <c r="FGL2" s="486"/>
      <c r="FGM2" s="486"/>
      <c r="FGN2" s="486"/>
      <c r="FGO2" s="486"/>
      <c r="FGP2" s="486"/>
      <c r="FGQ2" s="486"/>
      <c r="FGR2" s="486"/>
      <c r="FGS2" s="486"/>
      <c r="FGT2" s="486"/>
      <c r="FGU2" s="486"/>
      <c r="FGV2" s="486"/>
      <c r="FGW2" s="486"/>
      <c r="FGX2" s="486"/>
      <c r="FGY2" s="486"/>
      <c r="FGZ2" s="486"/>
      <c r="FHA2" s="486"/>
      <c r="FHB2" s="486"/>
      <c r="FHC2" s="486"/>
      <c r="FHD2" s="486"/>
      <c r="FHE2" s="486"/>
      <c r="FHF2" s="486"/>
      <c r="FHG2" s="486"/>
      <c r="FHH2" s="486"/>
      <c r="FHI2" s="486"/>
      <c r="FHJ2" s="486"/>
      <c r="FHK2" s="486"/>
      <c r="FHL2" s="486"/>
      <c r="FHM2" s="486"/>
      <c r="FHN2" s="486"/>
      <c r="FHO2" s="486"/>
      <c r="FHP2" s="486"/>
      <c r="FHQ2" s="486"/>
      <c r="FHR2" s="486"/>
      <c r="FHS2" s="486"/>
      <c r="FHT2" s="486"/>
      <c r="FHU2" s="486"/>
      <c r="FHV2" s="486"/>
      <c r="FHW2" s="486"/>
      <c r="FHX2" s="486"/>
      <c r="FHY2" s="486"/>
      <c r="FHZ2" s="486"/>
      <c r="FIA2" s="486"/>
      <c r="FIB2" s="486"/>
      <c r="FIC2" s="486"/>
      <c r="FID2" s="486"/>
      <c r="FIE2" s="486"/>
      <c r="FIF2" s="486"/>
      <c r="FIG2" s="486"/>
      <c r="FIH2" s="486"/>
      <c r="FII2" s="486"/>
      <c r="FIJ2" s="486"/>
      <c r="FIK2" s="486"/>
      <c r="FIL2" s="486"/>
      <c r="FIM2" s="486"/>
      <c r="FIN2" s="486"/>
      <c r="FIO2" s="486"/>
      <c r="FIP2" s="486"/>
      <c r="FIQ2" s="486"/>
      <c r="FIR2" s="486"/>
      <c r="FIS2" s="486"/>
      <c r="FIT2" s="486"/>
      <c r="FIU2" s="486"/>
      <c r="FIV2" s="486"/>
      <c r="FIW2" s="486"/>
      <c r="FIX2" s="486"/>
      <c r="FIY2" s="486"/>
      <c r="FIZ2" s="486"/>
      <c r="FJA2" s="486"/>
      <c r="FJB2" s="486"/>
      <c r="FJC2" s="486"/>
      <c r="FJD2" s="486"/>
      <c r="FJE2" s="486"/>
      <c r="FJF2" s="486"/>
      <c r="FJG2" s="486"/>
      <c r="FJH2" s="486"/>
      <c r="FJI2" s="486"/>
      <c r="FJJ2" s="486"/>
      <c r="FJK2" s="486"/>
      <c r="FJL2" s="486"/>
      <c r="FJM2" s="486"/>
      <c r="FJN2" s="486"/>
      <c r="FJO2" s="486"/>
      <c r="FJP2" s="486"/>
      <c r="FJQ2" s="486"/>
      <c r="FJR2" s="486"/>
      <c r="FJS2" s="486"/>
      <c r="FJT2" s="486"/>
      <c r="FJU2" s="486"/>
      <c r="FJV2" s="486"/>
      <c r="FJW2" s="486"/>
      <c r="FJX2" s="486"/>
      <c r="FJY2" s="486"/>
      <c r="FJZ2" s="486"/>
      <c r="FKA2" s="486"/>
      <c r="FKB2" s="486"/>
      <c r="FKC2" s="486"/>
      <c r="FKD2" s="486"/>
      <c r="FKE2" s="486"/>
      <c r="FKF2" s="486"/>
      <c r="FKG2" s="486"/>
      <c r="FKH2" s="486"/>
      <c r="FKI2" s="486"/>
      <c r="FKJ2" s="486"/>
      <c r="FKK2" s="486"/>
      <c r="FKL2" s="486"/>
      <c r="FKM2" s="486"/>
      <c r="FKN2" s="486"/>
      <c r="FKO2" s="486"/>
      <c r="FKP2" s="486"/>
      <c r="FKQ2" s="486"/>
      <c r="FKR2" s="486"/>
      <c r="FKS2" s="486"/>
      <c r="FKT2" s="486"/>
      <c r="FKU2" s="486"/>
      <c r="FKV2" s="486"/>
      <c r="FKW2" s="486"/>
      <c r="FKX2" s="486"/>
      <c r="FKY2" s="486"/>
      <c r="FKZ2" s="486"/>
      <c r="FLA2" s="486"/>
      <c r="FLB2" s="486"/>
      <c r="FLC2" s="486"/>
      <c r="FLD2" s="486"/>
      <c r="FLE2" s="486"/>
      <c r="FLF2" s="486"/>
      <c r="FLG2" s="486"/>
      <c r="FLH2" s="486"/>
      <c r="FLI2" s="486"/>
      <c r="FLJ2" s="486"/>
      <c r="FLK2" s="486"/>
      <c r="FLL2" s="486"/>
      <c r="FLM2" s="486"/>
      <c r="FLN2" s="486"/>
      <c r="FLO2" s="486"/>
      <c r="FLP2" s="486"/>
      <c r="FLQ2" s="486"/>
      <c r="FLR2" s="486"/>
      <c r="FLS2" s="486"/>
      <c r="FLT2" s="486"/>
      <c r="FLU2" s="486"/>
      <c r="FLV2" s="486"/>
      <c r="FLW2" s="486"/>
      <c r="FLX2" s="486"/>
      <c r="FLY2" s="486"/>
      <c r="FLZ2" s="486"/>
      <c r="FMA2" s="486"/>
      <c r="FMB2" s="486"/>
      <c r="FMC2" s="486"/>
      <c r="FMD2" s="486"/>
      <c r="FME2" s="486"/>
      <c r="FMF2" s="486"/>
      <c r="FMG2" s="486"/>
      <c r="FMH2" s="486"/>
      <c r="FMI2" s="486"/>
      <c r="FMJ2" s="486"/>
      <c r="FMK2" s="486"/>
      <c r="FML2" s="486"/>
      <c r="FMM2" s="486"/>
      <c r="FMN2" s="486"/>
      <c r="FMO2" s="486"/>
      <c r="FMP2" s="486"/>
      <c r="FMQ2" s="486"/>
      <c r="FMR2" s="486"/>
      <c r="FMS2" s="486"/>
      <c r="FMT2" s="486"/>
      <c r="FMU2" s="486"/>
      <c r="FMV2" s="486"/>
      <c r="FMW2" s="486"/>
      <c r="FMX2" s="486"/>
      <c r="FMY2" s="486"/>
      <c r="FMZ2" s="486"/>
      <c r="FNA2" s="486"/>
      <c r="FNB2" s="486"/>
      <c r="FNC2" s="486"/>
      <c r="FND2" s="486"/>
      <c r="FNE2" s="486"/>
      <c r="FNF2" s="486"/>
      <c r="FNG2" s="486"/>
      <c r="FNH2" s="486"/>
      <c r="FNI2" s="486"/>
      <c r="FNJ2" s="486"/>
      <c r="FNK2" s="486"/>
      <c r="FNL2" s="486"/>
      <c r="FNM2" s="486"/>
      <c r="FNN2" s="486"/>
      <c r="FNO2" s="486"/>
      <c r="FNP2" s="486"/>
      <c r="FNQ2" s="486"/>
      <c r="FNR2" s="486"/>
      <c r="FNS2" s="486"/>
      <c r="FNT2" s="486"/>
      <c r="FNU2" s="486"/>
      <c r="FNV2" s="486"/>
      <c r="FNW2" s="486"/>
      <c r="FNX2" s="486"/>
      <c r="FNY2" s="486"/>
      <c r="FNZ2" s="486"/>
      <c r="FOA2" s="486"/>
      <c r="FOB2" s="486"/>
      <c r="FOC2" s="486"/>
      <c r="FOD2" s="486"/>
      <c r="FOE2" s="486"/>
      <c r="FOF2" s="486"/>
      <c r="FOG2" s="486"/>
      <c r="FOH2" s="486"/>
      <c r="FOI2" s="486"/>
      <c r="FOJ2" s="486"/>
      <c r="FOK2" s="486"/>
      <c r="FOL2" s="486"/>
      <c r="FOM2" s="486"/>
      <c r="FON2" s="486"/>
      <c r="FOO2" s="486"/>
      <c r="FOP2" s="486"/>
      <c r="FOQ2" s="486"/>
      <c r="FOR2" s="486"/>
      <c r="FOS2" s="486"/>
      <c r="FOT2" s="486"/>
      <c r="FOU2" s="486"/>
      <c r="FOV2" s="486"/>
      <c r="FOW2" s="486"/>
      <c r="FOX2" s="486"/>
      <c r="FOY2" s="486"/>
      <c r="FOZ2" s="486"/>
      <c r="FPA2" s="486"/>
      <c r="FPB2" s="486"/>
      <c r="FPC2" s="486"/>
      <c r="FPD2" s="486"/>
      <c r="FPE2" s="486"/>
      <c r="FPF2" s="486"/>
      <c r="FPG2" s="486"/>
      <c r="FPH2" s="486"/>
      <c r="FPI2" s="486"/>
      <c r="FPJ2" s="486"/>
      <c r="FPK2" s="486"/>
      <c r="FPL2" s="486"/>
      <c r="FPM2" s="486"/>
      <c r="FPN2" s="486"/>
      <c r="FPO2" s="486"/>
      <c r="FPP2" s="486"/>
      <c r="FPQ2" s="486"/>
      <c r="FPR2" s="486"/>
      <c r="FPS2" s="486"/>
      <c r="FPT2" s="486"/>
      <c r="FPU2" s="486"/>
      <c r="FPV2" s="486"/>
      <c r="FPW2" s="486"/>
      <c r="FPX2" s="486"/>
      <c r="FPY2" s="486"/>
      <c r="FPZ2" s="486"/>
      <c r="FQA2" s="486"/>
      <c r="FQB2" s="486"/>
      <c r="FQC2" s="486"/>
      <c r="FQD2" s="486"/>
      <c r="FQE2" s="486"/>
      <c r="FQF2" s="486"/>
      <c r="FQG2" s="486"/>
      <c r="FQH2" s="486"/>
      <c r="FQI2" s="486"/>
      <c r="FQJ2" s="486"/>
      <c r="FQK2" s="486"/>
      <c r="FQL2" s="486"/>
      <c r="FQM2" s="486"/>
      <c r="FQN2" s="486"/>
      <c r="FQO2" s="486"/>
      <c r="FQP2" s="486"/>
      <c r="FQQ2" s="486"/>
      <c r="FQR2" s="486"/>
      <c r="FQS2" s="486"/>
      <c r="FQT2" s="486"/>
      <c r="FQU2" s="486"/>
      <c r="FQV2" s="486"/>
      <c r="FQW2" s="486"/>
      <c r="FQX2" s="486"/>
      <c r="FQY2" s="486"/>
      <c r="FQZ2" s="486"/>
      <c r="FRA2" s="486"/>
      <c r="FRB2" s="486"/>
      <c r="FRC2" s="486"/>
      <c r="FRD2" s="486"/>
      <c r="FRE2" s="486"/>
      <c r="FRF2" s="486"/>
      <c r="FRG2" s="486"/>
      <c r="FRH2" s="486"/>
      <c r="FRI2" s="486"/>
      <c r="FRJ2" s="486"/>
      <c r="FRK2" s="486"/>
      <c r="FRL2" s="486"/>
      <c r="FRM2" s="486"/>
      <c r="FRN2" s="486"/>
      <c r="FRO2" s="486"/>
      <c r="FRP2" s="486"/>
      <c r="FRQ2" s="486"/>
      <c r="FRR2" s="486"/>
      <c r="FRS2" s="486"/>
      <c r="FRT2" s="486"/>
      <c r="FRU2" s="486"/>
      <c r="FRV2" s="486"/>
      <c r="FRW2" s="486"/>
      <c r="FRX2" s="486"/>
      <c r="FRY2" s="486"/>
      <c r="FRZ2" s="486"/>
      <c r="FSA2" s="486"/>
      <c r="FSB2" s="486"/>
      <c r="FSC2" s="486"/>
      <c r="FSD2" s="486"/>
      <c r="FSE2" s="486"/>
      <c r="FSF2" s="486"/>
      <c r="FSG2" s="486"/>
      <c r="FSH2" s="486"/>
      <c r="FSI2" s="486"/>
      <c r="FSJ2" s="486"/>
      <c r="FSK2" s="486"/>
      <c r="FSL2" s="486"/>
      <c r="FSM2" s="486"/>
      <c r="FSN2" s="486"/>
      <c r="FSO2" s="486"/>
      <c r="FSP2" s="486"/>
      <c r="FSQ2" s="486"/>
      <c r="FSR2" s="486"/>
      <c r="FSS2" s="486"/>
      <c r="FST2" s="486"/>
      <c r="FSU2" s="486"/>
      <c r="FSV2" s="486"/>
      <c r="FSW2" s="486"/>
      <c r="FSX2" s="486"/>
      <c r="FSY2" s="486"/>
      <c r="FSZ2" s="486"/>
      <c r="FTA2" s="486"/>
      <c r="FTB2" s="486"/>
      <c r="FTC2" s="486"/>
      <c r="FTD2" s="486"/>
      <c r="FTE2" s="486"/>
      <c r="FTF2" s="486"/>
      <c r="FTG2" s="486"/>
      <c r="FTH2" s="486"/>
      <c r="FTI2" s="486"/>
      <c r="FTJ2" s="486"/>
      <c r="FTK2" s="486"/>
      <c r="FTL2" s="486"/>
      <c r="FTM2" s="486"/>
      <c r="FTN2" s="486"/>
      <c r="FTO2" s="486"/>
      <c r="FTP2" s="486"/>
      <c r="FTQ2" s="486"/>
      <c r="FTR2" s="486"/>
      <c r="FTS2" s="486"/>
      <c r="FTT2" s="486"/>
      <c r="FTU2" s="486"/>
      <c r="FTV2" s="486"/>
      <c r="FTW2" s="486"/>
      <c r="FTX2" s="486"/>
      <c r="FTY2" s="486"/>
      <c r="FTZ2" s="486"/>
      <c r="FUA2" s="486"/>
      <c r="FUB2" s="486"/>
      <c r="FUC2" s="486"/>
      <c r="FUD2" s="486"/>
      <c r="FUE2" s="486"/>
      <c r="FUF2" s="486"/>
      <c r="FUG2" s="486"/>
      <c r="FUH2" s="486"/>
      <c r="FUI2" s="486"/>
      <c r="FUJ2" s="486"/>
      <c r="FUK2" s="486"/>
      <c r="FUL2" s="486"/>
      <c r="FUM2" s="486"/>
      <c r="FUN2" s="486"/>
      <c r="FUO2" s="486"/>
      <c r="FUP2" s="486"/>
      <c r="FUQ2" s="486"/>
      <c r="FUR2" s="486"/>
      <c r="FUS2" s="486"/>
      <c r="FUT2" s="486"/>
      <c r="FUU2" s="486"/>
      <c r="FUV2" s="486"/>
      <c r="FUW2" s="486"/>
      <c r="FUX2" s="486"/>
      <c r="FUY2" s="486"/>
      <c r="FUZ2" s="486"/>
      <c r="FVA2" s="486"/>
      <c r="FVB2" s="486"/>
      <c r="FVC2" s="486"/>
      <c r="FVD2" s="486"/>
      <c r="FVE2" s="486"/>
      <c r="FVF2" s="486"/>
      <c r="FVG2" s="486"/>
      <c r="FVH2" s="486"/>
      <c r="FVI2" s="486"/>
      <c r="FVJ2" s="486"/>
      <c r="FVK2" s="486"/>
      <c r="FVL2" s="486"/>
      <c r="FVM2" s="486"/>
      <c r="FVN2" s="486"/>
      <c r="FVO2" s="486"/>
      <c r="FVP2" s="486"/>
      <c r="FVQ2" s="486"/>
      <c r="FVR2" s="486"/>
      <c r="FVS2" s="486"/>
      <c r="FVT2" s="486"/>
      <c r="FVU2" s="486"/>
      <c r="FVV2" s="486"/>
      <c r="FVW2" s="486"/>
      <c r="FVX2" s="486"/>
      <c r="FVY2" s="486"/>
      <c r="FVZ2" s="486"/>
      <c r="FWA2" s="486"/>
      <c r="FWB2" s="486"/>
      <c r="FWC2" s="486"/>
      <c r="FWD2" s="486"/>
      <c r="FWE2" s="486"/>
      <c r="FWF2" s="486"/>
      <c r="FWG2" s="486"/>
      <c r="FWH2" s="486"/>
      <c r="FWI2" s="486"/>
      <c r="FWJ2" s="486"/>
      <c r="FWK2" s="486"/>
      <c r="FWL2" s="486"/>
      <c r="FWM2" s="486"/>
      <c r="FWN2" s="486"/>
      <c r="FWO2" s="486"/>
      <c r="FWP2" s="486"/>
      <c r="FWQ2" s="486"/>
      <c r="FWR2" s="486"/>
      <c r="FWS2" s="486"/>
      <c r="FWT2" s="486"/>
      <c r="FWU2" s="486"/>
      <c r="FWV2" s="486"/>
      <c r="FWW2" s="486"/>
      <c r="FWX2" s="486"/>
      <c r="FWY2" s="486"/>
      <c r="FWZ2" s="486"/>
      <c r="FXA2" s="486"/>
      <c r="FXB2" s="486"/>
      <c r="FXC2" s="486"/>
      <c r="FXD2" s="486"/>
      <c r="FXE2" s="486"/>
      <c r="FXF2" s="486"/>
      <c r="FXG2" s="486"/>
      <c r="FXH2" s="486"/>
      <c r="FXI2" s="486"/>
      <c r="FXJ2" s="486"/>
      <c r="FXK2" s="486"/>
      <c r="FXL2" s="486"/>
      <c r="FXM2" s="486"/>
      <c r="FXN2" s="486"/>
      <c r="FXO2" s="486"/>
      <c r="FXP2" s="486"/>
      <c r="FXQ2" s="486"/>
      <c r="FXR2" s="486"/>
      <c r="FXS2" s="486"/>
      <c r="FXT2" s="486"/>
      <c r="FXU2" s="486"/>
      <c r="FXV2" s="486"/>
      <c r="FXW2" s="486"/>
      <c r="FXX2" s="486"/>
      <c r="FXY2" s="486"/>
      <c r="FXZ2" s="486"/>
      <c r="FYA2" s="486"/>
      <c r="FYB2" s="486"/>
      <c r="FYC2" s="486"/>
      <c r="FYD2" s="486"/>
      <c r="FYE2" s="486"/>
      <c r="FYF2" s="486"/>
      <c r="FYG2" s="486"/>
      <c r="FYH2" s="486"/>
      <c r="FYI2" s="486"/>
      <c r="FYJ2" s="486"/>
      <c r="FYK2" s="486"/>
      <c r="FYL2" s="486"/>
      <c r="FYM2" s="486"/>
      <c r="FYN2" s="486"/>
      <c r="FYO2" s="486"/>
      <c r="FYP2" s="486"/>
      <c r="FYQ2" s="486"/>
      <c r="FYR2" s="486"/>
      <c r="FYS2" s="486"/>
      <c r="FYT2" s="486"/>
      <c r="FYU2" s="486"/>
      <c r="FYV2" s="486"/>
      <c r="FYW2" s="486"/>
      <c r="FYX2" s="486"/>
      <c r="FYY2" s="486"/>
      <c r="FYZ2" s="486"/>
      <c r="FZA2" s="486"/>
      <c r="FZB2" s="486"/>
      <c r="FZC2" s="486"/>
      <c r="FZD2" s="486"/>
      <c r="FZE2" s="486"/>
      <c r="FZF2" s="486"/>
      <c r="FZG2" s="486"/>
      <c r="FZH2" s="486"/>
      <c r="FZI2" s="486"/>
      <c r="FZJ2" s="486"/>
      <c r="FZK2" s="486"/>
      <c r="FZL2" s="486"/>
      <c r="FZM2" s="486"/>
      <c r="FZN2" s="486"/>
      <c r="FZO2" s="486"/>
      <c r="FZP2" s="486"/>
      <c r="FZQ2" s="486"/>
      <c r="FZR2" s="486"/>
      <c r="FZS2" s="486"/>
      <c r="FZT2" s="486"/>
      <c r="FZU2" s="486"/>
      <c r="FZV2" s="486"/>
      <c r="FZW2" s="486"/>
      <c r="FZX2" s="486"/>
      <c r="FZY2" s="486"/>
      <c r="FZZ2" s="486"/>
      <c r="GAA2" s="486"/>
      <c r="GAB2" s="486"/>
      <c r="GAC2" s="486"/>
      <c r="GAD2" s="486"/>
      <c r="GAE2" s="486"/>
      <c r="GAF2" s="486"/>
      <c r="GAG2" s="486"/>
      <c r="GAH2" s="486"/>
      <c r="GAI2" s="486"/>
      <c r="GAJ2" s="486"/>
      <c r="GAK2" s="486"/>
      <c r="GAL2" s="486"/>
      <c r="GAM2" s="486"/>
      <c r="GAN2" s="486"/>
      <c r="GAO2" s="486"/>
      <c r="GAP2" s="486"/>
      <c r="GAQ2" s="486"/>
      <c r="GAR2" s="486"/>
      <c r="GAS2" s="486"/>
      <c r="GAT2" s="486"/>
      <c r="GAU2" s="486"/>
      <c r="GAV2" s="486"/>
      <c r="GAW2" s="486"/>
      <c r="GAX2" s="486"/>
      <c r="GAY2" s="486"/>
      <c r="GAZ2" s="486"/>
      <c r="GBA2" s="486"/>
      <c r="GBB2" s="486"/>
      <c r="GBC2" s="486"/>
      <c r="GBD2" s="486"/>
      <c r="GBE2" s="486"/>
      <c r="GBF2" s="486"/>
      <c r="GBG2" s="486"/>
      <c r="GBH2" s="486"/>
      <c r="GBI2" s="486"/>
      <c r="GBJ2" s="486"/>
      <c r="GBK2" s="486"/>
      <c r="GBL2" s="486"/>
      <c r="GBM2" s="486"/>
      <c r="GBN2" s="486"/>
      <c r="GBO2" s="486"/>
      <c r="GBP2" s="486"/>
      <c r="GBQ2" s="486"/>
      <c r="GBR2" s="486"/>
      <c r="GBS2" s="486"/>
      <c r="GBT2" s="486"/>
      <c r="GBU2" s="486"/>
      <c r="GBV2" s="486"/>
      <c r="GBW2" s="486"/>
      <c r="GBX2" s="486"/>
      <c r="GBY2" s="486"/>
      <c r="GBZ2" s="486"/>
      <c r="GCA2" s="486"/>
      <c r="GCB2" s="486"/>
      <c r="GCC2" s="486"/>
      <c r="GCD2" s="486"/>
      <c r="GCE2" s="486"/>
      <c r="GCF2" s="486"/>
      <c r="GCG2" s="486"/>
      <c r="GCH2" s="486"/>
      <c r="GCI2" s="486"/>
      <c r="GCJ2" s="486"/>
      <c r="GCK2" s="486"/>
      <c r="GCL2" s="486"/>
      <c r="GCM2" s="486"/>
      <c r="GCN2" s="486"/>
      <c r="GCO2" s="486"/>
      <c r="GCP2" s="486"/>
      <c r="GCQ2" s="486"/>
      <c r="GCR2" s="486"/>
      <c r="GCS2" s="486"/>
      <c r="GCT2" s="486"/>
      <c r="GCU2" s="486"/>
      <c r="GCV2" s="486"/>
      <c r="GCW2" s="486"/>
      <c r="GCX2" s="486"/>
      <c r="GCY2" s="486"/>
      <c r="GCZ2" s="486"/>
      <c r="GDA2" s="486"/>
      <c r="GDB2" s="486"/>
      <c r="GDC2" s="486"/>
      <c r="GDD2" s="486"/>
      <c r="GDE2" s="486"/>
      <c r="GDF2" s="486"/>
      <c r="GDG2" s="486"/>
      <c r="GDH2" s="486"/>
      <c r="GDI2" s="486"/>
      <c r="GDJ2" s="486"/>
      <c r="GDK2" s="486"/>
      <c r="GDL2" s="486"/>
      <c r="GDM2" s="486"/>
      <c r="GDN2" s="486"/>
      <c r="GDO2" s="486"/>
      <c r="GDP2" s="486"/>
      <c r="GDQ2" s="486"/>
      <c r="GDR2" s="486"/>
      <c r="GDS2" s="486"/>
      <c r="GDT2" s="486"/>
      <c r="GDU2" s="486"/>
      <c r="GDV2" s="486"/>
      <c r="GDW2" s="486"/>
      <c r="GDX2" s="486"/>
      <c r="GDY2" s="486"/>
      <c r="GDZ2" s="486"/>
      <c r="GEA2" s="486"/>
      <c r="GEB2" s="486"/>
      <c r="GEC2" s="486"/>
      <c r="GED2" s="486"/>
      <c r="GEE2" s="486"/>
      <c r="GEF2" s="486"/>
      <c r="GEG2" s="486"/>
      <c r="GEH2" s="486"/>
      <c r="GEI2" s="486"/>
      <c r="GEJ2" s="486"/>
      <c r="GEK2" s="486"/>
      <c r="GEL2" s="486"/>
      <c r="GEM2" s="486"/>
      <c r="GEN2" s="486"/>
      <c r="GEO2" s="486"/>
      <c r="GEP2" s="486"/>
      <c r="GEQ2" s="486"/>
      <c r="GER2" s="486"/>
      <c r="GES2" s="486"/>
      <c r="GET2" s="486"/>
      <c r="GEU2" s="486"/>
      <c r="GEV2" s="486"/>
      <c r="GEW2" s="486"/>
      <c r="GEX2" s="486"/>
      <c r="GEY2" s="486"/>
      <c r="GEZ2" s="486"/>
      <c r="GFA2" s="486"/>
      <c r="GFB2" s="486"/>
      <c r="GFC2" s="486"/>
      <c r="GFD2" s="486"/>
      <c r="GFE2" s="486"/>
      <c r="GFF2" s="486"/>
      <c r="GFG2" s="486"/>
      <c r="GFH2" s="486"/>
      <c r="GFI2" s="486"/>
      <c r="GFJ2" s="486"/>
      <c r="GFK2" s="486"/>
      <c r="GFL2" s="486"/>
      <c r="GFM2" s="486"/>
      <c r="GFN2" s="486"/>
      <c r="GFO2" s="486"/>
      <c r="GFP2" s="486"/>
      <c r="GFQ2" s="486"/>
      <c r="GFR2" s="486"/>
      <c r="GFS2" s="486"/>
      <c r="GFT2" s="486"/>
      <c r="GFU2" s="486"/>
      <c r="GFV2" s="486"/>
      <c r="GFW2" s="486"/>
      <c r="GFX2" s="486"/>
      <c r="GFY2" s="486"/>
      <c r="GFZ2" s="486"/>
      <c r="GGA2" s="486"/>
      <c r="GGB2" s="486"/>
      <c r="GGC2" s="486"/>
      <c r="GGD2" s="486"/>
      <c r="GGE2" s="486"/>
      <c r="GGF2" s="486"/>
      <c r="GGG2" s="486"/>
      <c r="GGH2" s="486"/>
      <c r="GGI2" s="486"/>
      <c r="GGJ2" s="486"/>
      <c r="GGK2" s="486"/>
      <c r="GGL2" s="486"/>
      <c r="GGM2" s="486"/>
      <c r="GGN2" s="486"/>
      <c r="GGO2" s="486"/>
      <c r="GGP2" s="486"/>
      <c r="GGQ2" s="486"/>
      <c r="GGR2" s="486"/>
      <c r="GGS2" s="486"/>
      <c r="GGT2" s="486"/>
      <c r="GGU2" s="486"/>
      <c r="GGV2" s="486"/>
      <c r="GGW2" s="486"/>
      <c r="GGX2" s="486"/>
      <c r="GGY2" s="486"/>
      <c r="GGZ2" s="486"/>
      <c r="GHA2" s="486"/>
      <c r="GHB2" s="486"/>
      <c r="GHC2" s="486"/>
      <c r="GHD2" s="486"/>
      <c r="GHE2" s="486"/>
      <c r="GHF2" s="486"/>
      <c r="GHG2" s="486"/>
      <c r="GHH2" s="486"/>
      <c r="GHI2" s="486"/>
      <c r="GHJ2" s="486"/>
      <c r="GHK2" s="486"/>
      <c r="GHL2" s="486"/>
      <c r="GHM2" s="486"/>
      <c r="GHN2" s="486"/>
      <c r="GHO2" s="486"/>
      <c r="GHP2" s="486"/>
      <c r="GHQ2" s="486"/>
      <c r="GHR2" s="486"/>
      <c r="GHS2" s="486"/>
      <c r="GHT2" s="486"/>
      <c r="GHU2" s="486"/>
      <c r="GHV2" s="486"/>
      <c r="GHW2" s="486"/>
      <c r="GHX2" s="486"/>
      <c r="GHY2" s="486"/>
      <c r="GHZ2" s="486"/>
      <c r="GIA2" s="486"/>
      <c r="GIB2" s="486"/>
      <c r="GIC2" s="486"/>
      <c r="GID2" s="486"/>
      <c r="GIE2" s="486"/>
      <c r="GIF2" s="486"/>
      <c r="GIG2" s="486"/>
      <c r="GIH2" s="486"/>
      <c r="GII2" s="486"/>
      <c r="GIJ2" s="486"/>
      <c r="GIK2" s="486"/>
      <c r="GIL2" s="486"/>
      <c r="GIM2" s="486"/>
      <c r="GIN2" s="486"/>
      <c r="GIO2" s="486"/>
      <c r="GIP2" s="486"/>
      <c r="GIQ2" s="486"/>
      <c r="GIR2" s="486"/>
      <c r="GIS2" s="486"/>
      <c r="GIT2" s="486"/>
      <c r="GIU2" s="486"/>
      <c r="GIV2" s="486"/>
      <c r="GIW2" s="486"/>
      <c r="GIX2" s="486"/>
      <c r="GIY2" s="486"/>
      <c r="GIZ2" s="486"/>
      <c r="GJA2" s="486"/>
      <c r="GJB2" s="486"/>
      <c r="GJC2" s="486"/>
      <c r="GJD2" s="486"/>
      <c r="GJE2" s="486"/>
      <c r="GJF2" s="486"/>
      <c r="GJG2" s="486"/>
      <c r="GJH2" s="486"/>
      <c r="GJI2" s="486"/>
      <c r="GJJ2" s="486"/>
      <c r="GJK2" s="486"/>
      <c r="GJL2" s="486"/>
      <c r="GJM2" s="486"/>
      <c r="GJN2" s="486"/>
      <c r="GJO2" s="486"/>
      <c r="GJP2" s="486"/>
      <c r="GJQ2" s="486"/>
      <c r="GJR2" s="486"/>
      <c r="GJS2" s="486"/>
      <c r="GJT2" s="486"/>
      <c r="GJU2" s="486"/>
      <c r="GJV2" s="486"/>
      <c r="GJW2" s="486"/>
      <c r="GJX2" s="486"/>
      <c r="GJY2" s="486"/>
      <c r="GJZ2" s="486"/>
      <c r="GKA2" s="486"/>
      <c r="GKB2" s="486"/>
      <c r="GKC2" s="486"/>
      <c r="GKD2" s="486"/>
      <c r="GKE2" s="486"/>
      <c r="GKF2" s="486"/>
      <c r="GKG2" s="486"/>
      <c r="GKH2" s="486"/>
      <c r="GKI2" s="486"/>
      <c r="GKJ2" s="486"/>
      <c r="GKK2" s="486"/>
      <c r="GKL2" s="486"/>
      <c r="GKM2" s="486"/>
      <c r="GKN2" s="486"/>
      <c r="GKO2" s="486"/>
      <c r="GKP2" s="486"/>
      <c r="GKQ2" s="486"/>
      <c r="GKR2" s="486"/>
      <c r="GKS2" s="486"/>
      <c r="GKT2" s="486"/>
      <c r="GKU2" s="486"/>
      <c r="GKV2" s="486"/>
      <c r="GKW2" s="486"/>
      <c r="GKX2" s="486"/>
      <c r="GKY2" s="486"/>
      <c r="GKZ2" s="486"/>
      <c r="GLA2" s="486"/>
      <c r="GLB2" s="486"/>
      <c r="GLC2" s="486"/>
      <c r="GLD2" s="486"/>
      <c r="GLE2" s="486"/>
      <c r="GLF2" s="486"/>
      <c r="GLG2" s="486"/>
      <c r="GLH2" s="486"/>
      <c r="GLI2" s="486"/>
      <c r="GLJ2" s="486"/>
      <c r="GLK2" s="486"/>
      <c r="GLL2" s="486"/>
      <c r="GLM2" s="486"/>
      <c r="GLN2" s="486"/>
      <c r="GLO2" s="486"/>
      <c r="GLP2" s="486"/>
      <c r="GLQ2" s="486"/>
      <c r="GLR2" s="486"/>
      <c r="GLS2" s="486"/>
      <c r="GLT2" s="486"/>
      <c r="GLU2" s="486"/>
      <c r="GLV2" s="486"/>
      <c r="GLW2" s="486"/>
      <c r="GLX2" s="486"/>
      <c r="GLY2" s="486"/>
      <c r="GLZ2" s="486"/>
      <c r="GMA2" s="486"/>
      <c r="GMB2" s="486"/>
      <c r="GMC2" s="486"/>
      <c r="GMD2" s="486"/>
      <c r="GME2" s="486"/>
      <c r="GMF2" s="486"/>
      <c r="GMG2" s="486"/>
      <c r="GMH2" s="486"/>
      <c r="GMI2" s="486"/>
      <c r="GMJ2" s="486"/>
      <c r="GMK2" s="486"/>
      <c r="GML2" s="486"/>
      <c r="GMM2" s="486"/>
      <c r="GMN2" s="486"/>
      <c r="GMO2" s="486"/>
      <c r="GMP2" s="486"/>
      <c r="GMQ2" s="486"/>
      <c r="GMR2" s="486"/>
      <c r="GMS2" s="486"/>
      <c r="GMT2" s="486"/>
      <c r="GMU2" s="486"/>
      <c r="GMV2" s="486"/>
      <c r="GMW2" s="486"/>
      <c r="GMX2" s="486"/>
      <c r="GMY2" s="486"/>
      <c r="GMZ2" s="486"/>
      <c r="GNA2" s="486"/>
      <c r="GNB2" s="486"/>
      <c r="GNC2" s="486"/>
      <c r="GND2" s="486"/>
      <c r="GNE2" s="486"/>
      <c r="GNF2" s="486"/>
      <c r="GNG2" s="486"/>
      <c r="GNH2" s="486"/>
      <c r="GNI2" s="486"/>
      <c r="GNJ2" s="486"/>
      <c r="GNK2" s="486"/>
      <c r="GNL2" s="486"/>
      <c r="GNM2" s="486"/>
      <c r="GNN2" s="486"/>
      <c r="GNO2" s="486"/>
      <c r="GNP2" s="486"/>
      <c r="GNQ2" s="486"/>
      <c r="GNR2" s="486"/>
      <c r="GNS2" s="486"/>
      <c r="GNT2" s="486"/>
      <c r="GNU2" s="486"/>
      <c r="GNV2" s="486"/>
      <c r="GNW2" s="486"/>
      <c r="GNX2" s="486"/>
      <c r="GNY2" s="486"/>
      <c r="GNZ2" s="486"/>
      <c r="GOA2" s="486"/>
      <c r="GOB2" s="486"/>
      <c r="GOC2" s="486"/>
      <c r="GOD2" s="486"/>
      <c r="GOE2" s="486"/>
      <c r="GOF2" s="486"/>
      <c r="GOG2" s="486"/>
      <c r="GOH2" s="486"/>
      <c r="GOI2" s="486"/>
      <c r="GOJ2" s="486"/>
      <c r="GOK2" s="486"/>
      <c r="GOL2" s="486"/>
      <c r="GOM2" s="486"/>
      <c r="GON2" s="486"/>
      <c r="GOO2" s="486"/>
      <c r="GOP2" s="486"/>
      <c r="GOQ2" s="486"/>
      <c r="GOR2" s="486"/>
      <c r="GOS2" s="486"/>
      <c r="GOT2" s="486"/>
      <c r="GOU2" s="486"/>
      <c r="GOV2" s="486"/>
      <c r="GOW2" s="486"/>
      <c r="GOX2" s="486"/>
      <c r="GOY2" s="486"/>
      <c r="GOZ2" s="486"/>
      <c r="GPA2" s="486"/>
      <c r="GPB2" s="486"/>
      <c r="GPC2" s="486"/>
      <c r="GPD2" s="486"/>
      <c r="GPE2" s="486"/>
      <c r="GPF2" s="486"/>
      <c r="GPG2" s="486"/>
      <c r="GPH2" s="486"/>
      <c r="GPI2" s="486"/>
      <c r="GPJ2" s="486"/>
      <c r="GPK2" s="486"/>
      <c r="GPL2" s="486"/>
      <c r="GPM2" s="486"/>
      <c r="GPN2" s="486"/>
      <c r="GPO2" s="486"/>
      <c r="GPP2" s="486"/>
      <c r="GPQ2" s="486"/>
      <c r="GPR2" s="486"/>
      <c r="GPS2" s="486"/>
      <c r="GPT2" s="486"/>
      <c r="GPU2" s="486"/>
      <c r="GPV2" s="486"/>
      <c r="GPW2" s="486"/>
      <c r="GPX2" s="486"/>
      <c r="GPY2" s="486"/>
      <c r="GPZ2" s="486"/>
      <c r="GQA2" s="486"/>
      <c r="GQB2" s="486"/>
      <c r="GQC2" s="486"/>
      <c r="GQD2" s="486"/>
      <c r="GQE2" s="486"/>
      <c r="GQF2" s="486"/>
      <c r="GQG2" s="486"/>
      <c r="GQH2" s="486"/>
      <c r="GQI2" s="486"/>
      <c r="GQJ2" s="486"/>
      <c r="GQK2" s="486"/>
      <c r="GQL2" s="486"/>
      <c r="GQM2" s="486"/>
      <c r="GQN2" s="486"/>
      <c r="GQO2" s="486"/>
      <c r="GQP2" s="486"/>
      <c r="GQQ2" s="486"/>
      <c r="GQR2" s="486"/>
      <c r="GQS2" s="486"/>
      <c r="GQT2" s="486"/>
      <c r="GQU2" s="486"/>
      <c r="GQV2" s="486"/>
      <c r="GQW2" s="486"/>
      <c r="GQX2" s="486"/>
      <c r="GQY2" s="486"/>
      <c r="GQZ2" s="486"/>
      <c r="GRA2" s="486"/>
      <c r="GRB2" s="486"/>
      <c r="GRC2" s="486"/>
      <c r="GRD2" s="486"/>
      <c r="GRE2" s="486"/>
      <c r="GRF2" s="486"/>
      <c r="GRG2" s="486"/>
      <c r="GRH2" s="486"/>
      <c r="GRI2" s="486"/>
      <c r="GRJ2" s="486"/>
      <c r="GRK2" s="486"/>
      <c r="GRL2" s="486"/>
      <c r="GRM2" s="486"/>
      <c r="GRN2" s="486"/>
      <c r="GRO2" s="486"/>
      <c r="GRP2" s="486"/>
      <c r="GRQ2" s="486"/>
      <c r="GRR2" s="486"/>
      <c r="GRS2" s="486"/>
      <c r="GRT2" s="486"/>
      <c r="GRU2" s="486"/>
      <c r="GRV2" s="486"/>
      <c r="GRW2" s="486"/>
      <c r="GRX2" s="486"/>
      <c r="GRY2" s="486"/>
      <c r="GRZ2" s="486"/>
      <c r="GSA2" s="486"/>
      <c r="GSB2" s="486"/>
      <c r="GSC2" s="486"/>
      <c r="GSD2" s="486"/>
      <c r="GSE2" s="486"/>
      <c r="GSF2" s="486"/>
      <c r="GSG2" s="486"/>
      <c r="GSH2" s="486"/>
      <c r="GSI2" s="486"/>
      <c r="GSJ2" s="486"/>
      <c r="GSK2" s="486"/>
      <c r="GSL2" s="486"/>
      <c r="GSM2" s="486"/>
      <c r="GSN2" s="486"/>
      <c r="GSO2" s="486"/>
      <c r="GSP2" s="486"/>
      <c r="GSQ2" s="486"/>
      <c r="GSR2" s="486"/>
      <c r="GSS2" s="486"/>
      <c r="GST2" s="486"/>
      <c r="GSU2" s="486"/>
      <c r="GSV2" s="486"/>
      <c r="GSW2" s="486"/>
      <c r="GSX2" s="486"/>
      <c r="GSY2" s="486"/>
      <c r="GSZ2" s="486"/>
      <c r="GTA2" s="486"/>
      <c r="GTB2" s="486"/>
      <c r="GTC2" s="486"/>
      <c r="GTD2" s="486"/>
      <c r="GTE2" s="486"/>
      <c r="GTF2" s="486"/>
      <c r="GTG2" s="486"/>
      <c r="GTH2" s="486"/>
      <c r="GTI2" s="486"/>
      <c r="GTJ2" s="486"/>
      <c r="GTK2" s="486"/>
      <c r="GTL2" s="486"/>
      <c r="GTM2" s="486"/>
      <c r="GTN2" s="486"/>
      <c r="GTO2" s="486"/>
      <c r="GTP2" s="486"/>
      <c r="GTQ2" s="486"/>
      <c r="GTR2" s="486"/>
      <c r="GTS2" s="486"/>
      <c r="GTT2" s="486"/>
      <c r="GTU2" s="486"/>
      <c r="GTV2" s="486"/>
      <c r="GTW2" s="486"/>
      <c r="GTX2" s="486"/>
      <c r="GTY2" s="486"/>
      <c r="GTZ2" s="486"/>
      <c r="GUA2" s="486"/>
      <c r="GUB2" s="486"/>
      <c r="GUC2" s="486"/>
      <c r="GUD2" s="486"/>
      <c r="GUE2" s="486"/>
      <c r="GUF2" s="486"/>
      <c r="GUG2" s="486"/>
      <c r="GUH2" s="486"/>
      <c r="GUI2" s="486"/>
      <c r="GUJ2" s="486"/>
      <c r="GUK2" s="486"/>
      <c r="GUL2" s="486"/>
      <c r="GUM2" s="486"/>
      <c r="GUN2" s="486"/>
      <c r="GUO2" s="486"/>
      <c r="GUP2" s="486"/>
      <c r="GUQ2" s="486"/>
      <c r="GUR2" s="486"/>
      <c r="GUS2" s="486"/>
      <c r="GUT2" s="486"/>
      <c r="GUU2" s="486"/>
      <c r="GUV2" s="486"/>
      <c r="GUW2" s="486"/>
      <c r="GUX2" s="486"/>
      <c r="GUY2" s="486"/>
      <c r="GUZ2" s="486"/>
      <c r="GVA2" s="486"/>
      <c r="GVB2" s="486"/>
      <c r="GVC2" s="486"/>
      <c r="GVD2" s="486"/>
      <c r="GVE2" s="486"/>
      <c r="GVF2" s="486"/>
      <c r="GVG2" s="486"/>
      <c r="GVH2" s="486"/>
      <c r="GVI2" s="486"/>
      <c r="GVJ2" s="486"/>
      <c r="GVK2" s="486"/>
      <c r="GVL2" s="486"/>
      <c r="GVM2" s="486"/>
      <c r="GVN2" s="486"/>
      <c r="GVO2" s="486"/>
      <c r="GVP2" s="486"/>
      <c r="GVQ2" s="486"/>
      <c r="GVR2" s="486"/>
      <c r="GVS2" s="486"/>
      <c r="GVT2" s="486"/>
      <c r="GVU2" s="486"/>
      <c r="GVV2" s="486"/>
      <c r="GVW2" s="486"/>
      <c r="GVX2" s="486"/>
      <c r="GVY2" s="486"/>
      <c r="GVZ2" s="486"/>
      <c r="GWA2" s="486"/>
      <c r="GWB2" s="486"/>
      <c r="GWC2" s="486"/>
      <c r="GWD2" s="486"/>
      <c r="GWE2" s="486"/>
      <c r="GWF2" s="486"/>
      <c r="GWG2" s="486"/>
      <c r="GWH2" s="486"/>
      <c r="GWI2" s="486"/>
      <c r="GWJ2" s="486"/>
      <c r="GWK2" s="486"/>
      <c r="GWL2" s="486"/>
      <c r="GWM2" s="486"/>
      <c r="GWN2" s="486"/>
      <c r="GWO2" s="486"/>
      <c r="GWP2" s="486"/>
      <c r="GWQ2" s="486"/>
      <c r="GWR2" s="486"/>
      <c r="GWS2" s="486"/>
      <c r="GWT2" s="486"/>
      <c r="GWU2" s="486"/>
      <c r="GWV2" s="486"/>
      <c r="GWW2" s="486"/>
      <c r="GWX2" s="486"/>
      <c r="GWY2" s="486"/>
      <c r="GWZ2" s="486"/>
      <c r="GXA2" s="486"/>
      <c r="GXB2" s="486"/>
      <c r="GXC2" s="486"/>
      <c r="GXD2" s="486"/>
      <c r="GXE2" s="486"/>
      <c r="GXF2" s="486"/>
      <c r="GXG2" s="486"/>
      <c r="GXH2" s="486"/>
      <c r="GXI2" s="486"/>
      <c r="GXJ2" s="486"/>
      <c r="GXK2" s="486"/>
      <c r="GXL2" s="486"/>
      <c r="GXM2" s="486"/>
      <c r="GXN2" s="486"/>
      <c r="GXO2" s="486"/>
      <c r="GXP2" s="486"/>
      <c r="GXQ2" s="486"/>
      <c r="GXR2" s="486"/>
      <c r="GXS2" s="486"/>
      <c r="GXT2" s="486"/>
      <c r="GXU2" s="486"/>
      <c r="GXV2" s="486"/>
      <c r="GXW2" s="486"/>
      <c r="GXX2" s="486"/>
      <c r="GXY2" s="486"/>
      <c r="GXZ2" s="486"/>
      <c r="GYA2" s="486"/>
      <c r="GYB2" s="486"/>
      <c r="GYC2" s="486"/>
      <c r="GYD2" s="486"/>
      <c r="GYE2" s="486"/>
      <c r="GYF2" s="486"/>
      <c r="GYG2" s="486"/>
      <c r="GYH2" s="486"/>
      <c r="GYI2" s="486"/>
      <c r="GYJ2" s="486"/>
      <c r="GYK2" s="486"/>
      <c r="GYL2" s="486"/>
      <c r="GYM2" s="486"/>
      <c r="GYN2" s="486"/>
      <c r="GYO2" s="486"/>
      <c r="GYP2" s="486"/>
      <c r="GYQ2" s="486"/>
      <c r="GYR2" s="486"/>
      <c r="GYS2" s="486"/>
      <c r="GYT2" s="486"/>
      <c r="GYU2" s="486"/>
      <c r="GYV2" s="486"/>
      <c r="GYW2" s="486"/>
      <c r="GYX2" s="486"/>
      <c r="GYY2" s="486"/>
      <c r="GYZ2" s="486"/>
      <c r="GZA2" s="486"/>
      <c r="GZB2" s="486"/>
      <c r="GZC2" s="486"/>
      <c r="GZD2" s="486"/>
      <c r="GZE2" s="486"/>
      <c r="GZF2" s="486"/>
      <c r="GZG2" s="486"/>
      <c r="GZH2" s="486"/>
      <c r="GZI2" s="486"/>
      <c r="GZJ2" s="486"/>
      <c r="GZK2" s="486"/>
      <c r="GZL2" s="486"/>
      <c r="GZM2" s="486"/>
      <c r="GZN2" s="486"/>
      <c r="GZO2" s="486"/>
      <c r="GZP2" s="486"/>
      <c r="GZQ2" s="486"/>
      <c r="GZR2" s="486"/>
      <c r="GZS2" s="486"/>
      <c r="GZT2" s="486"/>
      <c r="GZU2" s="486"/>
      <c r="GZV2" s="486"/>
      <c r="GZW2" s="486"/>
      <c r="GZX2" s="486"/>
      <c r="GZY2" s="486"/>
      <c r="GZZ2" s="486"/>
      <c r="HAA2" s="486"/>
      <c r="HAB2" s="486"/>
      <c r="HAC2" s="486"/>
      <c r="HAD2" s="486"/>
      <c r="HAE2" s="486"/>
      <c r="HAF2" s="486"/>
      <c r="HAG2" s="486"/>
      <c r="HAH2" s="486"/>
      <c r="HAI2" s="486"/>
      <c r="HAJ2" s="486"/>
      <c r="HAK2" s="486"/>
      <c r="HAL2" s="486"/>
      <c r="HAM2" s="486"/>
      <c r="HAN2" s="486"/>
      <c r="HAO2" s="486"/>
      <c r="HAP2" s="486"/>
      <c r="HAQ2" s="486"/>
      <c r="HAR2" s="486"/>
      <c r="HAS2" s="486"/>
      <c r="HAT2" s="486"/>
      <c r="HAU2" s="486"/>
      <c r="HAV2" s="486"/>
      <c r="HAW2" s="486"/>
      <c r="HAX2" s="486"/>
      <c r="HAY2" s="486"/>
      <c r="HAZ2" s="486"/>
      <c r="HBA2" s="486"/>
      <c r="HBB2" s="486"/>
      <c r="HBC2" s="486"/>
      <c r="HBD2" s="486"/>
      <c r="HBE2" s="486"/>
      <c r="HBF2" s="486"/>
      <c r="HBG2" s="486"/>
      <c r="HBH2" s="486"/>
      <c r="HBI2" s="486"/>
      <c r="HBJ2" s="486"/>
      <c r="HBK2" s="486"/>
      <c r="HBL2" s="486"/>
      <c r="HBM2" s="486"/>
      <c r="HBN2" s="486"/>
      <c r="HBO2" s="486"/>
      <c r="HBP2" s="486"/>
      <c r="HBQ2" s="486"/>
      <c r="HBR2" s="486"/>
      <c r="HBS2" s="486"/>
      <c r="HBT2" s="486"/>
      <c r="HBU2" s="486"/>
      <c r="HBV2" s="486"/>
      <c r="HBW2" s="486"/>
      <c r="HBX2" s="486"/>
      <c r="HBY2" s="486"/>
      <c r="HBZ2" s="486"/>
      <c r="HCA2" s="486"/>
      <c r="HCB2" s="486"/>
      <c r="HCC2" s="486"/>
      <c r="HCD2" s="486"/>
      <c r="HCE2" s="486"/>
      <c r="HCF2" s="486"/>
      <c r="HCG2" s="486"/>
      <c r="HCH2" s="486"/>
      <c r="HCI2" s="486"/>
      <c r="HCJ2" s="486"/>
      <c r="HCK2" s="486"/>
      <c r="HCL2" s="486"/>
      <c r="HCM2" s="486"/>
      <c r="HCN2" s="486"/>
      <c r="HCO2" s="486"/>
      <c r="HCP2" s="486"/>
      <c r="HCQ2" s="486"/>
      <c r="HCR2" s="486"/>
      <c r="HCS2" s="486"/>
      <c r="HCT2" s="486"/>
      <c r="HCU2" s="486"/>
      <c r="HCV2" s="486"/>
      <c r="HCW2" s="486"/>
      <c r="HCX2" s="486"/>
      <c r="HCY2" s="486"/>
      <c r="HCZ2" s="486"/>
      <c r="HDA2" s="486"/>
      <c r="HDB2" s="486"/>
      <c r="HDC2" s="486"/>
      <c r="HDD2" s="486"/>
      <c r="HDE2" s="486"/>
      <c r="HDF2" s="486"/>
      <c r="HDG2" s="486"/>
      <c r="HDH2" s="486"/>
      <c r="HDI2" s="486"/>
      <c r="HDJ2" s="486"/>
      <c r="HDK2" s="486"/>
      <c r="HDL2" s="486"/>
      <c r="HDM2" s="486"/>
      <c r="HDN2" s="486"/>
      <c r="HDO2" s="486"/>
      <c r="HDP2" s="486"/>
      <c r="HDQ2" s="486"/>
      <c r="HDR2" s="486"/>
      <c r="HDS2" s="486"/>
      <c r="HDT2" s="486"/>
      <c r="HDU2" s="486"/>
      <c r="HDV2" s="486"/>
      <c r="HDW2" s="486"/>
      <c r="HDX2" s="486"/>
      <c r="HDY2" s="486"/>
      <c r="HDZ2" s="486"/>
      <c r="HEA2" s="486"/>
      <c r="HEB2" s="486"/>
      <c r="HEC2" s="486"/>
      <c r="HED2" s="486"/>
      <c r="HEE2" s="486"/>
      <c r="HEF2" s="486"/>
      <c r="HEG2" s="486"/>
      <c r="HEH2" s="486"/>
      <c r="HEI2" s="486"/>
      <c r="HEJ2" s="486"/>
      <c r="HEK2" s="486"/>
      <c r="HEL2" s="486"/>
      <c r="HEM2" s="486"/>
      <c r="HEN2" s="486"/>
      <c r="HEO2" s="486"/>
      <c r="HEP2" s="486"/>
      <c r="HEQ2" s="486"/>
      <c r="HER2" s="486"/>
      <c r="HES2" s="486"/>
      <c r="HET2" s="486"/>
      <c r="HEU2" s="486"/>
      <c r="HEV2" s="486"/>
      <c r="HEW2" s="486"/>
      <c r="HEX2" s="486"/>
      <c r="HEY2" s="486"/>
      <c r="HEZ2" s="486"/>
      <c r="HFA2" s="486"/>
      <c r="HFB2" s="486"/>
      <c r="HFC2" s="486"/>
      <c r="HFD2" s="486"/>
      <c r="HFE2" s="486"/>
      <c r="HFF2" s="486"/>
      <c r="HFG2" s="486"/>
      <c r="HFH2" s="486"/>
      <c r="HFI2" s="486"/>
      <c r="HFJ2" s="486"/>
      <c r="HFK2" s="486"/>
      <c r="HFL2" s="486"/>
      <c r="HFM2" s="486"/>
      <c r="HFN2" s="486"/>
      <c r="HFO2" s="486"/>
      <c r="HFP2" s="486"/>
      <c r="HFQ2" s="486"/>
      <c r="HFR2" s="486"/>
      <c r="HFS2" s="486"/>
      <c r="HFT2" s="486"/>
      <c r="HFU2" s="486"/>
      <c r="HFV2" s="486"/>
      <c r="HFW2" s="486"/>
      <c r="HFX2" s="486"/>
      <c r="HFY2" s="486"/>
      <c r="HFZ2" s="486"/>
      <c r="HGA2" s="486"/>
      <c r="HGB2" s="486"/>
      <c r="HGC2" s="486"/>
      <c r="HGD2" s="486"/>
      <c r="HGE2" s="486"/>
      <c r="HGF2" s="486"/>
      <c r="HGG2" s="486"/>
      <c r="HGH2" s="486"/>
      <c r="HGI2" s="486"/>
      <c r="HGJ2" s="486"/>
      <c r="HGK2" s="486"/>
      <c r="HGL2" s="486"/>
      <c r="HGM2" s="486"/>
      <c r="HGN2" s="486"/>
      <c r="HGO2" s="486"/>
      <c r="HGP2" s="486"/>
      <c r="HGQ2" s="486"/>
      <c r="HGR2" s="486"/>
      <c r="HGS2" s="486"/>
      <c r="HGT2" s="486"/>
      <c r="HGU2" s="486"/>
      <c r="HGV2" s="486"/>
      <c r="HGW2" s="486"/>
      <c r="HGX2" s="486"/>
      <c r="HGY2" s="486"/>
      <c r="HGZ2" s="486"/>
      <c r="HHA2" s="486"/>
      <c r="HHB2" s="486"/>
      <c r="HHC2" s="486"/>
      <c r="HHD2" s="486"/>
      <c r="HHE2" s="486"/>
      <c r="HHF2" s="486"/>
      <c r="HHG2" s="486"/>
      <c r="HHH2" s="486"/>
      <c r="HHI2" s="486"/>
      <c r="HHJ2" s="486"/>
      <c r="HHK2" s="486"/>
      <c r="HHL2" s="486"/>
      <c r="HHM2" s="486"/>
      <c r="HHN2" s="486"/>
      <c r="HHO2" s="486"/>
      <c r="HHP2" s="486"/>
      <c r="HHQ2" s="486"/>
      <c r="HHR2" s="486"/>
      <c r="HHS2" s="486"/>
      <c r="HHT2" s="486"/>
      <c r="HHU2" s="486"/>
      <c r="HHV2" s="486"/>
      <c r="HHW2" s="486"/>
      <c r="HHX2" s="486"/>
      <c r="HHY2" s="486"/>
      <c r="HHZ2" s="486"/>
      <c r="HIA2" s="486"/>
      <c r="HIB2" s="486"/>
      <c r="HIC2" s="486"/>
      <c r="HID2" s="486"/>
      <c r="HIE2" s="486"/>
      <c r="HIF2" s="486"/>
      <c r="HIG2" s="486"/>
      <c r="HIH2" s="486"/>
      <c r="HII2" s="486"/>
      <c r="HIJ2" s="486"/>
      <c r="HIK2" s="486"/>
      <c r="HIL2" s="486"/>
      <c r="HIM2" s="486"/>
      <c r="HIN2" s="486"/>
      <c r="HIO2" s="486"/>
      <c r="HIP2" s="486"/>
      <c r="HIQ2" s="486"/>
      <c r="HIR2" s="486"/>
      <c r="HIS2" s="486"/>
      <c r="HIT2" s="486"/>
      <c r="HIU2" s="486"/>
      <c r="HIV2" s="486"/>
      <c r="HIW2" s="486"/>
      <c r="HIX2" s="486"/>
      <c r="HIY2" s="486"/>
      <c r="HIZ2" s="486"/>
      <c r="HJA2" s="486"/>
      <c r="HJB2" s="486"/>
      <c r="HJC2" s="486"/>
      <c r="HJD2" s="486"/>
      <c r="HJE2" s="486"/>
      <c r="HJF2" s="486"/>
      <c r="HJG2" s="486"/>
      <c r="HJH2" s="486"/>
      <c r="HJI2" s="486"/>
      <c r="HJJ2" s="486"/>
      <c r="HJK2" s="486"/>
      <c r="HJL2" s="486"/>
      <c r="HJM2" s="486"/>
      <c r="HJN2" s="486"/>
      <c r="HJO2" s="486"/>
      <c r="HJP2" s="486"/>
      <c r="HJQ2" s="486"/>
      <c r="HJR2" s="486"/>
      <c r="HJS2" s="486"/>
      <c r="HJT2" s="486"/>
      <c r="HJU2" s="486"/>
      <c r="HJV2" s="486"/>
      <c r="HJW2" s="486"/>
      <c r="HJX2" s="486"/>
      <c r="HJY2" s="486"/>
      <c r="HJZ2" s="486"/>
      <c r="HKA2" s="486"/>
      <c r="HKB2" s="486"/>
      <c r="HKC2" s="486"/>
      <c r="HKD2" s="486"/>
      <c r="HKE2" s="486"/>
      <c r="HKF2" s="486"/>
      <c r="HKG2" s="486"/>
      <c r="HKH2" s="486"/>
      <c r="HKI2" s="486"/>
      <c r="HKJ2" s="486"/>
      <c r="HKK2" s="486"/>
      <c r="HKL2" s="486"/>
      <c r="HKM2" s="486"/>
      <c r="HKN2" s="486"/>
      <c r="HKO2" s="486"/>
      <c r="HKP2" s="486"/>
      <c r="HKQ2" s="486"/>
      <c r="HKR2" s="486"/>
      <c r="HKS2" s="486"/>
      <c r="HKT2" s="486"/>
      <c r="HKU2" s="486"/>
      <c r="HKV2" s="486"/>
      <c r="HKW2" s="486"/>
      <c r="HKX2" s="486"/>
      <c r="HKY2" s="486"/>
      <c r="HKZ2" s="486"/>
      <c r="HLA2" s="486"/>
      <c r="HLB2" s="486"/>
      <c r="HLC2" s="486"/>
      <c r="HLD2" s="486"/>
      <c r="HLE2" s="486"/>
      <c r="HLF2" s="486"/>
      <c r="HLG2" s="486"/>
      <c r="HLH2" s="486"/>
      <c r="HLI2" s="486"/>
      <c r="HLJ2" s="486"/>
      <c r="HLK2" s="486"/>
      <c r="HLL2" s="486"/>
      <c r="HLM2" s="486"/>
      <c r="HLN2" s="486"/>
      <c r="HLO2" s="486"/>
      <c r="HLP2" s="486"/>
      <c r="HLQ2" s="486"/>
      <c r="HLR2" s="486"/>
      <c r="HLS2" s="486"/>
      <c r="HLT2" s="486"/>
      <c r="HLU2" s="486"/>
      <c r="HLV2" s="486"/>
      <c r="HLW2" s="486"/>
      <c r="HLX2" s="486"/>
      <c r="HLY2" s="486"/>
      <c r="HLZ2" s="486"/>
      <c r="HMA2" s="486"/>
      <c r="HMB2" s="486"/>
      <c r="HMC2" s="486"/>
      <c r="HMD2" s="486"/>
      <c r="HME2" s="486"/>
      <c r="HMF2" s="486"/>
      <c r="HMG2" s="486"/>
      <c r="HMH2" s="486"/>
      <c r="HMI2" s="486"/>
      <c r="HMJ2" s="486"/>
      <c r="HMK2" s="486"/>
      <c r="HML2" s="486"/>
      <c r="HMM2" s="486"/>
      <c r="HMN2" s="486"/>
      <c r="HMO2" s="486"/>
      <c r="HMP2" s="486"/>
      <c r="HMQ2" s="486"/>
      <c r="HMR2" s="486"/>
      <c r="HMS2" s="486"/>
      <c r="HMT2" s="486"/>
      <c r="HMU2" s="486"/>
      <c r="HMV2" s="486"/>
      <c r="HMW2" s="486"/>
      <c r="HMX2" s="486"/>
      <c r="HMY2" s="486"/>
      <c r="HMZ2" s="486"/>
      <c r="HNA2" s="486"/>
      <c r="HNB2" s="486"/>
      <c r="HNC2" s="486"/>
      <c r="HND2" s="486"/>
      <c r="HNE2" s="486"/>
      <c r="HNF2" s="486"/>
      <c r="HNG2" s="486"/>
      <c r="HNH2" s="486"/>
      <c r="HNI2" s="486"/>
      <c r="HNJ2" s="486"/>
      <c r="HNK2" s="486"/>
      <c r="HNL2" s="486"/>
      <c r="HNM2" s="486"/>
      <c r="HNN2" s="486"/>
      <c r="HNO2" s="486"/>
      <c r="HNP2" s="486"/>
      <c r="HNQ2" s="486"/>
      <c r="HNR2" s="486"/>
      <c r="HNS2" s="486"/>
      <c r="HNT2" s="486"/>
      <c r="HNU2" s="486"/>
      <c r="HNV2" s="486"/>
      <c r="HNW2" s="486"/>
      <c r="HNX2" s="486"/>
      <c r="HNY2" s="486"/>
      <c r="HNZ2" s="486"/>
      <c r="HOA2" s="486"/>
      <c r="HOB2" s="486"/>
      <c r="HOC2" s="486"/>
      <c r="HOD2" s="486"/>
      <c r="HOE2" s="486"/>
      <c r="HOF2" s="486"/>
      <c r="HOG2" s="486"/>
      <c r="HOH2" s="486"/>
      <c r="HOI2" s="486"/>
      <c r="HOJ2" s="486"/>
      <c r="HOK2" s="486"/>
      <c r="HOL2" s="486"/>
      <c r="HOM2" s="486"/>
      <c r="HON2" s="486"/>
      <c r="HOO2" s="486"/>
      <c r="HOP2" s="486"/>
      <c r="HOQ2" s="486"/>
      <c r="HOR2" s="486"/>
      <c r="HOS2" s="486"/>
      <c r="HOT2" s="486"/>
      <c r="HOU2" s="486"/>
      <c r="HOV2" s="486"/>
      <c r="HOW2" s="486"/>
      <c r="HOX2" s="486"/>
      <c r="HOY2" s="486"/>
      <c r="HOZ2" s="486"/>
      <c r="HPA2" s="486"/>
      <c r="HPB2" s="486"/>
      <c r="HPC2" s="486"/>
      <c r="HPD2" s="486"/>
      <c r="HPE2" s="486"/>
      <c r="HPF2" s="486"/>
      <c r="HPG2" s="486"/>
      <c r="HPH2" s="486"/>
      <c r="HPI2" s="486"/>
      <c r="HPJ2" s="486"/>
      <c r="HPK2" s="486"/>
      <c r="HPL2" s="486"/>
      <c r="HPM2" s="486"/>
      <c r="HPN2" s="486"/>
      <c r="HPO2" s="486"/>
      <c r="HPP2" s="486"/>
      <c r="HPQ2" s="486"/>
      <c r="HPR2" s="486"/>
      <c r="HPS2" s="486"/>
      <c r="HPT2" s="486"/>
      <c r="HPU2" s="486"/>
      <c r="HPV2" s="486"/>
      <c r="HPW2" s="486"/>
      <c r="HPX2" s="486"/>
      <c r="HPY2" s="486"/>
      <c r="HPZ2" s="486"/>
      <c r="HQA2" s="486"/>
      <c r="HQB2" s="486"/>
      <c r="HQC2" s="486"/>
      <c r="HQD2" s="486"/>
      <c r="HQE2" s="486"/>
      <c r="HQF2" s="486"/>
      <c r="HQG2" s="486"/>
      <c r="HQH2" s="486"/>
      <c r="HQI2" s="486"/>
      <c r="HQJ2" s="486"/>
      <c r="HQK2" s="486"/>
      <c r="HQL2" s="486"/>
      <c r="HQM2" s="486"/>
      <c r="HQN2" s="486"/>
      <c r="HQO2" s="486"/>
      <c r="HQP2" s="486"/>
      <c r="HQQ2" s="486"/>
      <c r="HQR2" s="486"/>
      <c r="HQS2" s="486"/>
      <c r="HQT2" s="486"/>
      <c r="HQU2" s="486"/>
      <c r="HQV2" s="486"/>
      <c r="HQW2" s="486"/>
      <c r="HQX2" s="486"/>
      <c r="HQY2" s="486"/>
      <c r="HQZ2" s="486"/>
      <c r="HRA2" s="486"/>
      <c r="HRB2" s="486"/>
      <c r="HRC2" s="486"/>
      <c r="HRD2" s="486"/>
      <c r="HRE2" s="486"/>
      <c r="HRF2" s="486"/>
      <c r="HRG2" s="486"/>
      <c r="HRH2" s="486"/>
      <c r="HRI2" s="486"/>
      <c r="HRJ2" s="486"/>
      <c r="HRK2" s="486"/>
      <c r="HRL2" s="486"/>
      <c r="HRM2" s="486"/>
      <c r="HRN2" s="486"/>
      <c r="HRO2" s="486"/>
      <c r="HRP2" s="486"/>
      <c r="HRQ2" s="486"/>
      <c r="HRR2" s="486"/>
      <c r="HRS2" s="486"/>
      <c r="HRT2" s="486"/>
      <c r="HRU2" s="486"/>
      <c r="HRV2" s="486"/>
      <c r="HRW2" s="486"/>
      <c r="HRX2" s="486"/>
      <c r="HRY2" s="486"/>
      <c r="HRZ2" s="486"/>
      <c r="HSA2" s="486"/>
      <c r="HSB2" s="486"/>
      <c r="HSC2" s="486"/>
      <c r="HSD2" s="486"/>
      <c r="HSE2" s="486"/>
      <c r="HSF2" s="486"/>
      <c r="HSG2" s="486"/>
      <c r="HSH2" s="486"/>
      <c r="HSI2" s="486"/>
      <c r="HSJ2" s="486"/>
      <c r="HSK2" s="486"/>
      <c r="HSL2" s="486"/>
      <c r="HSM2" s="486"/>
      <c r="HSN2" s="486"/>
      <c r="HSO2" s="486"/>
      <c r="HSP2" s="486"/>
      <c r="HSQ2" s="486"/>
      <c r="HSR2" s="486"/>
      <c r="HSS2" s="486"/>
      <c r="HST2" s="486"/>
      <c r="HSU2" s="486"/>
      <c r="HSV2" s="486"/>
      <c r="HSW2" s="486"/>
      <c r="HSX2" s="486"/>
      <c r="HSY2" s="486"/>
      <c r="HSZ2" s="486"/>
      <c r="HTA2" s="486"/>
      <c r="HTB2" s="486"/>
      <c r="HTC2" s="486"/>
      <c r="HTD2" s="486"/>
      <c r="HTE2" s="486"/>
      <c r="HTF2" s="486"/>
      <c r="HTG2" s="486"/>
      <c r="HTH2" s="486"/>
      <c r="HTI2" s="486"/>
      <c r="HTJ2" s="486"/>
      <c r="HTK2" s="486"/>
      <c r="HTL2" s="486"/>
      <c r="HTM2" s="486"/>
      <c r="HTN2" s="486"/>
      <c r="HTO2" s="486"/>
      <c r="HTP2" s="486"/>
      <c r="HTQ2" s="486"/>
      <c r="HTR2" s="486"/>
      <c r="HTS2" s="486"/>
      <c r="HTT2" s="486"/>
      <c r="HTU2" s="486"/>
      <c r="HTV2" s="486"/>
      <c r="HTW2" s="486"/>
      <c r="HTX2" s="486"/>
      <c r="HTY2" s="486"/>
      <c r="HTZ2" s="486"/>
      <c r="HUA2" s="486"/>
      <c r="HUB2" s="486"/>
      <c r="HUC2" s="486"/>
      <c r="HUD2" s="486"/>
      <c r="HUE2" s="486"/>
      <c r="HUF2" s="486"/>
      <c r="HUG2" s="486"/>
      <c r="HUH2" s="486"/>
      <c r="HUI2" s="486"/>
      <c r="HUJ2" s="486"/>
      <c r="HUK2" s="486"/>
      <c r="HUL2" s="486"/>
      <c r="HUM2" s="486"/>
      <c r="HUN2" s="486"/>
      <c r="HUO2" s="486"/>
      <c r="HUP2" s="486"/>
      <c r="HUQ2" s="486"/>
      <c r="HUR2" s="486"/>
      <c r="HUS2" s="486"/>
      <c r="HUT2" s="486"/>
      <c r="HUU2" s="486"/>
      <c r="HUV2" s="486"/>
      <c r="HUW2" s="486"/>
      <c r="HUX2" s="486"/>
      <c r="HUY2" s="486"/>
      <c r="HUZ2" s="486"/>
      <c r="HVA2" s="486"/>
      <c r="HVB2" s="486"/>
      <c r="HVC2" s="486"/>
      <c r="HVD2" s="486"/>
      <c r="HVE2" s="486"/>
      <c r="HVF2" s="486"/>
      <c r="HVG2" s="486"/>
      <c r="HVH2" s="486"/>
      <c r="HVI2" s="486"/>
      <c r="HVJ2" s="486"/>
      <c r="HVK2" s="486"/>
      <c r="HVL2" s="486"/>
      <c r="HVM2" s="486"/>
      <c r="HVN2" s="486"/>
      <c r="HVO2" s="486"/>
      <c r="HVP2" s="486"/>
      <c r="HVQ2" s="486"/>
      <c r="HVR2" s="486"/>
      <c r="HVS2" s="486"/>
      <c r="HVT2" s="486"/>
      <c r="HVU2" s="486"/>
      <c r="HVV2" s="486"/>
      <c r="HVW2" s="486"/>
      <c r="HVX2" s="486"/>
      <c r="HVY2" s="486"/>
      <c r="HVZ2" s="486"/>
      <c r="HWA2" s="486"/>
      <c r="HWB2" s="486"/>
      <c r="HWC2" s="486"/>
      <c r="HWD2" s="486"/>
      <c r="HWE2" s="486"/>
      <c r="HWF2" s="486"/>
      <c r="HWG2" s="486"/>
      <c r="HWH2" s="486"/>
      <c r="HWI2" s="486"/>
      <c r="HWJ2" s="486"/>
      <c r="HWK2" s="486"/>
      <c r="HWL2" s="486"/>
      <c r="HWM2" s="486"/>
      <c r="HWN2" s="486"/>
      <c r="HWO2" s="486"/>
      <c r="HWP2" s="486"/>
      <c r="HWQ2" s="486"/>
      <c r="HWR2" s="486"/>
      <c r="HWS2" s="486"/>
      <c r="HWT2" s="486"/>
      <c r="HWU2" s="486"/>
      <c r="HWV2" s="486"/>
      <c r="HWW2" s="486"/>
      <c r="HWX2" s="486"/>
      <c r="HWY2" s="486"/>
      <c r="HWZ2" s="486"/>
      <c r="HXA2" s="486"/>
      <c r="HXB2" s="486"/>
      <c r="HXC2" s="486"/>
      <c r="HXD2" s="486"/>
      <c r="HXE2" s="486"/>
      <c r="HXF2" s="486"/>
      <c r="HXG2" s="486"/>
      <c r="HXH2" s="486"/>
      <c r="HXI2" s="486"/>
      <c r="HXJ2" s="486"/>
      <c r="HXK2" s="486"/>
      <c r="HXL2" s="486"/>
      <c r="HXM2" s="486"/>
      <c r="HXN2" s="486"/>
      <c r="HXO2" s="486"/>
      <c r="HXP2" s="486"/>
      <c r="HXQ2" s="486"/>
      <c r="HXR2" s="486"/>
      <c r="HXS2" s="486"/>
      <c r="HXT2" s="486"/>
      <c r="HXU2" s="486"/>
      <c r="HXV2" s="486"/>
      <c r="HXW2" s="486"/>
      <c r="HXX2" s="486"/>
      <c r="HXY2" s="486"/>
      <c r="HXZ2" s="486"/>
      <c r="HYA2" s="486"/>
      <c r="HYB2" s="486"/>
      <c r="HYC2" s="486"/>
      <c r="HYD2" s="486"/>
      <c r="HYE2" s="486"/>
      <c r="HYF2" s="486"/>
      <c r="HYG2" s="486"/>
      <c r="HYH2" s="486"/>
      <c r="HYI2" s="486"/>
      <c r="HYJ2" s="486"/>
      <c r="HYK2" s="486"/>
      <c r="HYL2" s="486"/>
      <c r="HYM2" s="486"/>
      <c r="HYN2" s="486"/>
      <c r="HYO2" s="486"/>
      <c r="HYP2" s="486"/>
      <c r="HYQ2" s="486"/>
      <c r="HYR2" s="486"/>
      <c r="HYS2" s="486"/>
      <c r="HYT2" s="486"/>
      <c r="HYU2" s="486"/>
      <c r="HYV2" s="486"/>
      <c r="HYW2" s="486"/>
      <c r="HYX2" s="486"/>
      <c r="HYY2" s="486"/>
      <c r="HYZ2" s="486"/>
      <c r="HZA2" s="486"/>
      <c r="HZB2" s="486"/>
      <c r="HZC2" s="486"/>
      <c r="HZD2" s="486"/>
      <c r="HZE2" s="486"/>
      <c r="HZF2" s="486"/>
      <c r="HZG2" s="486"/>
      <c r="HZH2" s="486"/>
      <c r="HZI2" s="486"/>
      <c r="HZJ2" s="486"/>
      <c r="HZK2" s="486"/>
      <c r="HZL2" s="486"/>
      <c r="HZM2" s="486"/>
      <c r="HZN2" s="486"/>
      <c r="HZO2" s="486"/>
      <c r="HZP2" s="486"/>
      <c r="HZQ2" s="486"/>
      <c r="HZR2" s="486"/>
      <c r="HZS2" s="486"/>
      <c r="HZT2" s="486"/>
      <c r="HZU2" s="486"/>
      <c r="HZV2" s="486"/>
      <c r="HZW2" s="486"/>
      <c r="HZX2" s="486"/>
      <c r="HZY2" s="486"/>
      <c r="HZZ2" s="486"/>
      <c r="IAA2" s="486"/>
      <c r="IAB2" s="486"/>
      <c r="IAC2" s="486"/>
      <c r="IAD2" s="486"/>
      <c r="IAE2" s="486"/>
      <c r="IAF2" s="486"/>
      <c r="IAG2" s="486"/>
      <c r="IAH2" s="486"/>
      <c r="IAI2" s="486"/>
      <c r="IAJ2" s="486"/>
      <c r="IAK2" s="486"/>
      <c r="IAL2" s="486"/>
      <c r="IAM2" s="486"/>
      <c r="IAN2" s="486"/>
      <c r="IAO2" s="486"/>
      <c r="IAP2" s="486"/>
      <c r="IAQ2" s="486"/>
      <c r="IAR2" s="486"/>
      <c r="IAS2" s="486"/>
      <c r="IAT2" s="486"/>
      <c r="IAU2" s="486"/>
      <c r="IAV2" s="486"/>
      <c r="IAW2" s="486"/>
      <c r="IAX2" s="486"/>
      <c r="IAY2" s="486"/>
      <c r="IAZ2" s="486"/>
      <c r="IBA2" s="486"/>
      <c r="IBB2" s="486"/>
      <c r="IBC2" s="486"/>
      <c r="IBD2" s="486"/>
      <c r="IBE2" s="486"/>
      <c r="IBF2" s="486"/>
      <c r="IBG2" s="486"/>
      <c r="IBH2" s="486"/>
      <c r="IBI2" s="486"/>
      <c r="IBJ2" s="486"/>
      <c r="IBK2" s="486"/>
      <c r="IBL2" s="486"/>
      <c r="IBM2" s="486"/>
      <c r="IBN2" s="486"/>
      <c r="IBO2" s="486"/>
      <c r="IBP2" s="486"/>
      <c r="IBQ2" s="486"/>
      <c r="IBR2" s="486"/>
      <c r="IBS2" s="486"/>
      <c r="IBT2" s="486"/>
      <c r="IBU2" s="486"/>
      <c r="IBV2" s="486"/>
      <c r="IBW2" s="486"/>
      <c r="IBX2" s="486"/>
      <c r="IBY2" s="486"/>
      <c r="IBZ2" s="486"/>
      <c r="ICA2" s="486"/>
      <c r="ICB2" s="486"/>
      <c r="ICC2" s="486"/>
      <c r="ICD2" s="486"/>
      <c r="ICE2" s="486"/>
      <c r="ICF2" s="486"/>
      <c r="ICG2" s="486"/>
      <c r="ICH2" s="486"/>
      <c r="ICI2" s="486"/>
      <c r="ICJ2" s="486"/>
      <c r="ICK2" s="486"/>
      <c r="ICL2" s="486"/>
      <c r="ICM2" s="486"/>
      <c r="ICN2" s="486"/>
      <c r="ICO2" s="486"/>
      <c r="ICP2" s="486"/>
      <c r="ICQ2" s="486"/>
      <c r="ICR2" s="486"/>
      <c r="ICS2" s="486"/>
      <c r="ICT2" s="486"/>
      <c r="ICU2" s="486"/>
      <c r="ICV2" s="486"/>
      <c r="ICW2" s="486"/>
      <c r="ICX2" s="486"/>
      <c r="ICY2" s="486"/>
      <c r="ICZ2" s="486"/>
      <c r="IDA2" s="486"/>
      <c r="IDB2" s="486"/>
      <c r="IDC2" s="486"/>
      <c r="IDD2" s="486"/>
      <c r="IDE2" s="486"/>
      <c r="IDF2" s="486"/>
      <c r="IDG2" s="486"/>
      <c r="IDH2" s="486"/>
      <c r="IDI2" s="486"/>
      <c r="IDJ2" s="486"/>
      <c r="IDK2" s="486"/>
      <c r="IDL2" s="486"/>
      <c r="IDM2" s="486"/>
      <c r="IDN2" s="486"/>
      <c r="IDO2" s="486"/>
      <c r="IDP2" s="486"/>
      <c r="IDQ2" s="486"/>
      <c r="IDR2" s="486"/>
      <c r="IDS2" s="486"/>
      <c r="IDT2" s="486"/>
      <c r="IDU2" s="486"/>
      <c r="IDV2" s="486"/>
      <c r="IDW2" s="486"/>
      <c r="IDX2" s="486"/>
      <c r="IDY2" s="486"/>
      <c r="IDZ2" s="486"/>
      <c r="IEA2" s="486"/>
      <c r="IEB2" s="486"/>
      <c r="IEC2" s="486"/>
      <c r="IED2" s="486"/>
      <c r="IEE2" s="486"/>
      <c r="IEF2" s="486"/>
      <c r="IEG2" s="486"/>
      <c r="IEH2" s="486"/>
      <c r="IEI2" s="486"/>
      <c r="IEJ2" s="486"/>
      <c r="IEK2" s="486"/>
      <c r="IEL2" s="486"/>
      <c r="IEM2" s="486"/>
      <c r="IEN2" s="486"/>
      <c r="IEO2" s="486"/>
      <c r="IEP2" s="486"/>
      <c r="IEQ2" s="486"/>
      <c r="IER2" s="486"/>
      <c r="IES2" s="486"/>
      <c r="IET2" s="486"/>
      <c r="IEU2" s="486"/>
      <c r="IEV2" s="486"/>
      <c r="IEW2" s="486"/>
      <c r="IEX2" s="486"/>
      <c r="IEY2" s="486"/>
      <c r="IEZ2" s="486"/>
      <c r="IFA2" s="486"/>
      <c r="IFB2" s="486"/>
      <c r="IFC2" s="486"/>
      <c r="IFD2" s="486"/>
      <c r="IFE2" s="486"/>
      <c r="IFF2" s="486"/>
      <c r="IFG2" s="486"/>
      <c r="IFH2" s="486"/>
      <c r="IFI2" s="486"/>
      <c r="IFJ2" s="486"/>
      <c r="IFK2" s="486"/>
      <c r="IFL2" s="486"/>
      <c r="IFM2" s="486"/>
      <c r="IFN2" s="486"/>
      <c r="IFO2" s="486"/>
      <c r="IFP2" s="486"/>
      <c r="IFQ2" s="486"/>
      <c r="IFR2" s="486"/>
      <c r="IFS2" s="486"/>
      <c r="IFT2" s="486"/>
      <c r="IFU2" s="486"/>
      <c r="IFV2" s="486"/>
      <c r="IFW2" s="486"/>
      <c r="IFX2" s="486"/>
      <c r="IFY2" s="486"/>
      <c r="IFZ2" s="486"/>
      <c r="IGA2" s="486"/>
      <c r="IGB2" s="486"/>
      <c r="IGC2" s="486"/>
      <c r="IGD2" s="486"/>
      <c r="IGE2" s="486"/>
      <c r="IGF2" s="486"/>
      <c r="IGG2" s="486"/>
      <c r="IGH2" s="486"/>
      <c r="IGI2" s="486"/>
      <c r="IGJ2" s="486"/>
      <c r="IGK2" s="486"/>
      <c r="IGL2" s="486"/>
      <c r="IGM2" s="486"/>
      <c r="IGN2" s="486"/>
      <c r="IGO2" s="486"/>
      <c r="IGP2" s="486"/>
      <c r="IGQ2" s="486"/>
      <c r="IGR2" s="486"/>
      <c r="IGS2" s="486"/>
      <c r="IGT2" s="486"/>
      <c r="IGU2" s="486"/>
      <c r="IGV2" s="486"/>
      <c r="IGW2" s="486"/>
      <c r="IGX2" s="486"/>
      <c r="IGY2" s="486"/>
      <c r="IGZ2" s="486"/>
      <c r="IHA2" s="486"/>
      <c r="IHB2" s="486"/>
      <c r="IHC2" s="486"/>
      <c r="IHD2" s="486"/>
      <c r="IHE2" s="486"/>
      <c r="IHF2" s="486"/>
      <c r="IHG2" s="486"/>
      <c r="IHH2" s="486"/>
      <c r="IHI2" s="486"/>
      <c r="IHJ2" s="486"/>
      <c r="IHK2" s="486"/>
      <c r="IHL2" s="486"/>
      <c r="IHM2" s="486"/>
      <c r="IHN2" s="486"/>
      <c r="IHO2" s="486"/>
      <c r="IHP2" s="486"/>
      <c r="IHQ2" s="486"/>
      <c r="IHR2" s="486"/>
      <c r="IHS2" s="486"/>
      <c r="IHT2" s="486"/>
      <c r="IHU2" s="486"/>
      <c r="IHV2" s="486"/>
      <c r="IHW2" s="486"/>
      <c r="IHX2" s="486"/>
      <c r="IHY2" s="486"/>
      <c r="IHZ2" s="486"/>
      <c r="IIA2" s="486"/>
      <c r="IIB2" s="486"/>
      <c r="IIC2" s="486"/>
      <c r="IID2" s="486"/>
      <c r="IIE2" s="486"/>
      <c r="IIF2" s="486"/>
      <c r="IIG2" s="486"/>
      <c r="IIH2" s="486"/>
      <c r="III2" s="486"/>
      <c r="IIJ2" s="486"/>
      <c r="IIK2" s="486"/>
      <c r="IIL2" s="486"/>
      <c r="IIM2" s="486"/>
      <c r="IIN2" s="486"/>
      <c r="IIO2" s="486"/>
      <c r="IIP2" s="486"/>
      <c r="IIQ2" s="486"/>
      <c r="IIR2" s="486"/>
      <c r="IIS2" s="486"/>
      <c r="IIT2" s="486"/>
      <c r="IIU2" s="486"/>
      <c r="IIV2" s="486"/>
      <c r="IIW2" s="486"/>
      <c r="IIX2" s="486"/>
      <c r="IIY2" s="486"/>
      <c r="IIZ2" s="486"/>
      <c r="IJA2" s="486"/>
      <c r="IJB2" s="486"/>
      <c r="IJC2" s="486"/>
      <c r="IJD2" s="486"/>
      <c r="IJE2" s="486"/>
      <c r="IJF2" s="486"/>
      <c r="IJG2" s="486"/>
      <c r="IJH2" s="486"/>
      <c r="IJI2" s="486"/>
      <c r="IJJ2" s="486"/>
      <c r="IJK2" s="486"/>
      <c r="IJL2" s="486"/>
      <c r="IJM2" s="486"/>
      <c r="IJN2" s="486"/>
      <c r="IJO2" s="486"/>
      <c r="IJP2" s="486"/>
      <c r="IJQ2" s="486"/>
      <c r="IJR2" s="486"/>
      <c r="IJS2" s="486"/>
      <c r="IJT2" s="486"/>
      <c r="IJU2" s="486"/>
      <c r="IJV2" s="486"/>
      <c r="IJW2" s="486"/>
      <c r="IJX2" s="486"/>
      <c r="IJY2" s="486"/>
      <c r="IJZ2" s="486"/>
      <c r="IKA2" s="486"/>
      <c r="IKB2" s="486"/>
      <c r="IKC2" s="486"/>
      <c r="IKD2" s="486"/>
      <c r="IKE2" s="486"/>
      <c r="IKF2" s="486"/>
      <c r="IKG2" s="486"/>
      <c r="IKH2" s="486"/>
      <c r="IKI2" s="486"/>
      <c r="IKJ2" s="486"/>
      <c r="IKK2" s="486"/>
      <c r="IKL2" s="486"/>
      <c r="IKM2" s="486"/>
      <c r="IKN2" s="486"/>
      <c r="IKO2" s="486"/>
      <c r="IKP2" s="486"/>
      <c r="IKQ2" s="486"/>
      <c r="IKR2" s="486"/>
      <c r="IKS2" s="486"/>
      <c r="IKT2" s="486"/>
      <c r="IKU2" s="486"/>
      <c r="IKV2" s="486"/>
      <c r="IKW2" s="486"/>
      <c r="IKX2" s="486"/>
      <c r="IKY2" s="486"/>
      <c r="IKZ2" s="486"/>
      <c r="ILA2" s="486"/>
      <c r="ILB2" s="486"/>
      <c r="ILC2" s="486"/>
      <c r="ILD2" s="486"/>
      <c r="ILE2" s="486"/>
      <c r="ILF2" s="486"/>
      <c r="ILG2" s="486"/>
      <c r="ILH2" s="486"/>
      <c r="ILI2" s="486"/>
      <c r="ILJ2" s="486"/>
      <c r="ILK2" s="486"/>
      <c r="ILL2" s="486"/>
      <c r="ILM2" s="486"/>
      <c r="ILN2" s="486"/>
      <c r="ILO2" s="486"/>
      <c r="ILP2" s="486"/>
      <c r="ILQ2" s="486"/>
      <c r="ILR2" s="486"/>
      <c r="ILS2" s="486"/>
      <c r="ILT2" s="486"/>
      <c r="ILU2" s="486"/>
      <c r="ILV2" s="486"/>
      <c r="ILW2" s="486"/>
      <c r="ILX2" s="486"/>
      <c r="ILY2" s="486"/>
      <c r="ILZ2" s="486"/>
      <c r="IMA2" s="486"/>
      <c r="IMB2" s="486"/>
      <c r="IMC2" s="486"/>
      <c r="IMD2" s="486"/>
      <c r="IME2" s="486"/>
      <c r="IMF2" s="486"/>
      <c r="IMG2" s="486"/>
      <c r="IMH2" s="486"/>
      <c r="IMI2" s="486"/>
      <c r="IMJ2" s="486"/>
      <c r="IMK2" s="486"/>
      <c r="IML2" s="486"/>
      <c r="IMM2" s="486"/>
      <c r="IMN2" s="486"/>
      <c r="IMO2" s="486"/>
      <c r="IMP2" s="486"/>
      <c r="IMQ2" s="486"/>
      <c r="IMR2" s="486"/>
      <c r="IMS2" s="486"/>
      <c r="IMT2" s="486"/>
      <c r="IMU2" s="486"/>
      <c r="IMV2" s="486"/>
      <c r="IMW2" s="486"/>
      <c r="IMX2" s="486"/>
      <c r="IMY2" s="486"/>
      <c r="IMZ2" s="486"/>
      <c r="INA2" s="486"/>
      <c r="INB2" s="486"/>
      <c r="INC2" s="486"/>
      <c r="IND2" s="486"/>
      <c r="INE2" s="486"/>
      <c r="INF2" s="486"/>
      <c r="ING2" s="486"/>
      <c r="INH2" s="486"/>
      <c r="INI2" s="486"/>
      <c r="INJ2" s="486"/>
      <c r="INK2" s="486"/>
      <c r="INL2" s="486"/>
      <c r="INM2" s="486"/>
      <c r="INN2" s="486"/>
      <c r="INO2" s="486"/>
      <c r="INP2" s="486"/>
      <c r="INQ2" s="486"/>
      <c r="INR2" s="486"/>
      <c r="INS2" s="486"/>
      <c r="INT2" s="486"/>
      <c r="INU2" s="486"/>
      <c r="INV2" s="486"/>
      <c r="INW2" s="486"/>
      <c r="INX2" s="486"/>
      <c r="INY2" s="486"/>
      <c r="INZ2" s="486"/>
      <c r="IOA2" s="486"/>
      <c r="IOB2" s="486"/>
      <c r="IOC2" s="486"/>
      <c r="IOD2" s="486"/>
      <c r="IOE2" s="486"/>
      <c r="IOF2" s="486"/>
      <c r="IOG2" s="486"/>
      <c r="IOH2" s="486"/>
      <c r="IOI2" s="486"/>
      <c r="IOJ2" s="486"/>
      <c r="IOK2" s="486"/>
      <c r="IOL2" s="486"/>
      <c r="IOM2" s="486"/>
      <c r="ION2" s="486"/>
      <c r="IOO2" s="486"/>
      <c r="IOP2" s="486"/>
      <c r="IOQ2" s="486"/>
      <c r="IOR2" s="486"/>
      <c r="IOS2" s="486"/>
      <c r="IOT2" s="486"/>
      <c r="IOU2" s="486"/>
      <c r="IOV2" s="486"/>
      <c r="IOW2" s="486"/>
      <c r="IOX2" s="486"/>
      <c r="IOY2" s="486"/>
      <c r="IOZ2" s="486"/>
      <c r="IPA2" s="486"/>
      <c r="IPB2" s="486"/>
      <c r="IPC2" s="486"/>
      <c r="IPD2" s="486"/>
      <c r="IPE2" s="486"/>
      <c r="IPF2" s="486"/>
      <c r="IPG2" s="486"/>
      <c r="IPH2" s="486"/>
      <c r="IPI2" s="486"/>
      <c r="IPJ2" s="486"/>
      <c r="IPK2" s="486"/>
      <c r="IPL2" s="486"/>
      <c r="IPM2" s="486"/>
      <c r="IPN2" s="486"/>
      <c r="IPO2" s="486"/>
      <c r="IPP2" s="486"/>
      <c r="IPQ2" s="486"/>
      <c r="IPR2" s="486"/>
      <c r="IPS2" s="486"/>
      <c r="IPT2" s="486"/>
      <c r="IPU2" s="486"/>
      <c r="IPV2" s="486"/>
      <c r="IPW2" s="486"/>
      <c r="IPX2" s="486"/>
      <c r="IPY2" s="486"/>
      <c r="IPZ2" s="486"/>
      <c r="IQA2" s="486"/>
      <c r="IQB2" s="486"/>
      <c r="IQC2" s="486"/>
      <c r="IQD2" s="486"/>
      <c r="IQE2" s="486"/>
      <c r="IQF2" s="486"/>
      <c r="IQG2" s="486"/>
      <c r="IQH2" s="486"/>
      <c r="IQI2" s="486"/>
      <c r="IQJ2" s="486"/>
      <c r="IQK2" s="486"/>
      <c r="IQL2" s="486"/>
      <c r="IQM2" s="486"/>
      <c r="IQN2" s="486"/>
      <c r="IQO2" s="486"/>
      <c r="IQP2" s="486"/>
      <c r="IQQ2" s="486"/>
      <c r="IQR2" s="486"/>
      <c r="IQS2" s="486"/>
      <c r="IQT2" s="486"/>
      <c r="IQU2" s="486"/>
      <c r="IQV2" s="486"/>
      <c r="IQW2" s="486"/>
      <c r="IQX2" s="486"/>
      <c r="IQY2" s="486"/>
      <c r="IQZ2" s="486"/>
      <c r="IRA2" s="486"/>
      <c r="IRB2" s="486"/>
      <c r="IRC2" s="486"/>
      <c r="IRD2" s="486"/>
      <c r="IRE2" s="486"/>
      <c r="IRF2" s="486"/>
      <c r="IRG2" s="486"/>
      <c r="IRH2" s="486"/>
      <c r="IRI2" s="486"/>
      <c r="IRJ2" s="486"/>
      <c r="IRK2" s="486"/>
      <c r="IRL2" s="486"/>
      <c r="IRM2" s="486"/>
      <c r="IRN2" s="486"/>
      <c r="IRO2" s="486"/>
      <c r="IRP2" s="486"/>
      <c r="IRQ2" s="486"/>
      <c r="IRR2" s="486"/>
      <c r="IRS2" s="486"/>
      <c r="IRT2" s="486"/>
      <c r="IRU2" s="486"/>
      <c r="IRV2" s="486"/>
      <c r="IRW2" s="486"/>
      <c r="IRX2" s="486"/>
      <c r="IRY2" s="486"/>
      <c r="IRZ2" s="486"/>
      <c r="ISA2" s="486"/>
      <c r="ISB2" s="486"/>
      <c r="ISC2" s="486"/>
      <c r="ISD2" s="486"/>
      <c r="ISE2" s="486"/>
      <c r="ISF2" s="486"/>
      <c r="ISG2" s="486"/>
      <c r="ISH2" s="486"/>
      <c r="ISI2" s="486"/>
      <c r="ISJ2" s="486"/>
      <c r="ISK2" s="486"/>
      <c r="ISL2" s="486"/>
      <c r="ISM2" s="486"/>
      <c r="ISN2" s="486"/>
      <c r="ISO2" s="486"/>
      <c r="ISP2" s="486"/>
      <c r="ISQ2" s="486"/>
      <c r="ISR2" s="486"/>
      <c r="ISS2" s="486"/>
      <c r="IST2" s="486"/>
      <c r="ISU2" s="486"/>
      <c r="ISV2" s="486"/>
      <c r="ISW2" s="486"/>
      <c r="ISX2" s="486"/>
      <c r="ISY2" s="486"/>
      <c r="ISZ2" s="486"/>
      <c r="ITA2" s="486"/>
      <c r="ITB2" s="486"/>
      <c r="ITC2" s="486"/>
      <c r="ITD2" s="486"/>
      <c r="ITE2" s="486"/>
      <c r="ITF2" s="486"/>
      <c r="ITG2" s="486"/>
      <c r="ITH2" s="486"/>
      <c r="ITI2" s="486"/>
      <c r="ITJ2" s="486"/>
      <c r="ITK2" s="486"/>
      <c r="ITL2" s="486"/>
      <c r="ITM2" s="486"/>
      <c r="ITN2" s="486"/>
      <c r="ITO2" s="486"/>
      <c r="ITP2" s="486"/>
      <c r="ITQ2" s="486"/>
      <c r="ITR2" s="486"/>
      <c r="ITS2" s="486"/>
      <c r="ITT2" s="486"/>
      <c r="ITU2" s="486"/>
      <c r="ITV2" s="486"/>
      <c r="ITW2" s="486"/>
      <c r="ITX2" s="486"/>
      <c r="ITY2" s="486"/>
      <c r="ITZ2" s="486"/>
      <c r="IUA2" s="486"/>
      <c r="IUB2" s="486"/>
      <c r="IUC2" s="486"/>
      <c r="IUD2" s="486"/>
      <c r="IUE2" s="486"/>
      <c r="IUF2" s="486"/>
      <c r="IUG2" s="486"/>
      <c r="IUH2" s="486"/>
      <c r="IUI2" s="486"/>
      <c r="IUJ2" s="486"/>
      <c r="IUK2" s="486"/>
      <c r="IUL2" s="486"/>
      <c r="IUM2" s="486"/>
      <c r="IUN2" s="486"/>
      <c r="IUO2" s="486"/>
      <c r="IUP2" s="486"/>
      <c r="IUQ2" s="486"/>
      <c r="IUR2" s="486"/>
      <c r="IUS2" s="486"/>
      <c r="IUT2" s="486"/>
      <c r="IUU2" s="486"/>
      <c r="IUV2" s="486"/>
      <c r="IUW2" s="486"/>
      <c r="IUX2" s="486"/>
      <c r="IUY2" s="486"/>
      <c r="IUZ2" s="486"/>
      <c r="IVA2" s="486"/>
      <c r="IVB2" s="486"/>
      <c r="IVC2" s="486"/>
      <c r="IVD2" s="486"/>
      <c r="IVE2" s="486"/>
      <c r="IVF2" s="486"/>
      <c r="IVG2" s="486"/>
      <c r="IVH2" s="486"/>
      <c r="IVI2" s="486"/>
      <c r="IVJ2" s="486"/>
      <c r="IVK2" s="486"/>
      <c r="IVL2" s="486"/>
      <c r="IVM2" s="486"/>
      <c r="IVN2" s="486"/>
      <c r="IVO2" s="486"/>
      <c r="IVP2" s="486"/>
      <c r="IVQ2" s="486"/>
      <c r="IVR2" s="486"/>
      <c r="IVS2" s="486"/>
      <c r="IVT2" s="486"/>
      <c r="IVU2" s="486"/>
      <c r="IVV2" s="486"/>
      <c r="IVW2" s="486"/>
      <c r="IVX2" s="486"/>
      <c r="IVY2" s="486"/>
      <c r="IVZ2" s="486"/>
      <c r="IWA2" s="486"/>
      <c r="IWB2" s="486"/>
      <c r="IWC2" s="486"/>
      <c r="IWD2" s="486"/>
      <c r="IWE2" s="486"/>
      <c r="IWF2" s="486"/>
      <c r="IWG2" s="486"/>
      <c r="IWH2" s="486"/>
      <c r="IWI2" s="486"/>
      <c r="IWJ2" s="486"/>
      <c r="IWK2" s="486"/>
      <c r="IWL2" s="486"/>
      <c r="IWM2" s="486"/>
      <c r="IWN2" s="486"/>
      <c r="IWO2" s="486"/>
      <c r="IWP2" s="486"/>
      <c r="IWQ2" s="486"/>
      <c r="IWR2" s="486"/>
      <c r="IWS2" s="486"/>
      <c r="IWT2" s="486"/>
      <c r="IWU2" s="486"/>
      <c r="IWV2" s="486"/>
      <c r="IWW2" s="486"/>
      <c r="IWX2" s="486"/>
      <c r="IWY2" s="486"/>
      <c r="IWZ2" s="486"/>
      <c r="IXA2" s="486"/>
      <c r="IXB2" s="486"/>
      <c r="IXC2" s="486"/>
      <c r="IXD2" s="486"/>
      <c r="IXE2" s="486"/>
      <c r="IXF2" s="486"/>
      <c r="IXG2" s="486"/>
      <c r="IXH2" s="486"/>
      <c r="IXI2" s="486"/>
      <c r="IXJ2" s="486"/>
      <c r="IXK2" s="486"/>
      <c r="IXL2" s="486"/>
      <c r="IXM2" s="486"/>
      <c r="IXN2" s="486"/>
      <c r="IXO2" s="486"/>
      <c r="IXP2" s="486"/>
      <c r="IXQ2" s="486"/>
      <c r="IXR2" s="486"/>
      <c r="IXS2" s="486"/>
      <c r="IXT2" s="486"/>
      <c r="IXU2" s="486"/>
      <c r="IXV2" s="486"/>
      <c r="IXW2" s="486"/>
      <c r="IXX2" s="486"/>
      <c r="IXY2" s="486"/>
      <c r="IXZ2" s="486"/>
      <c r="IYA2" s="486"/>
      <c r="IYB2" s="486"/>
      <c r="IYC2" s="486"/>
      <c r="IYD2" s="486"/>
      <c r="IYE2" s="486"/>
      <c r="IYF2" s="486"/>
      <c r="IYG2" s="486"/>
      <c r="IYH2" s="486"/>
      <c r="IYI2" s="486"/>
      <c r="IYJ2" s="486"/>
      <c r="IYK2" s="486"/>
      <c r="IYL2" s="486"/>
      <c r="IYM2" s="486"/>
      <c r="IYN2" s="486"/>
      <c r="IYO2" s="486"/>
      <c r="IYP2" s="486"/>
      <c r="IYQ2" s="486"/>
      <c r="IYR2" s="486"/>
      <c r="IYS2" s="486"/>
      <c r="IYT2" s="486"/>
      <c r="IYU2" s="486"/>
      <c r="IYV2" s="486"/>
      <c r="IYW2" s="486"/>
      <c r="IYX2" s="486"/>
      <c r="IYY2" s="486"/>
      <c r="IYZ2" s="486"/>
      <c r="IZA2" s="486"/>
      <c r="IZB2" s="486"/>
      <c r="IZC2" s="486"/>
      <c r="IZD2" s="486"/>
      <c r="IZE2" s="486"/>
      <c r="IZF2" s="486"/>
      <c r="IZG2" s="486"/>
      <c r="IZH2" s="486"/>
      <c r="IZI2" s="486"/>
      <c r="IZJ2" s="486"/>
      <c r="IZK2" s="486"/>
      <c r="IZL2" s="486"/>
      <c r="IZM2" s="486"/>
      <c r="IZN2" s="486"/>
      <c r="IZO2" s="486"/>
      <c r="IZP2" s="486"/>
      <c r="IZQ2" s="486"/>
      <c r="IZR2" s="486"/>
      <c r="IZS2" s="486"/>
      <c r="IZT2" s="486"/>
      <c r="IZU2" s="486"/>
      <c r="IZV2" s="486"/>
      <c r="IZW2" s="486"/>
      <c r="IZX2" s="486"/>
      <c r="IZY2" s="486"/>
      <c r="IZZ2" s="486"/>
      <c r="JAA2" s="486"/>
      <c r="JAB2" s="486"/>
      <c r="JAC2" s="486"/>
      <c r="JAD2" s="486"/>
      <c r="JAE2" s="486"/>
      <c r="JAF2" s="486"/>
      <c r="JAG2" s="486"/>
      <c r="JAH2" s="486"/>
      <c r="JAI2" s="486"/>
      <c r="JAJ2" s="486"/>
      <c r="JAK2" s="486"/>
      <c r="JAL2" s="486"/>
      <c r="JAM2" s="486"/>
      <c r="JAN2" s="486"/>
      <c r="JAO2" s="486"/>
      <c r="JAP2" s="486"/>
      <c r="JAQ2" s="486"/>
      <c r="JAR2" s="486"/>
      <c r="JAS2" s="486"/>
      <c r="JAT2" s="486"/>
      <c r="JAU2" s="486"/>
      <c r="JAV2" s="486"/>
      <c r="JAW2" s="486"/>
      <c r="JAX2" s="486"/>
      <c r="JAY2" s="486"/>
      <c r="JAZ2" s="486"/>
      <c r="JBA2" s="486"/>
      <c r="JBB2" s="486"/>
      <c r="JBC2" s="486"/>
      <c r="JBD2" s="486"/>
      <c r="JBE2" s="486"/>
      <c r="JBF2" s="486"/>
      <c r="JBG2" s="486"/>
      <c r="JBH2" s="486"/>
      <c r="JBI2" s="486"/>
      <c r="JBJ2" s="486"/>
      <c r="JBK2" s="486"/>
      <c r="JBL2" s="486"/>
      <c r="JBM2" s="486"/>
      <c r="JBN2" s="486"/>
      <c r="JBO2" s="486"/>
      <c r="JBP2" s="486"/>
      <c r="JBQ2" s="486"/>
      <c r="JBR2" s="486"/>
      <c r="JBS2" s="486"/>
      <c r="JBT2" s="486"/>
      <c r="JBU2" s="486"/>
      <c r="JBV2" s="486"/>
      <c r="JBW2" s="486"/>
      <c r="JBX2" s="486"/>
      <c r="JBY2" s="486"/>
      <c r="JBZ2" s="486"/>
      <c r="JCA2" s="486"/>
      <c r="JCB2" s="486"/>
      <c r="JCC2" s="486"/>
      <c r="JCD2" s="486"/>
      <c r="JCE2" s="486"/>
      <c r="JCF2" s="486"/>
      <c r="JCG2" s="486"/>
      <c r="JCH2" s="486"/>
      <c r="JCI2" s="486"/>
      <c r="JCJ2" s="486"/>
      <c r="JCK2" s="486"/>
      <c r="JCL2" s="486"/>
      <c r="JCM2" s="486"/>
      <c r="JCN2" s="486"/>
      <c r="JCO2" s="486"/>
      <c r="JCP2" s="486"/>
      <c r="JCQ2" s="486"/>
      <c r="JCR2" s="486"/>
      <c r="JCS2" s="486"/>
      <c r="JCT2" s="486"/>
      <c r="JCU2" s="486"/>
      <c r="JCV2" s="486"/>
      <c r="JCW2" s="486"/>
      <c r="JCX2" s="486"/>
      <c r="JCY2" s="486"/>
      <c r="JCZ2" s="486"/>
      <c r="JDA2" s="486"/>
      <c r="JDB2" s="486"/>
      <c r="JDC2" s="486"/>
      <c r="JDD2" s="486"/>
      <c r="JDE2" s="486"/>
      <c r="JDF2" s="486"/>
      <c r="JDG2" s="486"/>
      <c r="JDH2" s="486"/>
      <c r="JDI2" s="486"/>
      <c r="JDJ2" s="486"/>
      <c r="JDK2" s="486"/>
      <c r="JDL2" s="486"/>
      <c r="JDM2" s="486"/>
      <c r="JDN2" s="486"/>
      <c r="JDO2" s="486"/>
      <c r="JDP2" s="486"/>
      <c r="JDQ2" s="486"/>
      <c r="JDR2" s="486"/>
      <c r="JDS2" s="486"/>
      <c r="JDT2" s="486"/>
      <c r="JDU2" s="486"/>
      <c r="JDV2" s="486"/>
      <c r="JDW2" s="486"/>
      <c r="JDX2" s="486"/>
      <c r="JDY2" s="486"/>
      <c r="JDZ2" s="486"/>
      <c r="JEA2" s="486"/>
      <c r="JEB2" s="486"/>
      <c r="JEC2" s="486"/>
      <c r="JED2" s="486"/>
      <c r="JEE2" s="486"/>
      <c r="JEF2" s="486"/>
      <c r="JEG2" s="486"/>
      <c r="JEH2" s="486"/>
      <c r="JEI2" s="486"/>
      <c r="JEJ2" s="486"/>
      <c r="JEK2" s="486"/>
      <c r="JEL2" s="486"/>
      <c r="JEM2" s="486"/>
      <c r="JEN2" s="486"/>
      <c r="JEO2" s="486"/>
      <c r="JEP2" s="486"/>
      <c r="JEQ2" s="486"/>
      <c r="JER2" s="486"/>
      <c r="JES2" s="486"/>
      <c r="JET2" s="486"/>
      <c r="JEU2" s="486"/>
      <c r="JEV2" s="486"/>
      <c r="JEW2" s="486"/>
      <c r="JEX2" s="486"/>
      <c r="JEY2" s="486"/>
      <c r="JEZ2" s="486"/>
      <c r="JFA2" s="486"/>
      <c r="JFB2" s="486"/>
      <c r="JFC2" s="486"/>
      <c r="JFD2" s="486"/>
      <c r="JFE2" s="486"/>
      <c r="JFF2" s="486"/>
      <c r="JFG2" s="486"/>
      <c r="JFH2" s="486"/>
      <c r="JFI2" s="486"/>
      <c r="JFJ2" s="486"/>
      <c r="JFK2" s="486"/>
      <c r="JFL2" s="486"/>
      <c r="JFM2" s="486"/>
      <c r="JFN2" s="486"/>
      <c r="JFO2" s="486"/>
      <c r="JFP2" s="486"/>
      <c r="JFQ2" s="486"/>
      <c r="JFR2" s="486"/>
      <c r="JFS2" s="486"/>
      <c r="JFT2" s="486"/>
      <c r="JFU2" s="486"/>
      <c r="JFV2" s="486"/>
      <c r="JFW2" s="486"/>
      <c r="JFX2" s="486"/>
      <c r="JFY2" s="486"/>
      <c r="JFZ2" s="486"/>
      <c r="JGA2" s="486"/>
      <c r="JGB2" s="486"/>
      <c r="JGC2" s="486"/>
      <c r="JGD2" s="486"/>
      <c r="JGE2" s="486"/>
      <c r="JGF2" s="486"/>
      <c r="JGG2" s="486"/>
      <c r="JGH2" s="486"/>
      <c r="JGI2" s="486"/>
      <c r="JGJ2" s="486"/>
      <c r="JGK2" s="486"/>
      <c r="JGL2" s="486"/>
      <c r="JGM2" s="486"/>
      <c r="JGN2" s="486"/>
      <c r="JGO2" s="486"/>
      <c r="JGP2" s="486"/>
      <c r="JGQ2" s="486"/>
      <c r="JGR2" s="486"/>
      <c r="JGS2" s="486"/>
      <c r="JGT2" s="486"/>
      <c r="JGU2" s="486"/>
      <c r="JGV2" s="486"/>
      <c r="JGW2" s="486"/>
      <c r="JGX2" s="486"/>
      <c r="JGY2" s="486"/>
      <c r="JGZ2" s="486"/>
      <c r="JHA2" s="486"/>
      <c r="JHB2" s="486"/>
      <c r="JHC2" s="486"/>
      <c r="JHD2" s="486"/>
      <c r="JHE2" s="486"/>
      <c r="JHF2" s="486"/>
      <c r="JHG2" s="486"/>
      <c r="JHH2" s="486"/>
      <c r="JHI2" s="486"/>
      <c r="JHJ2" s="486"/>
      <c r="JHK2" s="486"/>
      <c r="JHL2" s="486"/>
      <c r="JHM2" s="486"/>
      <c r="JHN2" s="486"/>
      <c r="JHO2" s="486"/>
      <c r="JHP2" s="486"/>
      <c r="JHQ2" s="486"/>
      <c r="JHR2" s="486"/>
      <c r="JHS2" s="486"/>
      <c r="JHT2" s="486"/>
      <c r="JHU2" s="486"/>
      <c r="JHV2" s="486"/>
      <c r="JHW2" s="486"/>
      <c r="JHX2" s="486"/>
      <c r="JHY2" s="486"/>
      <c r="JHZ2" s="486"/>
      <c r="JIA2" s="486"/>
      <c r="JIB2" s="486"/>
      <c r="JIC2" s="486"/>
      <c r="JID2" s="486"/>
      <c r="JIE2" s="486"/>
      <c r="JIF2" s="486"/>
      <c r="JIG2" s="486"/>
      <c r="JIH2" s="486"/>
      <c r="JII2" s="486"/>
      <c r="JIJ2" s="486"/>
      <c r="JIK2" s="486"/>
      <c r="JIL2" s="486"/>
      <c r="JIM2" s="486"/>
      <c r="JIN2" s="486"/>
      <c r="JIO2" s="486"/>
      <c r="JIP2" s="486"/>
      <c r="JIQ2" s="486"/>
      <c r="JIR2" s="486"/>
      <c r="JIS2" s="486"/>
      <c r="JIT2" s="486"/>
      <c r="JIU2" s="486"/>
      <c r="JIV2" s="486"/>
      <c r="JIW2" s="486"/>
      <c r="JIX2" s="486"/>
      <c r="JIY2" s="486"/>
      <c r="JIZ2" s="486"/>
      <c r="JJA2" s="486"/>
      <c r="JJB2" s="486"/>
      <c r="JJC2" s="486"/>
      <c r="JJD2" s="486"/>
      <c r="JJE2" s="486"/>
      <c r="JJF2" s="486"/>
      <c r="JJG2" s="486"/>
      <c r="JJH2" s="486"/>
      <c r="JJI2" s="486"/>
      <c r="JJJ2" s="486"/>
      <c r="JJK2" s="486"/>
      <c r="JJL2" s="486"/>
      <c r="JJM2" s="486"/>
      <c r="JJN2" s="486"/>
      <c r="JJO2" s="486"/>
      <c r="JJP2" s="486"/>
      <c r="JJQ2" s="486"/>
      <c r="JJR2" s="486"/>
      <c r="JJS2" s="486"/>
      <c r="JJT2" s="486"/>
      <c r="JJU2" s="486"/>
      <c r="JJV2" s="486"/>
      <c r="JJW2" s="486"/>
      <c r="JJX2" s="486"/>
      <c r="JJY2" s="486"/>
      <c r="JJZ2" s="486"/>
      <c r="JKA2" s="486"/>
      <c r="JKB2" s="486"/>
      <c r="JKC2" s="486"/>
      <c r="JKD2" s="486"/>
      <c r="JKE2" s="486"/>
      <c r="JKF2" s="486"/>
      <c r="JKG2" s="486"/>
      <c r="JKH2" s="486"/>
      <c r="JKI2" s="486"/>
      <c r="JKJ2" s="486"/>
      <c r="JKK2" s="486"/>
      <c r="JKL2" s="486"/>
      <c r="JKM2" s="486"/>
      <c r="JKN2" s="486"/>
      <c r="JKO2" s="486"/>
      <c r="JKP2" s="486"/>
      <c r="JKQ2" s="486"/>
      <c r="JKR2" s="486"/>
      <c r="JKS2" s="486"/>
      <c r="JKT2" s="486"/>
      <c r="JKU2" s="486"/>
      <c r="JKV2" s="486"/>
      <c r="JKW2" s="486"/>
      <c r="JKX2" s="486"/>
      <c r="JKY2" s="486"/>
      <c r="JKZ2" s="486"/>
      <c r="JLA2" s="486"/>
      <c r="JLB2" s="486"/>
      <c r="JLC2" s="486"/>
      <c r="JLD2" s="486"/>
      <c r="JLE2" s="486"/>
      <c r="JLF2" s="486"/>
      <c r="JLG2" s="486"/>
      <c r="JLH2" s="486"/>
      <c r="JLI2" s="486"/>
      <c r="JLJ2" s="486"/>
      <c r="JLK2" s="486"/>
      <c r="JLL2" s="486"/>
      <c r="JLM2" s="486"/>
      <c r="JLN2" s="486"/>
      <c r="JLO2" s="486"/>
      <c r="JLP2" s="486"/>
      <c r="JLQ2" s="486"/>
      <c r="JLR2" s="486"/>
      <c r="JLS2" s="486"/>
      <c r="JLT2" s="486"/>
      <c r="JLU2" s="486"/>
      <c r="JLV2" s="486"/>
      <c r="JLW2" s="486"/>
      <c r="JLX2" s="486"/>
      <c r="JLY2" s="486"/>
      <c r="JLZ2" s="486"/>
      <c r="JMA2" s="486"/>
      <c r="JMB2" s="486"/>
      <c r="JMC2" s="486"/>
      <c r="JMD2" s="486"/>
      <c r="JME2" s="486"/>
      <c r="JMF2" s="486"/>
      <c r="JMG2" s="486"/>
      <c r="JMH2" s="486"/>
      <c r="JMI2" s="486"/>
      <c r="JMJ2" s="486"/>
      <c r="JMK2" s="486"/>
      <c r="JML2" s="486"/>
      <c r="JMM2" s="486"/>
      <c r="JMN2" s="486"/>
      <c r="JMO2" s="486"/>
      <c r="JMP2" s="486"/>
      <c r="JMQ2" s="486"/>
      <c r="JMR2" s="486"/>
      <c r="JMS2" s="486"/>
      <c r="JMT2" s="486"/>
      <c r="JMU2" s="486"/>
      <c r="JMV2" s="486"/>
      <c r="JMW2" s="486"/>
      <c r="JMX2" s="486"/>
      <c r="JMY2" s="486"/>
      <c r="JMZ2" s="486"/>
      <c r="JNA2" s="486"/>
      <c r="JNB2" s="486"/>
      <c r="JNC2" s="486"/>
      <c r="JND2" s="486"/>
      <c r="JNE2" s="486"/>
      <c r="JNF2" s="486"/>
      <c r="JNG2" s="486"/>
      <c r="JNH2" s="486"/>
      <c r="JNI2" s="486"/>
      <c r="JNJ2" s="486"/>
      <c r="JNK2" s="486"/>
      <c r="JNL2" s="486"/>
      <c r="JNM2" s="486"/>
      <c r="JNN2" s="486"/>
      <c r="JNO2" s="486"/>
      <c r="JNP2" s="486"/>
      <c r="JNQ2" s="486"/>
      <c r="JNR2" s="486"/>
      <c r="JNS2" s="486"/>
      <c r="JNT2" s="486"/>
      <c r="JNU2" s="486"/>
      <c r="JNV2" s="486"/>
      <c r="JNW2" s="486"/>
      <c r="JNX2" s="486"/>
      <c r="JNY2" s="486"/>
      <c r="JNZ2" s="486"/>
      <c r="JOA2" s="486"/>
      <c r="JOB2" s="486"/>
      <c r="JOC2" s="486"/>
      <c r="JOD2" s="486"/>
      <c r="JOE2" s="486"/>
      <c r="JOF2" s="486"/>
      <c r="JOG2" s="486"/>
      <c r="JOH2" s="486"/>
      <c r="JOI2" s="486"/>
      <c r="JOJ2" s="486"/>
      <c r="JOK2" s="486"/>
      <c r="JOL2" s="486"/>
      <c r="JOM2" s="486"/>
      <c r="JON2" s="486"/>
      <c r="JOO2" s="486"/>
      <c r="JOP2" s="486"/>
      <c r="JOQ2" s="486"/>
      <c r="JOR2" s="486"/>
      <c r="JOS2" s="486"/>
      <c r="JOT2" s="486"/>
      <c r="JOU2" s="486"/>
      <c r="JOV2" s="486"/>
      <c r="JOW2" s="486"/>
      <c r="JOX2" s="486"/>
      <c r="JOY2" s="486"/>
      <c r="JOZ2" s="486"/>
      <c r="JPA2" s="486"/>
      <c r="JPB2" s="486"/>
      <c r="JPC2" s="486"/>
      <c r="JPD2" s="486"/>
      <c r="JPE2" s="486"/>
      <c r="JPF2" s="486"/>
      <c r="JPG2" s="486"/>
      <c r="JPH2" s="486"/>
      <c r="JPI2" s="486"/>
      <c r="JPJ2" s="486"/>
      <c r="JPK2" s="486"/>
      <c r="JPL2" s="486"/>
      <c r="JPM2" s="486"/>
      <c r="JPN2" s="486"/>
      <c r="JPO2" s="486"/>
      <c r="JPP2" s="486"/>
      <c r="JPQ2" s="486"/>
      <c r="JPR2" s="486"/>
      <c r="JPS2" s="486"/>
      <c r="JPT2" s="486"/>
      <c r="JPU2" s="486"/>
      <c r="JPV2" s="486"/>
      <c r="JPW2" s="486"/>
      <c r="JPX2" s="486"/>
      <c r="JPY2" s="486"/>
      <c r="JPZ2" s="486"/>
      <c r="JQA2" s="486"/>
      <c r="JQB2" s="486"/>
      <c r="JQC2" s="486"/>
      <c r="JQD2" s="486"/>
      <c r="JQE2" s="486"/>
      <c r="JQF2" s="486"/>
      <c r="JQG2" s="486"/>
      <c r="JQH2" s="486"/>
      <c r="JQI2" s="486"/>
      <c r="JQJ2" s="486"/>
      <c r="JQK2" s="486"/>
      <c r="JQL2" s="486"/>
      <c r="JQM2" s="486"/>
      <c r="JQN2" s="486"/>
      <c r="JQO2" s="486"/>
      <c r="JQP2" s="486"/>
      <c r="JQQ2" s="486"/>
      <c r="JQR2" s="486"/>
      <c r="JQS2" s="486"/>
      <c r="JQT2" s="486"/>
      <c r="JQU2" s="486"/>
      <c r="JQV2" s="486"/>
      <c r="JQW2" s="486"/>
      <c r="JQX2" s="486"/>
      <c r="JQY2" s="486"/>
      <c r="JQZ2" s="486"/>
      <c r="JRA2" s="486"/>
      <c r="JRB2" s="486"/>
      <c r="JRC2" s="486"/>
      <c r="JRD2" s="486"/>
      <c r="JRE2" s="486"/>
      <c r="JRF2" s="486"/>
      <c r="JRG2" s="486"/>
      <c r="JRH2" s="486"/>
      <c r="JRI2" s="486"/>
      <c r="JRJ2" s="486"/>
      <c r="JRK2" s="486"/>
      <c r="JRL2" s="486"/>
      <c r="JRM2" s="486"/>
      <c r="JRN2" s="486"/>
      <c r="JRO2" s="486"/>
      <c r="JRP2" s="486"/>
      <c r="JRQ2" s="486"/>
      <c r="JRR2" s="486"/>
      <c r="JRS2" s="486"/>
      <c r="JRT2" s="486"/>
      <c r="JRU2" s="486"/>
      <c r="JRV2" s="486"/>
      <c r="JRW2" s="486"/>
      <c r="JRX2" s="486"/>
      <c r="JRY2" s="486"/>
      <c r="JRZ2" s="486"/>
      <c r="JSA2" s="486"/>
      <c r="JSB2" s="486"/>
      <c r="JSC2" s="486"/>
      <c r="JSD2" s="486"/>
      <c r="JSE2" s="486"/>
      <c r="JSF2" s="486"/>
      <c r="JSG2" s="486"/>
      <c r="JSH2" s="486"/>
      <c r="JSI2" s="486"/>
      <c r="JSJ2" s="486"/>
      <c r="JSK2" s="486"/>
      <c r="JSL2" s="486"/>
      <c r="JSM2" s="486"/>
      <c r="JSN2" s="486"/>
      <c r="JSO2" s="486"/>
      <c r="JSP2" s="486"/>
      <c r="JSQ2" s="486"/>
      <c r="JSR2" s="486"/>
      <c r="JSS2" s="486"/>
      <c r="JST2" s="486"/>
      <c r="JSU2" s="486"/>
      <c r="JSV2" s="486"/>
      <c r="JSW2" s="486"/>
      <c r="JSX2" s="486"/>
      <c r="JSY2" s="486"/>
      <c r="JSZ2" s="486"/>
      <c r="JTA2" s="486"/>
      <c r="JTB2" s="486"/>
      <c r="JTC2" s="486"/>
      <c r="JTD2" s="486"/>
      <c r="JTE2" s="486"/>
      <c r="JTF2" s="486"/>
      <c r="JTG2" s="486"/>
      <c r="JTH2" s="486"/>
      <c r="JTI2" s="486"/>
      <c r="JTJ2" s="486"/>
      <c r="JTK2" s="486"/>
      <c r="JTL2" s="486"/>
      <c r="JTM2" s="486"/>
      <c r="JTN2" s="486"/>
      <c r="JTO2" s="486"/>
      <c r="JTP2" s="486"/>
      <c r="JTQ2" s="486"/>
      <c r="JTR2" s="486"/>
      <c r="JTS2" s="486"/>
      <c r="JTT2" s="486"/>
      <c r="JTU2" s="486"/>
      <c r="JTV2" s="486"/>
      <c r="JTW2" s="486"/>
      <c r="JTX2" s="486"/>
      <c r="JTY2" s="486"/>
      <c r="JTZ2" s="486"/>
      <c r="JUA2" s="486"/>
      <c r="JUB2" s="486"/>
      <c r="JUC2" s="486"/>
      <c r="JUD2" s="486"/>
      <c r="JUE2" s="486"/>
      <c r="JUF2" s="486"/>
      <c r="JUG2" s="486"/>
      <c r="JUH2" s="486"/>
      <c r="JUI2" s="486"/>
      <c r="JUJ2" s="486"/>
      <c r="JUK2" s="486"/>
      <c r="JUL2" s="486"/>
      <c r="JUM2" s="486"/>
      <c r="JUN2" s="486"/>
      <c r="JUO2" s="486"/>
      <c r="JUP2" s="486"/>
      <c r="JUQ2" s="486"/>
      <c r="JUR2" s="486"/>
      <c r="JUS2" s="486"/>
      <c r="JUT2" s="486"/>
      <c r="JUU2" s="486"/>
      <c r="JUV2" s="486"/>
      <c r="JUW2" s="486"/>
      <c r="JUX2" s="486"/>
      <c r="JUY2" s="486"/>
      <c r="JUZ2" s="486"/>
      <c r="JVA2" s="486"/>
      <c r="JVB2" s="486"/>
      <c r="JVC2" s="486"/>
      <c r="JVD2" s="486"/>
      <c r="JVE2" s="486"/>
      <c r="JVF2" s="486"/>
      <c r="JVG2" s="486"/>
      <c r="JVH2" s="486"/>
      <c r="JVI2" s="486"/>
      <c r="JVJ2" s="486"/>
      <c r="JVK2" s="486"/>
      <c r="JVL2" s="486"/>
      <c r="JVM2" s="486"/>
      <c r="JVN2" s="486"/>
      <c r="JVO2" s="486"/>
      <c r="JVP2" s="486"/>
      <c r="JVQ2" s="486"/>
      <c r="JVR2" s="486"/>
      <c r="JVS2" s="486"/>
      <c r="JVT2" s="486"/>
      <c r="JVU2" s="486"/>
      <c r="JVV2" s="486"/>
      <c r="JVW2" s="486"/>
      <c r="JVX2" s="486"/>
      <c r="JVY2" s="486"/>
      <c r="JVZ2" s="486"/>
      <c r="JWA2" s="486"/>
      <c r="JWB2" s="486"/>
      <c r="JWC2" s="486"/>
      <c r="JWD2" s="486"/>
      <c r="JWE2" s="486"/>
      <c r="JWF2" s="486"/>
      <c r="JWG2" s="486"/>
      <c r="JWH2" s="486"/>
      <c r="JWI2" s="486"/>
      <c r="JWJ2" s="486"/>
      <c r="JWK2" s="486"/>
      <c r="JWL2" s="486"/>
      <c r="JWM2" s="486"/>
      <c r="JWN2" s="486"/>
      <c r="JWO2" s="486"/>
      <c r="JWP2" s="486"/>
      <c r="JWQ2" s="486"/>
      <c r="JWR2" s="486"/>
      <c r="JWS2" s="486"/>
      <c r="JWT2" s="486"/>
      <c r="JWU2" s="486"/>
      <c r="JWV2" s="486"/>
      <c r="JWW2" s="486"/>
      <c r="JWX2" s="486"/>
      <c r="JWY2" s="486"/>
      <c r="JWZ2" s="486"/>
      <c r="JXA2" s="486"/>
      <c r="JXB2" s="486"/>
      <c r="JXC2" s="486"/>
      <c r="JXD2" s="486"/>
      <c r="JXE2" s="486"/>
      <c r="JXF2" s="486"/>
      <c r="JXG2" s="486"/>
      <c r="JXH2" s="486"/>
      <c r="JXI2" s="486"/>
      <c r="JXJ2" s="486"/>
      <c r="JXK2" s="486"/>
      <c r="JXL2" s="486"/>
      <c r="JXM2" s="486"/>
      <c r="JXN2" s="486"/>
      <c r="JXO2" s="486"/>
      <c r="JXP2" s="486"/>
      <c r="JXQ2" s="486"/>
      <c r="JXR2" s="486"/>
      <c r="JXS2" s="486"/>
      <c r="JXT2" s="486"/>
      <c r="JXU2" s="486"/>
      <c r="JXV2" s="486"/>
      <c r="JXW2" s="486"/>
      <c r="JXX2" s="486"/>
      <c r="JXY2" s="486"/>
      <c r="JXZ2" s="486"/>
      <c r="JYA2" s="486"/>
      <c r="JYB2" s="486"/>
      <c r="JYC2" s="486"/>
      <c r="JYD2" s="486"/>
      <c r="JYE2" s="486"/>
      <c r="JYF2" s="486"/>
      <c r="JYG2" s="486"/>
      <c r="JYH2" s="486"/>
      <c r="JYI2" s="486"/>
      <c r="JYJ2" s="486"/>
      <c r="JYK2" s="486"/>
      <c r="JYL2" s="486"/>
      <c r="JYM2" s="486"/>
      <c r="JYN2" s="486"/>
      <c r="JYO2" s="486"/>
      <c r="JYP2" s="486"/>
      <c r="JYQ2" s="486"/>
      <c r="JYR2" s="486"/>
      <c r="JYS2" s="486"/>
      <c r="JYT2" s="486"/>
      <c r="JYU2" s="486"/>
      <c r="JYV2" s="486"/>
      <c r="JYW2" s="486"/>
      <c r="JYX2" s="486"/>
      <c r="JYY2" s="486"/>
      <c r="JYZ2" s="486"/>
      <c r="JZA2" s="486"/>
      <c r="JZB2" s="486"/>
      <c r="JZC2" s="486"/>
      <c r="JZD2" s="486"/>
      <c r="JZE2" s="486"/>
      <c r="JZF2" s="486"/>
      <c r="JZG2" s="486"/>
      <c r="JZH2" s="486"/>
      <c r="JZI2" s="486"/>
      <c r="JZJ2" s="486"/>
      <c r="JZK2" s="486"/>
      <c r="JZL2" s="486"/>
      <c r="JZM2" s="486"/>
      <c r="JZN2" s="486"/>
      <c r="JZO2" s="486"/>
      <c r="JZP2" s="486"/>
      <c r="JZQ2" s="486"/>
      <c r="JZR2" s="486"/>
      <c r="JZS2" s="486"/>
      <c r="JZT2" s="486"/>
      <c r="JZU2" s="486"/>
      <c r="JZV2" s="486"/>
      <c r="JZW2" s="486"/>
      <c r="JZX2" s="486"/>
      <c r="JZY2" s="486"/>
      <c r="JZZ2" s="486"/>
      <c r="KAA2" s="486"/>
      <c r="KAB2" s="486"/>
      <c r="KAC2" s="486"/>
      <c r="KAD2" s="486"/>
      <c r="KAE2" s="486"/>
      <c r="KAF2" s="486"/>
      <c r="KAG2" s="486"/>
      <c r="KAH2" s="486"/>
      <c r="KAI2" s="486"/>
      <c r="KAJ2" s="486"/>
      <c r="KAK2" s="486"/>
      <c r="KAL2" s="486"/>
      <c r="KAM2" s="486"/>
      <c r="KAN2" s="486"/>
      <c r="KAO2" s="486"/>
      <c r="KAP2" s="486"/>
      <c r="KAQ2" s="486"/>
      <c r="KAR2" s="486"/>
      <c r="KAS2" s="486"/>
      <c r="KAT2" s="486"/>
      <c r="KAU2" s="486"/>
      <c r="KAV2" s="486"/>
      <c r="KAW2" s="486"/>
      <c r="KAX2" s="486"/>
      <c r="KAY2" s="486"/>
      <c r="KAZ2" s="486"/>
      <c r="KBA2" s="486"/>
      <c r="KBB2" s="486"/>
      <c r="KBC2" s="486"/>
      <c r="KBD2" s="486"/>
      <c r="KBE2" s="486"/>
      <c r="KBF2" s="486"/>
      <c r="KBG2" s="486"/>
      <c r="KBH2" s="486"/>
      <c r="KBI2" s="486"/>
      <c r="KBJ2" s="486"/>
      <c r="KBK2" s="486"/>
      <c r="KBL2" s="486"/>
      <c r="KBM2" s="486"/>
      <c r="KBN2" s="486"/>
      <c r="KBO2" s="486"/>
      <c r="KBP2" s="486"/>
      <c r="KBQ2" s="486"/>
      <c r="KBR2" s="486"/>
      <c r="KBS2" s="486"/>
      <c r="KBT2" s="486"/>
      <c r="KBU2" s="486"/>
      <c r="KBV2" s="486"/>
      <c r="KBW2" s="486"/>
      <c r="KBX2" s="486"/>
      <c r="KBY2" s="486"/>
      <c r="KBZ2" s="486"/>
      <c r="KCA2" s="486"/>
      <c r="KCB2" s="486"/>
      <c r="KCC2" s="486"/>
      <c r="KCD2" s="486"/>
      <c r="KCE2" s="486"/>
      <c r="KCF2" s="486"/>
      <c r="KCG2" s="486"/>
      <c r="KCH2" s="486"/>
      <c r="KCI2" s="486"/>
      <c r="KCJ2" s="486"/>
      <c r="KCK2" s="486"/>
      <c r="KCL2" s="486"/>
      <c r="KCM2" s="486"/>
      <c r="KCN2" s="486"/>
      <c r="KCO2" s="486"/>
      <c r="KCP2" s="486"/>
      <c r="KCQ2" s="486"/>
      <c r="KCR2" s="486"/>
      <c r="KCS2" s="486"/>
      <c r="KCT2" s="486"/>
      <c r="KCU2" s="486"/>
      <c r="KCV2" s="486"/>
      <c r="KCW2" s="486"/>
      <c r="KCX2" s="486"/>
      <c r="KCY2" s="486"/>
      <c r="KCZ2" s="486"/>
      <c r="KDA2" s="486"/>
      <c r="KDB2" s="486"/>
      <c r="KDC2" s="486"/>
      <c r="KDD2" s="486"/>
      <c r="KDE2" s="486"/>
      <c r="KDF2" s="486"/>
      <c r="KDG2" s="486"/>
      <c r="KDH2" s="486"/>
      <c r="KDI2" s="486"/>
      <c r="KDJ2" s="486"/>
      <c r="KDK2" s="486"/>
      <c r="KDL2" s="486"/>
      <c r="KDM2" s="486"/>
      <c r="KDN2" s="486"/>
      <c r="KDO2" s="486"/>
      <c r="KDP2" s="486"/>
      <c r="KDQ2" s="486"/>
      <c r="KDR2" s="486"/>
      <c r="KDS2" s="486"/>
      <c r="KDT2" s="486"/>
      <c r="KDU2" s="486"/>
      <c r="KDV2" s="486"/>
      <c r="KDW2" s="486"/>
      <c r="KDX2" s="486"/>
      <c r="KDY2" s="486"/>
      <c r="KDZ2" s="486"/>
      <c r="KEA2" s="486"/>
      <c r="KEB2" s="486"/>
      <c r="KEC2" s="486"/>
      <c r="KED2" s="486"/>
      <c r="KEE2" s="486"/>
      <c r="KEF2" s="486"/>
      <c r="KEG2" s="486"/>
      <c r="KEH2" s="486"/>
      <c r="KEI2" s="486"/>
      <c r="KEJ2" s="486"/>
      <c r="KEK2" s="486"/>
      <c r="KEL2" s="486"/>
      <c r="KEM2" s="486"/>
      <c r="KEN2" s="486"/>
      <c r="KEO2" s="486"/>
      <c r="KEP2" s="486"/>
      <c r="KEQ2" s="486"/>
      <c r="KER2" s="486"/>
      <c r="KES2" s="486"/>
      <c r="KET2" s="486"/>
      <c r="KEU2" s="486"/>
      <c r="KEV2" s="486"/>
      <c r="KEW2" s="486"/>
      <c r="KEX2" s="486"/>
      <c r="KEY2" s="486"/>
      <c r="KEZ2" s="486"/>
      <c r="KFA2" s="486"/>
      <c r="KFB2" s="486"/>
      <c r="KFC2" s="486"/>
      <c r="KFD2" s="486"/>
      <c r="KFE2" s="486"/>
      <c r="KFF2" s="486"/>
      <c r="KFG2" s="486"/>
      <c r="KFH2" s="486"/>
      <c r="KFI2" s="486"/>
      <c r="KFJ2" s="486"/>
      <c r="KFK2" s="486"/>
      <c r="KFL2" s="486"/>
      <c r="KFM2" s="486"/>
      <c r="KFN2" s="486"/>
      <c r="KFO2" s="486"/>
      <c r="KFP2" s="486"/>
      <c r="KFQ2" s="486"/>
      <c r="KFR2" s="486"/>
      <c r="KFS2" s="486"/>
      <c r="KFT2" s="486"/>
      <c r="KFU2" s="486"/>
      <c r="KFV2" s="486"/>
      <c r="KFW2" s="486"/>
      <c r="KFX2" s="486"/>
      <c r="KFY2" s="486"/>
      <c r="KFZ2" s="486"/>
      <c r="KGA2" s="486"/>
      <c r="KGB2" s="486"/>
      <c r="KGC2" s="486"/>
      <c r="KGD2" s="486"/>
      <c r="KGE2" s="486"/>
      <c r="KGF2" s="486"/>
      <c r="KGG2" s="486"/>
      <c r="KGH2" s="486"/>
      <c r="KGI2" s="486"/>
      <c r="KGJ2" s="486"/>
      <c r="KGK2" s="486"/>
      <c r="KGL2" s="486"/>
      <c r="KGM2" s="486"/>
      <c r="KGN2" s="486"/>
      <c r="KGO2" s="486"/>
      <c r="KGP2" s="486"/>
      <c r="KGQ2" s="486"/>
      <c r="KGR2" s="486"/>
      <c r="KGS2" s="486"/>
      <c r="KGT2" s="486"/>
      <c r="KGU2" s="486"/>
      <c r="KGV2" s="486"/>
      <c r="KGW2" s="486"/>
      <c r="KGX2" s="486"/>
      <c r="KGY2" s="486"/>
      <c r="KGZ2" s="486"/>
      <c r="KHA2" s="486"/>
      <c r="KHB2" s="486"/>
      <c r="KHC2" s="486"/>
      <c r="KHD2" s="486"/>
      <c r="KHE2" s="486"/>
      <c r="KHF2" s="486"/>
      <c r="KHG2" s="486"/>
      <c r="KHH2" s="486"/>
      <c r="KHI2" s="486"/>
      <c r="KHJ2" s="486"/>
      <c r="KHK2" s="486"/>
      <c r="KHL2" s="486"/>
      <c r="KHM2" s="486"/>
      <c r="KHN2" s="486"/>
      <c r="KHO2" s="486"/>
      <c r="KHP2" s="486"/>
      <c r="KHQ2" s="486"/>
      <c r="KHR2" s="486"/>
      <c r="KHS2" s="486"/>
      <c r="KHT2" s="486"/>
      <c r="KHU2" s="486"/>
      <c r="KHV2" s="486"/>
      <c r="KHW2" s="486"/>
      <c r="KHX2" s="486"/>
      <c r="KHY2" s="486"/>
      <c r="KHZ2" s="486"/>
      <c r="KIA2" s="486"/>
      <c r="KIB2" s="486"/>
      <c r="KIC2" s="486"/>
      <c r="KID2" s="486"/>
      <c r="KIE2" s="486"/>
      <c r="KIF2" s="486"/>
      <c r="KIG2" s="486"/>
      <c r="KIH2" s="486"/>
      <c r="KII2" s="486"/>
      <c r="KIJ2" s="486"/>
      <c r="KIK2" s="486"/>
      <c r="KIL2" s="486"/>
      <c r="KIM2" s="486"/>
      <c r="KIN2" s="486"/>
      <c r="KIO2" s="486"/>
      <c r="KIP2" s="486"/>
      <c r="KIQ2" s="486"/>
      <c r="KIR2" s="486"/>
      <c r="KIS2" s="486"/>
      <c r="KIT2" s="486"/>
      <c r="KIU2" s="486"/>
      <c r="KIV2" s="486"/>
      <c r="KIW2" s="486"/>
      <c r="KIX2" s="486"/>
      <c r="KIY2" s="486"/>
      <c r="KIZ2" s="486"/>
      <c r="KJA2" s="486"/>
      <c r="KJB2" s="486"/>
      <c r="KJC2" s="486"/>
      <c r="KJD2" s="486"/>
      <c r="KJE2" s="486"/>
      <c r="KJF2" s="486"/>
      <c r="KJG2" s="486"/>
      <c r="KJH2" s="486"/>
      <c r="KJI2" s="486"/>
      <c r="KJJ2" s="486"/>
      <c r="KJK2" s="486"/>
      <c r="KJL2" s="486"/>
      <c r="KJM2" s="486"/>
      <c r="KJN2" s="486"/>
      <c r="KJO2" s="486"/>
      <c r="KJP2" s="486"/>
      <c r="KJQ2" s="486"/>
      <c r="KJR2" s="486"/>
      <c r="KJS2" s="486"/>
      <c r="KJT2" s="486"/>
      <c r="KJU2" s="486"/>
      <c r="KJV2" s="486"/>
      <c r="KJW2" s="486"/>
      <c r="KJX2" s="486"/>
      <c r="KJY2" s="486"/>
      <c r="KJZ2" s="486"/>
      <c r="KKA2" s="486"/>
      <c r="KKB2" s="486"/>
      <c r="KKC2" s="486"/>
      <c r="KKD2" s="486"/>
      <c r="KKE2" s="486"/>
      <c r="KKF2" s="486"/>
      <c r="KKG2" s="486"/>
      <c r="KKH2" s="486"/>
      <c r="KKI2" s="486"/>
      <c r="KKJ2" s="486"/>
      <c r="KKK2" s="486"/>
      <c r="KKL2" s="486"/>
      <c r="KKM2" s="486"/>
      <c r="KKN2" s="486"/>
      <c r="KKO2" s="486"/>
      <c r="KKP2" s="486"/>
      <c r="KKQ2" s="486"/>
      <c r="KKR2" s="486"/>
      <c r="KKS2" s="486"/>
      <c r="KKT2" s="486"/>
      <c r="KKU2" s="486"/>
      <c r="KKV2" s="486"/>
      <c r="KKW2" s="486"/>
      <c r="KKX2" s="486"/>
      <c r="KKY2" s="486"/>
      <c r="KKZ2" s="486"/>
      <c r="KLA2" s="486"/>
      <c r="KLB2" s="486"/>
      <c r="KLC2" s="486"/>
      <c r="KLD2" s="486"/>
      <c r="KLE2" s="486"/>
      <c r="KLF2" s="486"/>
      <c r="KLG2" s="486"/>
      <c r="KLH2" s="486"/>
      <c r="KLI2" s="486"/>
      <c r="KLJ2" s="486"/>
      <c r="KLK2" s="486"/>
      <c r="KLL2" s="486"/>
      <c r="KLM2" s="486"/>
      <c r="KLN2" s="486"/>
      <c r="KLO2" s="486"/>
      <c r="KLP2" s="486"/>
      <c r="KLQ2" s="486"/>
      <c r="KLR2" s="486"/>
      <c r="KLS2" s="486"/>
      <c r="KLT2" s="486"/>
      <c r="KLU2" s="486"/>
      <c r="KLV2" s="486"/>
      <c r="KLW2" s="486"/>
      <c r="KLX2" s="486"/>
      <c r="KLY2" s="486"/>
      <c r="KLZ2" s="486"/>
      <c r="KMA2" s="486"/>
      <c r="KMB2" s="486"/>
      <c r="KMC2" s="486"/>
      <c r="KMD2" s="486"/>
      <c r="KME2" s="486"/>
      <c r="KMF2" s="486"/>
      <c r="KMG2" s="486"/>
      <c r="KMH2" s="486"/>
      <c r="KMI2" s="486"/>
      <c r="KMJ2" s="486"/>
      <c r="KMK2" s="486"/>
      <c r="KML2" s="486"/>
      <c r="KMM2" s="486"/>
      <c r="KMN2" s="486"/>
      <c r="KMO2" s="486"/>
      <c r="KMP2" s="486"/>
      <c r="KMQ2" s="486"/>
      <c r="KMR2" s="486"/>
      <c r="KMS2" s="486"/>
      <c r="KMT2" s="486"/>
      <c r="KMU2" s="486"/>
      <c r="KMV2" s="486"/>
      <c r="KMW2" s="486"/>
      <c r="KMX2" s="486"/>
      <c r="KMY2" s="486"/>
      <c r="KMZ2" s="486"/>
      <c r="KNA2" s="486"/>
      <c r="KNB2" s="486"/>
      <c r="KNC2" s="486"/>
      <c r="KND2" s="486"/>
      <c r="KNE2" s="486"/>
      <c r="KNF2" s="486"/>
      <c r="KNG2" s="486"/>
      <c r="KNH2" s="486"/>
      <c r="KNI2" s="486"/>
      <c r="KNJ2" s="486"/>
      <c r="KNK2" s="486"/>
      <c r="KNL2" s="486"/>
      <c r="KNM2" s="486"/>
      <c r="KNN2" s="486"/>
      <c r="KNO2" s="486"/>
      <c r="KNP2" s="486"/>
      <c r="KNQ2" s="486"/>
      <c r="KNR2" s="486"/>
      <c r="KNS2" s="486"/>
      <c r="KNT2" s="486"/>
      <c r="KNU2" s="486"/>
      <c r="KNV2" s="486"/>
      <c r="KNW2" s="486"/>
      <c r="KNX2" s="486"/>
      <c r="KNY2" s="486"/>
      <c r="KNZ2" s="486"/>
      <c r="KOA2" s="486"/>
      <c r="KOB2" s="486"/>
      <c r="KOC2" s="486"/>
      <c r="KOD2" s="486"/>
      <c r="KOE2" s="486"/>
      <c r="KOF2" s="486"/>
      <c r="KOG2" s="486"/>
      <c r="KOH2" s="486"/>
      <c r="KOI2" s="486"/>
      <c r="KOJ2" s="486"/>
      <c r="KOK2" s="486"/>
      <c r="KOL2" s="486"/>
      <c r="KOM2" s="486"/>
      <c r="KON2" s="486"/>
      <c r="KOO2" s="486"/>
      <c r="KOP2" s="486"/>
      <c r="KOQ2" s="486"/>
      <c r="KOR2" s="486"/>
      <c r="KOS2" s="486"/>
      <c r="KOT2" s="486"/>
      <c r="KOU2" s="486"/>
      <c r="KOV2" s="486"/>
      <c r="KOW2" s="486"/>
      <c r="KOX2" s="486"/>
      <c r="KOY2" s="486"/>
      <c r="KOZ2" s="486"/>
      <c r="KPA2" s="486"/>
      <c r="KPB2" s="486"/>
      <c r="KPC2" s="486"/>
      <c r="KPD2" s="486"/>
      <c r="KPE2" s="486"/>
      <c r="KPF2" s="486"/>
      <c r="KPG2" s="486"/>
      <c r="KPH2" s="486"/>
      <c r="KPI2" s="486"/>
      <c r="KPJ2" s="486"/>
      <c r="KPK2" s="486"/>
      <c r="KPL2" s="486"/>
      <c r="KPM2" s="486"/>
      <c r="KPN2" s="486"/>
      <c r="KPO2" s="486"/>
      <c r="KPP2" s="486"/>
      <c r="KPQ2" s="486"/>
      <c r="KPR2" s="486"/>
      <c r="KPS2" s="486"/>
      <c r="KPT2" s="486"/>
      <c r="KPU2" s="486"/>
      <c r="KPV2" s="486"/>
      <c r="KPW2" s="486"/>
      <c r="KPX2" s="486"/>
      <c r="KPY2" s="486"/>
      <c r="KPZ2" s="486"/>
      <c r="KQA2" s="486"/>
      <c r="KQB2" s="486"/>
      <c r="KQC2" s="486"/>
      <c r="KQD2" s="486"/>
      <c r="KQE2" s="486"/>
      <c r="KQF2" s="486"/>
      <c r="KQG2" s="486"/>
      <c r="KQH2" s="486"/>
      <c r="KQI2" s="486"/>
      <c r="KQJ2" s="486"/>
      <c r="KQK2" s="486"/>
      <c r="KQL2" s="486"/>
      <c r="KQM2" s="486"/>
      <c r="KQN2" s="486"/>
      <c r="KQO2" s="486"/>
      <c r="KQP2" s="486"/>
      <c r="KQQ2" s="486"/>
      <c r="KQR2" s="486"/>
      <c r="KQS2" s="486"/>
      <c r="KQT2" s="486"/>
      <c r="KQU2" s="486"/>
      <c r="KQV2" s="486"/>
      <c r="KQW2" s="486"/>
      <c r="KQX2" s="486"/>
      <c r="KQY2" s="486"/>
      <c r="KQZ2" s="486"/>
      <c r="KRA2" s="486"/>
      <c r="KRB2" s="486"/>
      <c r="KRC2" s="486"/>
      <c r="KRD2" s="486"/>
      <c r="KRE2" s="486"/>
      <c r="KRF2" s="486"/>
      <c r="KRG2" s="486"/>
      <c r="KRH2" s="486"/>
      <c r="KRI2" s="486"/>
      <c r="KRJ2" s="486"/>
      <c r="KRK2" s="486"/>
      <c r="KRL2" s="486"/>
      <c r="KRM2" s="486"/>
      <c r="KRN2" s="486"/>
      <c r="KRO2" s="486"/>
      <c r="KRP2" s="486"/>
      <c r="KRQ2" s="486"/>
      <c r="KRR2" s="486"/>
      <c r="KRS2" s="486"/>
      <c r="KRT2" s="486"/>
      <c r="KRU2" s="486"/>
      <c r="KRV2" s="486"/>
      <c r="KRW2" s="486"/>
      <c r="KRX2" s="486"/>
      <c r="KRY2" s="486"/>
      <c r="KRZ2" s="486"/>
      <c r="KSA2" s="486"/>
      <c r="KSB2" s="486"/>
      <c r="KSC2" s="486"/>
      <c r="KSD2" s="486"/>
      <c r="KSE2" s="486"/>
      <c r="KSF2" s="486"/>
      <c r="KSG2" s="486"/>
      <c r="KSH2" s="486"/>
      <c r="KSI2" s="486"/>
      <c r="KSJ2" s="486"/>
      <c r="KSK2" s="486"/>
      <c r="KSL2" s="486"/>
      <c r="KSM2" s="486"/>
      <c r="KSN2" s="486"/>
      <c r="KSO2" s="486"/>
      <c r="KSP2" s="486"/>
      <c r="KSQ2" s="486"/>
      <c r="KSR2" s="486"/>
      <c r="KSS2" s="486"/>
      <c r="KST2" s="486"/>
      <c r="KSU2" s="486"/>
      <c r="KSV2" s="486"/>
      <c r="KSW2" s="486"/>
      <c r="KSX2" s="486"/>
      <c r="KSY2" s="486"/>
      <c r="KSZ2" s="486"/>
      <c r="KTA2" s="486"/>
      <c r="KTB2" s="486"/>
      <c r="KTC2" s="486"/>
      <c r="KTD2" s="486"/>
      <c r="KTE2" s="486"/>
      <c r="KTF2" s="486"/>
      <c r="KTG2" s="486"/>
      <c r="KTH2" s="486"/>
      <c r="KTI2" s="486"/>
      <c r="KTJ2" s="486"/>
      <c r="KTK2" s="486"/>
      <c r="KTL2" s="486"/>
      <c r="KTM2" s="486"/>
      <c r="KTN2" s="486"/>
      <c r="KTO2" s="486"/>
      <c r="KTP2" s="486"/>
      <c r="KTQ2" s="486"/>
      <c r="KTR2" s="486"/>
      <c r="KTS2" s="486"/>
      <c r="KTT2" s="486"/>
      <c r="KTU2" s="486"/>
      <c r="KTV2" s="486"/>
      <c r="KTW2" s="486"/>
      <c r="KTX2" s="486"/>
      <c r="KTY2" s="486"/>
      <c r="KTZ2" s="486"/>
      <c r="KUA2" s="486"/>
      <c r="KUB2" s="486"/>
      <c r="KUC2" s="486"/>
      <c r="KUD2" s="486"/>
      <c r="KUE2" s="486"/>
      <c r="KUF2" s="486"/>
      <c r="KUG2" s="486"/>
      <c r="KUH2" s="486"/>
      <c r="KUI2" s="486"/>
      <c r="KUJ2" s="486"/>
      <c r="KUK2" s="486"/>
      <c r="KUL2" s="486"/>
      <c r="KUM2" s="486"/>
      <c r="KUN2" s="486"/>
      <c r="KUO2" s="486"/>
      <c r="KUP2" s="486"/>
      <c r="KUQ2" s="486"/>
      <c r="KUR2" s="486"/>
      <c r="KUS2" s="486"/>
      <c r="KUT2" s="486"/>
      <c r="KUU2" s="486"/>
      <c r="KUV2" s="486"/>
      <c r="KUW2" s="486"/>
      <c r="KUX2" s="486"/>
      <c r="KUY2" s="486"/>
      <c r="KUZ2" s="486"/>
      <c r="KVA2" s="486"/>
      <c r="KVB2" s="486"/>
      <c r="KVC2" s="486"/>
      <c r="KVD2" s="486"/>
      <c r="KVE2" s="486"/>
      <c r="KVF2" s="486"/>
      <c r="KVG2" s="486"/>
      <c r="KVH2" s="486"/>
      <c r="KVI2" s="486"/>
      <c r="KVJ2" s="486"/>
      <c r="KVK2" s="486"/>
      <c r="KVL2" s="486"/>
      <c r="KVM2" s="486"/>
      <c r="KVN2" s="486"/>
      <c r="KVO2" s="486"/>
      <c r="KVP2" s="486"/>
      <c r="KVQ2" s="486"/>
      <c r="KVR2" s="486"/>
      <c r="KVS2" s="486"/>
      <c r="KVT2" s="486"/>
      <c r="KVU2" s="486"/>
      <c r="KVV2" s="486"/>
      <c r="KVW2" s="486"/>
      <c r="KVX2" s="486"/>
      <c r="KVY2" s="486"/>
      <c r="KVZ2" s="486"/>
      <c r="KWA2" s="486"/>
      <c r="KWB2" s="486"/>
      <c r="KWC2" s="486"/>
      <c r="KWD2" s="486"/>
      <c r="KWE2" s="486"/>
      <c r="KWF2" s="486"/>
      <c r="KWG2" s="486"/>
      <c r="KWH2" s="486"/>
      <c r="KWI2" s="486"/>
      <c r="KWJ2" s="486"/>
      <c r="KWK2" s="486"/>
      <c r="KWL2" s="486"/>
      <c r="KWM2" s="486"/>
      <c r="KWN2" s="486"/>
      <c r="KWO2" s="486"/>
      <c r="KWP2" s="486"/>
      <c r="KWQ2" s="486"/>
      <c r="KWR2" s="486"/>
      <c r="KWS2" s="486"/>
      <c r="KWT2" s="486"/>
      <c r="KWU2" s="486"/>
      <c r="KWV2" s="486"/>
      <c r="KWW2" s="486"/>
      <c r="KWX2" s="486"/>
      <c r="KWY2" s="486"/>
      <c r="KWZ2" s="486"/>
      <c r="KXA2" s="486"/>
      <c r="KXB2" s="486"/>
      <c r="KXC2" s="486"/>
      <c r="KXD2" s="486"/>
      <c r="KXE2" s="486"/>
      <c r="KXF2" s="486"/>
      <c r="KXG2" s="486"/>
      <c r="KXH2" s="486"/>
      <c r="KXI2" s="486"/>
      <c r="KXJ2" s="486"/>
      <c r="KXK2" s="486"/>
      <c r="KXL2" s="486"/>
      <c r="KXM2" s="486"/>
      <c r="KXN2" s="486"/>
      <c r="KXO2" s="486"/>
      <c r="KXP2" s="486"/>
      <c r="KXQ2" s="486"/>
      <c r="KXR2" s="486"/>
      <c r="KXS2" s="486"/>
      <c r="KXT2" s="486"/>
      <c r="KXU2" s="486"/>
      <c r="KXV2" s="486"/>
      <c r="KXW2" s="486"/>
      <c r="KXX2" s="486"/>
      <c r="KXY2" s="486"/>
      <c r="KXZ2" s="486"/>
      <c r="KYA2" s="486"/>
      <c r="KYB2" s="486"/>
      <c r="KYC2" s="486"/>
      <c r="KYD2" s="486"/>
      <c r="KYE2" s="486"/>
      <c r="KYF2" s="486"/>
      <c r="KYG2" s="486"/>
      <c r="KYH2" s="486"/>
      <c r="KYI2" s="486"/>
      <c r="KYJ2" s="486"/>
      <c r="KYK2" s="486"/>
      <c r="KYL2" s="486"/>
      <c r="KYM2" s="486"/>
      <c r="KYN2" s="486"/>
      <c r="KYO2" s="486"/>
      <c r="KYP2" s="486"/>
      <c r="KYQ2" s="486"/>
      <c r="KYR2" s="486"/>
      <c r="KYS2" s="486"/>
      <c r="KYT2" s="486"/>
      <c r="KYU2" s="486"/>
      <c r="KYV2" s="486"/>
      <c r="KYW2" s="486"/>
      <c r="KYX2" s="486"/>
      <c r="KYY2" s="486"/>
      <c r="KYZ2" s="486"/>
      <c r="KZA2" s="486"/>
      <c r="KZB2" s="486"/>
      <c r="KZC2" s="486"/>
      <c r="KZD2" s="486"/>
      <c r="KZE2" s="486"/>
      <c r="KZF2" s="486"/>
      <c r="KZG2" s="486"/>
      <c r="KZH2" s="486"/>
      <c r="KZI2" s="486"/>
      <c r="KZJ2" s="486"/>
      <c r="KZK2" s="486"/>
      <c r="KZL2" s="486"/>
      <c r="KZM2" s="486"/>
      <c r="KZN2" s="486"/>
      <c r="KZO2" s="486"/>
      <c r="KZP2" s="486"/>
      <c r="KZQ2" s="486"/>
      <c r="KZR2" s="486"/>
      <c r="KZS2" s="486"/>
      <c r="KZT2" s="486"/>
      <c r="KZU2" s="486"/>
      <c r="KZV2" s="486"/>
      <c r="KZW2" s="486"/>
      <c r="KZX2" s="486"/>
      <c r="KZY2" s="486"/>
      <c r="KZZ2" s="486"/>
      <c r="LAA2" s="486"/>
      <c r="LAB2" s="486"/>
      <c r="LAC2" s="486"/>
      <c r="LAD2" s="486"/>
      <c r="LAE2" s="486"/>
      <c r="LAF2" s="486"/>
      <c r="LAG2" s="486"/>
      <c r="LAH2" s="486"/>
      <c r="LAI2" s="486"/>
      <c r="LAJ2" s="486"/>
      <c r="LAK2" s="486"/>
      <c r="LAL2" s="486"/>
      <c r="LAM2" s="486"/>
      <c r="LAN2" s="486"/>
      <c r="LAO2" s="486"/>
      <c r="LAP2" s="486"/>
      <c r="LAQ2" s="486"/>
      <c r="LAR2" s="486"/>
      <c r="LAS2" s="486"/>
      <c r="LAT2" s="486"/>
      <c r="LAU2" s="486"/>
      <c r="LAV2" s="486"/>
      <c r="LAW2" s="486"/>
      <c r="LAX2" s="486"/>
      <c r="LAY2" s="486"/>
      <c r="LAZ2" s="486"/>
      <c r="LBA2" s="486"/>
      <c r="LBB2" s="486"/>
      <c r="LBC2" s="486"/>
      <c r="LBD2" s="486"/>
      <c r="LBE2" s="486"/>
      <c r="LBF2" s="486"/>
      <c r="LBG2" s="486"/>
      <c r="LBH2" s="486"/>
      <c r="LBI2" s="486"/>
      <c r="LBJ2" s="486"/>
      <c r="LBK2" s="486"/>
      <c r="LBL2" s="486"/>
      <c r="LBM2" s="486"/>
      <c r="LBN2" s="486"/>
      <c r="LBO2" s="486"/>
      <c r="LBP2" s="486"/>
      <c r="LBQ2" s="486"/>
      <c r="LBR2" s="486"/>
      <c r="LBS2" s="486"/>
      <c r="LBT2" s="486"/>
      <c r="LBU2" s="486"/>
      <c r="LBV2" s="486"/>
      <c r="LBW2" s="486"/>
      <c r="LBX2" s="486"/>
      <c r="LBY2" s="486"/>
      <c r="LBZ2" s="486"/>
      <c r="LCA2" s="486"/>
      <c r="LCB2" s="486"/>
      <c r="LCC2" s="486"/>
      <c r="LCD2" s="486"/>
      <c r="LCE2" s="486"/>
      <c r="LCF2" s="486"/>
      <c r="LCG2" s="486"/>
      <c r="LCH2" s="486"/>
      <c r="LCI2" s="486"/>
      <c r="LCJ2" s="486"/>
      <c r="LCK2" s="486"/>
      <c r="LCL2" s="486"/>
      <c r="LCM2" s="486"/>
      <c r="LCN2" s="486"/>
      <c r="LCO2" s="486"/>
      <c r="LCP2" s="486"/>
      <c r="LCQ2" s="486"/>
      <c r="LCR2" s="486"/>
      <c r="LCS2" s="486"/>
      <c r="LCT2" s="486"/>
      <c r="LCU2" s="486"/>
      <c r="LCV2" s="486"/>
      <c r="LCW2" s="486"/>
      <c r="LCX2" s="486"/>
      <c r="LCY2" s="486"/>
      <c r="LCZ2" s="486"/>
      <c r="LDA2" s="486"/>
      <c r="LDB2" s="486"/>
      <c r="LDC2" s="486"/>
      <c r="LDD2" s="486"/>
      <c r="LDE2" s="486"/>
      <c r="LDF2" s="486"/>
      <c r="LDG2" s="486"/>
      <c r="LDH2" s="486"/>
      <c r="LDI2" s="486"/>
      <c r="LDJ2" s="486"/>
      <c r="LDK2" s="486"/>
      <c r="LDL2" s="486"/>
      <c r="LDM2" s="486"/>
      <c r="LDN2" s="486"/>
      <c r="LDO2" s="486"/>
      <c r="LDP2" s="486"/>
      <c r="LDQ2" s="486"/>
      <c r="LDR2" s="486"/>
      <c r="LDS2" s="486"/>
      <c r="LDT2" s="486"/>
      <c r="LDU2" s="486"/>
      <c r="LDV2" s="486"/>
      <c r="LDW2" s="486"/>
      <c r="LDX2" s="486"/>
      <c r="LDY2" s="486"/>
      <c r="LDZ2" s="486"/>
      <c r="LEA2" s="486"/>
      <c r="LEB2" s="486"/>
      <c r="LEC2" s="486"/>
      <c r="LED2" s="486"/>
      <c r="LEE2" s="486"/>
      <c r="LEF2" s="486"/>
      <c r="LEG2" s="486"/>
      <c r="LEH2" s="486"/>
      <c r="LEI2" s="486"/>
      <c r="LEJ2" s="486"/>
      <c r="LEK2" s="486"/>
      <c r="LEL2" s="486"/>
      <c r="LEM2" s="486"/>
      <c r="LEN2" s="486"/>
      <c r="LEO2" s="486"/>
      <c r="LEP2" s="486"/>
      <c r="LEQ2" s="486"/>
      <c r="LER2" s="486"/>
      <c r="LES2" s="486"/>
      <c r="LET2" s="486"/>
      <c r="LEU2" s="486"/>
      <c r="LEV2" s="486"/>
      <c r="LEW2" s="486"/>
      <c r="LEX2" s="486"/>
      <c r="LEY2" s="486"/>
      <c r="LEZ2" s="486"/>
      <c r="LFA2" s="486"/>
      <c r="LFB2" s="486"/>
      <c r="LFC2" s="486"/>
      <c r="LFD2" s="486"/>
      <c r="LFE2" s="486"/>
      <c r="LFF2" s="486"/>
      <c r="LFG2" s="486"/>
      <c r="LFH2" s="486"/>
      <c r="LFI2" s="486"/>
      <c r="LFJ2" s="486"/>
      <c r="LFK2" s="486"/>
      <c r="LFL2" s="486"/>
      <c r="LFM2" s="486"/>
      <c r="LFN2" s="486"/>
      <c r="LFO2" s="486"/>
      <c r="LFP2" s="486"/>
      <c r="LFQ2" s="486"/>
      <c r="LFR2" s="486"/>
      <c r="LFS2" s="486"/>
      <c r="LFT2" s="486"/>
      <c r="LFU2" s="486"/>
      <c r="LFV2" s="486"/>
      <c r="LFW2" s="486"/>
      <c r="LFX2" s="486"/>
      <c r="LFY2" s="486"/>
      <c r="LFZ2" s="486"/>
      <c r="LGA2" s="486"/>
      <c r="LGB2" s="486"/>
      <c r="LGC2" s="486"/>
      <c r="LGD2" s="486"/>
      <c r="LGE2" s="486"/>
      <c r="LGF2" s="486"/>
      <c r="LGG2" s="486"/>
      <c r="LGH2" s="486"/>
      <c r="LGI2" s="486"/>
      <c r="LGJ2" s="486"/>
      <c r="LGK2" s="486"/>
      <c r="LGL2" s="486"/>
      <c r="LGM2" s="486"/>
      <c r="LGN2" s="486"/>
      <c r="LGO2" s="486"/>
      <c r="LGP2" s="486"/>
      <c r="LGQ2" s="486"/>
      <c r="LGR2" s="486"/>
      <c r="LGS2" s="486"/>
      <c r="LGT2" s="486"/>
      <c r="LGU2" s="486"/>
      <c r="LGV2" s="486"/>
      <c r="LGW2" s="486"/>
      <c r="LGX2" s="486"/>
      <c r="LGY2" s="486"/>
      <c r="LGZ2" s="486"/>
      <c r="LHA2" s="486"/>
      <c r="LHB2" s="486"/>
      <c r="LHC2" s="486"/>
      <c r="LHD2" s="486"/>
      <c r="LHE2" s="486"/>
      <c r="LHF2" s="486"/>
      <c r="LHG2" s="486"/>
      <c r="LHH2" s="486"/>
      <c r="LHI2" s="486"/>
      <c r="LHJ2" s="486"/>
      <c r="LHK2" s="486"/>
      <c r="LHL2" s="486"/>
      <c r="LHM2" s="486"/>
      <c r="LHN2" s="486"/>
      <c r="LHO2" s="486"/>
      <c r="LHP2" s="486"/>
      <c r="LHQ2" s="486"/>
      <c r="LHR2" s="486"/>
      <c r="LHS2" s="486"/>
      <c r="LHT2" s="486"/>
      <c r="LHU2" s="486"/>
      <c r="LHV2" s="486"/>
      <c r="LHW2" s="486"/>
      <c r="LHX2" s="486"/>
      <c r="LHY2" s="486"/>
      <c r="LHZ2" s="486"/>
      <c r="LIA2" s="486"/>
      <c r="LIB2" s="486"/>
      <c r="LIC2" s="486"/>
      <c r="LID2" s="486"/>
      <c r="LIE2" s="486"/>
      <c r="LIF2" s="486"/>
      <c r="LIG2" s="486"/>
      <c r="LIH2" s="486"/>
      <c r="LII2" s="486"/>
      <c r="LIJ2" s="486"/>
      <c r="LIK2" s="486"/>
      <c r="LIL2" s="486"/>
      <c r="LIM2" s="486"/>
      <c r="LIN2" s="486"/>
      <c r="LIO2" s="486"/>
      <c r="LIP2" s="486"/>
      <c r="LIQ2" s="486"/>
      <c r="LIR2" s="486"/>
      <c r="LIS2" s="486"/>
      <c r="LIT2" s="486"/>
      <c r="LIU2" s="486"/>
      <c r="LIV2" s="486"/>
      <c r="LIW2" s="486"/>
      <c r="LIX2" s="486"/>
      <c r="LIY2" s="486"/>
      <c r="LIZ2" s="486"/>
      <c r="LJA2" s="486"/>
      <c r="LJB2" s="486"/>
      <c r="LJC2" s="486"/>
      <c r="LJD2" s="486"/>
      <c r="LJE2" s="486"/>
      <c r="LJF2" s="486"/>
      <c r="LJG2" s="486"/>
      <c r="LJH2" s="486"/>
      <c r="LJI2" s="486"/>
      <c r="LJJ2" s="486"/>
      <c r="LJK2" s="486"/>
      <c r="LJL2" s="486"/>
      <c r="LJM2" s="486"/>
      <c r="LJN2" s="486"/>
      <c r="LJO2" s="486"/>
      <c r="LJP2" s="486"/>
      <c r="LJQ2" s="486"/>
      <c r="LJR2" s="486"/>
      <c r="LJS2" s="486"/>
      <c r="LJT2" s="486"/>
      <c r="LJU2" s="486"/>
      <c r="LJV2" s="486"/>
      <c r="LJW2" s="486"/>
      <c r="LJX2" s="486"/>
      <c r="LJY2" s="486"/>
      <c r="LJZ2" s="486"/>
      <c r="LKA2" s="486"/>
      <c r="LKB2" s="486"/>
      <c r="LKC2" s="486"/>
      <c r="LKD2" s="486"/>
      <c r="LKE2" s="486"/>
      <c r="LKF2" s="486"/>
      <c r="LKG2" s="486"/>
      <c r="LKH2" s="486"/>
      <c r="LKI2" s="486"/>
      <c r="LKJ2" s="486"/>
      <c r="LKK2" s="486"/>
      <c r="LKL2" s="486"/>
      <c r="LKM2" s="486"/>
      <c r="LKN2" s="486"/>
      <c r="LKO2" s="486"/>
      <c r="LKP2" s="486"/>
      <c r="LKQ2" s="486"/>
      <c r="LKR2" s="486"/>
      <c r="LKS2" s="486"/>
      <c r="LKT2" s="486"/>
      <c r="LKU2" s="486"/>
      <c r="LKV2" s="486"/>
      <c r="LKW2" s="486"/>
      <c r="LKX2" s="486"/>
      <c r="LKY2" s="486"/>
      <c r="LKZ2" s="486"/>
      <c r="LLA2" s="486"/>
      <c r="LLB2" s="486"/>
      <c r="LLC2" s="486"/>
      <c r="LLD2" s="486"/>
      <c r="LLE2" s="486"/>
      <c r="LLF2" s="486"/>
      <c r="LLG2" s="486"/>
      <c r="LLH2" s="486"/>
      <c r="LLI2" s="486"/>
      <c r="LLJ2" s="486"/>
      <c r="LLK2" s="486"/>
      <c r="LLL2" s="486"/>
      <c r="LLM2" s="486"/>
      <c r="LLN2" s="486"/>
      <c r="LLO2" s="486"/>
      <c r="LLP2" s="486"/>
      <c r="LLQ2" s="486"/>
      <c r="LLR2" s="486"/>
      <c r="LLS2" s="486"/>
      <c r="LLT2" s="486"/>
      <c r="LLU2" s="486"/>
      <c r="LLV2" s="486"/>
      <c r="LLW2" s="486"/>
      <c r="LLX2" s="486"/>
      <c r="LLY2" s="486"/>
      <c r="LLZ2" s="486"/>
      <c r="LMA2" s="486"/>
      <c r="LMB2" s="486"/>
      <c r="LMC2" s="486"/>
      <c r="LMD2" s="486"/>
      <c r="LME2" s="486"/>
      <c r="LMF2" s="486"/>
      <c r="LMG2" s="486"/>
      <c r="LMH2" s="486"/>
      <c r="LMI2" s="486"/>
      <c r="LMJ2" s="486"/>
      <c r="LMK2" s="486"/>
      <c r="LML2" s="486"/>
      <c r="LMM2" s="486"/>
      <c r="LMN2" s="486"/>
      <c r="LMO2" s="486"/>
      <c r="LMP2" s="486"/>
      <c r="LMQ2" s="486"/>
      <c r="LMR2" s="486"/>
      <c r="LMS2" s="486"/>
      <c r="LMT2" s="486"/>
      <c r="LMU2" s="486"/>
      <c r="LMV2" s="486"/>
      <c r="LMW2" s="486"/>
      <c r="LMX2" s="486"/>
      <c r="LMY2" s="486"/>
      <c r="LMZ2" s="486"/>
      <c r="LNA2" s="486"/>
      <c r="LNB2" s="486"/>
      <c r="LNC2" s="486"/>
      <c r="LND2" s="486"/>
      <c r="LNE2" s="486"/>
      <c r="LNF2" s="486"/>
      <c r="LNG2" s="486"/>
      <c r="LNH2" s="486"/>
      <c r="LNI2" s="486"/>
      <c r="LNJ2" s="486"/>
      <c r="LNK2" s="486"/>
      <c r="LNL2" s="486"/>
      <c r="LNM2" s="486"/>
      <c r="LNN2" s="486"/>
      <c r="LNO2" s="486"/>
      <c r="LNP2" s="486"/>
      <c r="LNQ2" s="486"/>
      <c r="LNR2" s="486"/>
      <c r="LNS2" s="486"/>
      <c r="LNT2" s="486"/>
      <c r="LNU2" s="486"/>
      <c r="LNV2" s="486"/>
      <c r="LNW2" s="486"/>
      <c r="LNX2" s="486"/>
      <c r="LNY2" s="486"/>
      <c r="LNZ2" s="486"/>
      <c r="LOA2" s="486"/>
      <c r="LOB2" s="486"/>
      <c r="LOC2" s="486"/>
      <c r="LOD2" s="486"/>
      <c r="LOE2" s="486"/>
      <c r="LOF2" s="486"/>
      <c r="LOG2" s="486"/>
      <c r="LOH2" s="486"/>
      <c r="LOI2" s="486"/>
      <c r="LOJ2" s="486"/>
      <c r="LOK2" s="486"/>
      <c r="LOL2" s="486"/>
      <c r="LOM2" s="486"/>
      <c r="LON2" s="486"/>
      <c r="LOO2" s="486"/>
      <c r="LOP2" s="486"/>
      <c r="LOQ2" s="486"/>
      <c r="LOR2" s="486"/>
      <c r="LOS2" s="486"/>
      <c r="LOT2" s="486"/>
      <c r="LOU2" s="486"/>
      <c r="LOV2" s="486"/>
      <c r="LOW2" s="486"/>
      <c r="LOX2" s="486"/>
      <c r="LOY2" s="486"/>
      <c r="LOZ2" s="486"/>
      <c r="LPA2" s="486"/>
      <c r="LPB2" s="486"/>
      <c r="LPC2" s="486"/>
      <c r="LPD2" s="486"/>
      <c r="LPE2" s="486"/>
      <c r="LPF2" s="486"/>
      <c r="LPG2" s="486"/>
      <c r="LPH2" s="486"/>
      <c r="LPI2" s="486"/>
      <c r="LPJ2" s="486"/>
      <c r="LPK2" s="486"/>
      <c r="LPL2" s="486"/>
      <c r="LPM2" s="486"/>
      <c r="LPN2" s="486"/>
      <c r="LPO2" s="486"/>
      <c r="LPP2" s="486"/>
      <c r="LPQ2" s="486"/>
      <c r="LPR2" s="486"/>
      <c r="LPS2" s="486"/>
      <c r="LPT2" s="486"/>
      <c r="LPU2" s="486"/>
      <c r="LPV2" s="486"/>
      <c r="LPW2" s="486"/>
      <c r="LPX2" s="486"/>
      <c r="LPY2" s="486"/>
      <c r="LPZ2" s="486"/>
      <c r="LQA2" s="486"/>
      <c r="LQB2" s="486"/>
      <c r="LQC2" s="486"/>
      <c r="LQD2" s="486"/>
      <c r="LQE2" s="486"/>
      <c r="LQF2" s="486"/>
      <c r="LQG2" s="486"/>
      <c r="LQH2" s="486"/>
      <c r="LQI2" s="486"/>
      <c r="LQJ2" s="486"/>
      <c r="LQK2" s="486"/>
      <c r="LQL2" s="486"/>
      <c r="LQM2" s="486"/>
      <c r="LQN2" s="486"/>
      <c r="LQO2" s="486"/>
      <c r="LQP2" s="486"/>
      <c r="LQQ2" s="486"/>
      <c r="LQR2" s="486"/>
      <c r="LQS2" s="486"/>
      <c r="LQT2" s="486"/>
      <c r="LQU2" s="486"/>
      <c r="LQV2" s="486"/>
      <c r="LQW2" s="486"/>
      <c r="LQX2" s="486"/>
      <c r="LQY2" s="486"/>
      <c r="LQZ2" s="486"/>
      <c r="LRA2" s="486"/>
      <c r="LRB2" s="486"/>
      <c r="LRC2" s="486"/>
      <c r="LRD2" s="486"/>
      <c r="LRE2" s="486"/>
      <c r="LRF2" s="486"/>
      <c r="LRG2" s="486"/>
      <c r="LRH2" s="486"/>
      <c r="LRI2" s="486"/>
      <c r="LRJ2" s="486"/>
      <c r="LRK2" s="486"/>
      <c r="LRL2" s="486"/>
      <c r="LRM2" s="486"/>
      <c r="LRN2" s="486"/>
      <c r="LRO2" s="486"/>
      <c r="LRP2" s="486"/>
      <c r="LRQ2" s="486"/>
      <c r="LRR2" s="486"/>
      <c r="LRS2" s="486"/>
      <c r="LRT2" s="486"/>
      <c r="LRU2" s="486"/>
      <c r="LRV2" s="486"/>
      <c r="LRW2" s="486"/>
      <c r="LRX2" s="486"/>
      <c r="LRY2" s="486"/>
      <c r="LRZ2" s="486"/>
      <c r="LSA2" s="486"/>
      <c r="LSB2" s="486"/>
      <c r="LSC2" s="486"/>
      <c r="LSD2" s="486"/>
      <c r="LSE2" s="486"/>
      <c r="LSF2" s="486"/>
      <c r="LSG2" s="486"/>
      <c r="LSH2" s="486"/>
      <c r="LSI2" s="486"/>
      <c r="LSJ2" s="486"/>
      <c r="LSK2" s="486"/>
      <c r="LSL2" s="486"/>
      <c r="LSM2" s="486"/>
      <c r="LSN2" s="486"/>
      <c r="LSO2" s="486"/>
      <c r="LSP2" s="486"/>
      <c r="LSQ2" s="486"/>
      <c r="LSR2" s="486"/>
      <c r="LSS2" s="486"/>
      <c r="LST2" s="486"/>
      <c r="LSU2" s="486"/>
      <c r="LSV2" s="486"/>
      <c r="LSW2" s="486"/>
      <c r="LSX2" s="486"/>
      <c r="LSY2" s="486"/>
      <c r="LSZ2" s="486"/>
      <c r="LTA2" s="486"/>
      <c r="LTB2" s="486"/>
      <c r="LTC2" s="486"/>
      <c r="LTD2" s="486"/>
      <c r="LTE2" s="486"/>
      <c r="LTF2" s="486"/>
      <c r="LTG2" s="486"/>
      <c r="LTH2" s="486"/>
      <c r="LTI2" s="486"/>
      <c r="LTJ2" s="486"/>
      <c r="LTK2" s="486"/>
      <c r="LTL2" s="486"/>
      <c r="LTM2" s="486"/>
      <c r="LTN2" s="486"/>
      <c r="LTO2" s="486"/>
      <c r="LTP2" s="486"/>
      <c r="LTQ2" s="486"/>
      <c r="LTR2" s="486"/>
      <c r="LTS2" s="486"/>
      <c r="LTT2" s="486"/>
      <c r="LTU2" s="486"/>
      <c r="LTV2" s="486"/>
      <c r="LTW2" s="486"/>
      <c r="LTX2" s="486"/>
      <c r="LTY2" s="486"/>
      <c r="LTZ2" s="486"/>
      <c r="LUA2" s="486"/>
      <c r="LUB2" s="486"/>
      <c r="LUC2" s="486"/>
      <c r="LUD2" s="486"/>
      <c r="LUE2" s="486"/>
      <c r="LUF2" s="486"/>
      <c r="LUG2" s="486"/>
      <c r="LUH2" s="486"/>
      <c r="LUI2" s="486"/>
      <c r="LUJ2" s="486"/>
      <c r="LUK2" s="486"/>
      <c r="LUL2" s="486"/>
      <c r="LUM2" s="486"/>
      <c r="LUN2" s="486"/>
      <c r="LUO2" s="486"/>
      <c r="LUP2" s="486"/>
      <c r="LUQ2" s="486"/>
      <c r="LUR2" s="486"/>
      <c r="LUS2" s="486"/>
      <c r="LUT2" s="486"/>
      <c r="LUU2" s="486"/>
      <c r="LUV2" s="486"/>
      <c r="LUW2" s="486"/>
      <c r="LUX2" s="486"/>
      <c r="LUY2" s="486"/>
      <c r="LUZ2" s="486"/>
      <c r="LVA2" s="486"/>
      <c r="LVB2" s="486"/>
      <c r="LVC2" s="486"/>
      <c r="LVD2" s="486"/>
      <c r="LVE2" s="486"/>
      <c r="LVF2" s="486"/>
      <c r="LVG2" s="486"/>
      <c r="LVH2" s="486"/>
      <c r="LVI2" s="486"/>
      <c r="LVJ2" s="486"/>
      <c r="LVK2" s="486"/>
      <c r="LVL2" s="486"/>
      <c r="LVM2" s="486"/>
      <c r="LVN2" s="486"/>
      <c r="LVO2" s="486"/>
      <c r="LVP2" s="486"/>
      <c r="LVQ2" s="486"/>
      <c r="LVR2" s="486"/>
      <c r="LVS2" s="486"/>
      <c r="LVT2" s="486"/>
      <c r="LVU2" s="486"/>
      <c r="LVV2" s="486"/>
      <c r="LVW2" s="486"/>
      <c r="LVX2" s="486"/>
      <c r="LVY2" s="486"/>
      <c r="LVZ2" s="486"/>
      <c r="LWA2" s="486"/>
      <c r="LWB2" s="486"/>
      <c r="LWC2" s="486"/>
      <c r="LWD2" s="486"/>
      <c r="LWE2" s="486"/>
      <c r="LWF2" s="486"/>
      <c r="LWG2" s="486"/>
      <c r="LWH2" s="486"/>
      <c r="LWI2" s="486"/>
      <c r="LWJ2" s="486"/>
      <c r="LWK2" s="486"/>
      <c r="LWL2" s="486"/>
      <c r="LWM2" s="486"/>
      <c r="LWN2" s="486"/>
      <c r="LWO2" s="486"/>
      <c r="LWP2" s="486"/>
      <c r="LWQ2" s="486"/>
      <c r="LWR2" s="486"/>
      <c r="LWS2" s="486"/>
      <c r="LWT2" s="486"/>
      <c r="LWU2" s="486"/>
      <c r="LWV2" s="486"/>
      <c r="LWW2" s="486"/>
      <c r="LWX2" s="486"/>
      <c r="LWY2" s="486"/>
      <c r="LWZ2" s="486"/>
      <c r="LXA2" s="486"/>
      <c r="LXB2" s="486"/>
      <c r="LXC2" s="486"/>
      <c r="LXD2" s="486"/>
      <c r="LXE2" s="486"/>
      <c r="LXF2" s="486"/>
      <c r="LXG2" s="486"/>
      <c r="LXH2" s="486"/>
      <c r="LXI2" s="486"/>
      <c r="LXJ2" s="486"/>
      <c r="LXK2" s="486"/>
      <c r="LXL2" s="486"/>
      <c r="LXM2" s="486"/>
      <c r="LXN2" s="486"/>
      <c r="LXO2" s="486"/>
      <c r="LXP2" s="486"/>
      <c r="LXQ2" s="486"/>
      <c r="LXR2" s="486"/>
      <c r="LXS2" s="486"/>
      <c r="LXT2" s="486"/>
      <c r="LXU2" s="486"/>
      <c r="LXV2" s="486"/>
      <c r="LXW2" s="486"/>
      <c r="LXX2" s="486"/>
      <c r="LXY2" s="486"/>
      <c r="LXZ2" s="486"/>
      <c r="LYA2" s="486"/>
      <c r="LYB2" s="486"/>
      <c r="LYC2" s="486"/>
      <c r="LYD2" s="486"/>
      <c r="LYE2" s="486"/>
      <c r="LYF2" s="486"/>
      <c r="LYG2" s="486"/>
      <c r="LYH2" s="486"/>
      <c r="LYI2" s="486"/>
      <c r="LYJ2" s="486"/>
      <c r="LYK2" s="486"/>
      <c r="LYL2" s="486"/>
      <c r="LYM2" s="486"/>
      <c r="LYN2" s="486"/>
      <c r="LYO2" s="486"/>
      <c r="LYP2" s="486"/>
      <c r="LYQ2" s="486"/>
      <c r="LYR2" s="486"/>
      <c r="LYS2" s="486"/>
      <c r="LYT2" s="486"/>
      <c r="LYU2" s="486"/>
      <c r="LYV2" s="486"/>
      <c r="LYW2" s="486"/>
      <c r="LYX2" s="486"/>
      <c r="LYY2" s="486"/>
      <c r="LYZ2" s="486"/>
      <c r="LZA2" s="486"/>
      <c r="LZB2" s="486"/>
      <c r="LZC2" s="486"/>
      <c r="LZD2" s="486"/>
      <c r="LZE2" s="486"/>
      <c r="LZF2" s="486"/>
      <c r="LZG2" s="486"/>
      <c r="LZH2" s="486"/>
      <c r="LZI2" s="486"/>
      <c r="LZJ2" s="486"/>
      <c r="LZK2" s="486"/>
      <c r="LZL2" s="486"/>
      <c r="LZM2" s="486"/>
      <c r="LZN2" s="486"/>
      <c r="LZO2" s="486"/>
      <c r="LZP2" s="486"/>
      <c r="LZQ2" s="486"/>
      <c r="LZR2" s="486"/>
      <c r="LZS2" s="486"/>
      <c r="LZT2" s="486"/>
      <c r="LZU2" s="486"/>
      <c r="LZV2" s="486"/>
      <c r="LZW2" s="486"/>
      <c r="LZX2" s="486"/>
      <c r="LZY2" s="486"/>
      <c r="LZZ2" s="486"/>
      <c r="MAA2" s="486"/>
      <c r="MAB2" s="486"/>
      <c r="MAC2" s="486"/>
      <c r="MAD2" s="486"/>
      <c r="MAE2" s="486"/>
      <c r="MAF2" s="486"/>
      <c r="MAG2" s="486"/>
      <c r="MAH2" s="486"/>
      <c r="MAI2" s="486"/>
      <c r="MAJ2" s="486"/>
      <c r="MAK2" s="486"/>
      <c r="MAL2" s="486"/>
      <c r="MAM2" s="486"/>
      <c r="MAN2" s="486"/>
      <c r="MAO2" s="486"/>
      <c r="MAP2" s="486"/>
      <c r="MAQ2" s="486"/>
      <c r="MAR2" s="486"/>
      <c r="MAS2" s="486"/>
      <c r="MAT2" s="486"/>
      <c r="MAU2" s="486"/>
      <c r="MAV2" s="486"/>
      <c r="MAW2" s="486"/>
      <c r="MAX2" s="486"/>
      <c r="MAY2" s="486"/>
      <c r="MAZ2" s="486"/>
      <c r="MBA2" s="486"/>
      <c r="MBB2" s="486"/>
      <c r="MBC2" s="486"/>
      <c r="MBD2" s="486"/>
      <c r="MBE2" s="486"/>
      <c r="MBF2" s="486"/>
      <c r="MBG2" s="486"/>
      <c r="MBH2" s="486"/>
      <c r="MBI2" s="486"/>
      <c r="MBJ2" s="486"/>
      <c r="MBK2" s="486"/>
      <c r="MBL2" s="486"/>
      <c r="MBM2" s="486"/>
      <c r="MBN2" s="486"/>
      <c r="MBO2" s="486"/>
      <c r="MBP2" s="486"/>
      <c r="MBQ2" s="486"/>
      <c r="MBR2" s="486"/>
      <c r="MBS2" s="486"/>
      <c r="MBT2" s="486"/>
      <c r="MBU2" s="486"/>
      <c r="MBV2" s="486"/>
      <c r="MBW2" s="486"/>
      <c r="MBX2" s="486"/>
      <c r="MBY2" s="486"/>
      <c r="MBZ2" s="486"/>
      <c r="MCA2" s="486"/>
      <c r="MCB2" s="486"/>
      <c r="MCC2" s="486"/>
      <c r="MCD2" s="486"/>
      <c r="MCE2" s="486"/>
      <c r="MCF2" s="486"/>
      <c r="MCG2" s="486"/>
      <c r="MCH2" s="486"/>
      <c r="MCI2" s="486"/>
      <c r="MCJ2" s="486"/>
      <c r="MCK2" s="486"/>
      <c r="MCL2" s="486"/>
      <c r="MCM2" s="486"/>
      <c r="MCN2" s="486"/>
      <c r="MCO2" s="486"/>
      <c r="MCP2" s="486"/>
      <c r="MCQ2" s="486"/>
      <c r="MCR2" s="486"/>
      <c r="MCS2" s="486"/>
      <c r="MCT2" s="486"/>
      <c r="MCU2" s="486"/>
      <c r="MCV2" s="486"/>
      <c r="MCW2" s="486"/>
      <c r="MCX2" s="486"/>
      <c r="MCY2" s="486"/>
      <c r="MCZ2" s="486"/>
      <c r="MDA2" s="486"/>
      <c r="MDB2" s="486"/>
      <c r="MDC2" s="486"/>
      <c r="MDD2" s="486"/>
      <c r="MDE2" s="486"/>
      <c r="MDF2" s="486"/>
      <c r="MDG2" s="486"/>
      <c r="MDH2" s="486"/>
      <c r="MDI2" s="486"/>
      <c r="MDJ2" s="486"/>
      <c r="MDK2" s="486"/>
      <c r="MDL2" s="486"/>
      <c r="MDM2" s="486"/>
      <c r="MDN2" s="486"/>
      <c r="MDO2" s="486"/>
      <c r="MDP2" s="486"/>
      <c r="MDQ2" s="486"/>
      <c r="MDR2" s="486"/>
      <c r="MDS2" s="486"/>
      <c r="MDT2" s="486"/>
      <c r="MDU2" s="486"/>
      <c r="MDV2" s="486"/>
      <c r="MDW2" s="486"/>
      <c r="MDX2" s="486"/>
      <c r="MDY2" s="486"/>
      <c r="MDZ2" s="486"/>
      <c r="MEA2" s="486"/>
      <c r="MEB2" s="486"/>
      <c r="MEC2" s="486"/>
      <c r="MED2" s="486"/>
      <c r="MEE2" s="486"/>
      <c r="MEF2" s="486"/>
      <c r="MEG2" s="486"/>
      <c r="MEH2" s="486"/>
      <c r="MEI2" s="486"/>
      <c r="MEJ2" s="486"/>
      <c r="MEK2" s="486"/>
      <c r="MEL2" s="486"/>
      <c r="MEM2" s="486"/>
      <c r="MEN2" s="486"/>
      <c r="MEO2" s="486"/>
      <c r="MEP2" s="486"/>
      <c r="MEQ2" s="486"/>
      <c r="MER2" s="486"/>
      <c r="MES2" s="486"/>
      <c r="MET2" s="486"/>
      <c r="MEU2" s="486"/>
      <c r="MEV2" s="486"/>
      <c r="MEW2" s="486"/>
      <c r="MEX2" s="486"/>
      <c r="MEY2" s="486"/>
      <c r="MEZ2" s="486"/>
      <c r="MFA2" s="486"/>
      <c r="MFB2" s="486"/>
      <c r="MFC2" s="486"/>
      <c r="MFD2" s="486"/>
      <c r="MFE2" s="486"/>
      <c r="MFF2" s="486"/>
      <c r="MFG2" s="486"/>
      <c r="MFH2" s="486"/>
      <c r="MFI2" s="486"/>
      <c r="MFJ2" s="486"/>
      <c r="MFK2" s="486"/>
      <c r="MFL2" s="486"/>
      <c r="MFM2" s="486"/>
      <c r="MFN2" s="486"/>
      <c r="MFO2" s="486"/>
      <c r="MFP2" s="486"/>
      <c r="MFQ2" s="486"/>
      <c r="MFR2" s="486"/>
      <c r="MFS2" s="486"/>
      <c r="MFT2" s="486"/>
      <c r="MFU2" s="486"/>
      <c r="MFV2" s="486"/>
      <c r="MFW2" s="486"/>
      <c r="MFX2" s="486"/>
      <c r="MFY2" s="486"/>
      <c r="MFZ2" s="486"/>
      <c r="MGA2" s="486"/>
      <c r="MGB2" s="486"/>
      <c r="MGC2" s="486"/>
      <c r="MGD2" s="486"/>
      <c r="MGE2" s="486"/>
      <c r="MGF2" s="486"/>
      <c r="MGG2" s="486"/>
      <c r="MGH2" s="486"/>
      <c r="MGI2" s="486"/>
      <c r="MGJ2" s="486"/>
      <c r="MGK2" s="486"/>
      <c r="MGL2" s="486"/>
      <c r="MGM2" s="486"/>
      <c r="MGN2" s="486"/>
      <c r="MGO2" s="486"/>
      <c r="MGP2" s="486"/>
      <c r="MGQ2" s="486"/>
      <c r="MGR2" s="486"/>
      <c r="MGS2" s="486"/>
      <c r="MGT2" s="486"/>
      <c r="MGU2" s="486"/>
      <c r="MGV2" s="486"/>
      <c r="MGW2" s="486"/>
      <c r="MGX2" s="486"/>
      <c r="MGY2" s="486"/>
      <c r="MGZ2" s="486"/>
      <c r="MHA2" s="486"/>
      <c r="MHB2" s="486"/>
      <c r="MHC2" s="486"/>
      <c r="MHD2" s="486"/>
      <c r="MHE2" s="486"/>
      <c r="MHF2" s="486"/>
      <c r="MHG2" s="486"/>
      <c r="MHH2" s="486"/>
      <c r="MHI2" s="486"/>
      <c r="MHJ2" s="486"/>
      <c r="MHK2" s="486"/>
      <c r="MHL2" s="486"/>
      <c r="MHM2" s="486"/>
      <c r="MHN2" s="486"/>
      <c r="MHO2" s="486"/>
      <c r="MHP2" s="486"/>
      <c r="MHQ2" s="486"/>
      <c r="MHR2" s="486"/>
      <c r="MHS2" s="486"/>
      <c r="MHT2" s="486"/>
      <c r="MHU2" s="486"/>
      <c r="MHV2" s="486"/>
      <c r="MHW2" s="486"/>
      <c r="MHX2" s="486"/>
      <c r="MHY2" s="486"/>
      <c r="MHZ2" s="486"/>
      <c r="MIA2" s="486"/>
      <c r="MIB2" s="486"/>
      <c r="MIC2" s="486"/>
      <c r="MID2" s="486"/>
      <c r="MIE2" s="486"/>
      <c r="MIF2" s="486"/>
      <c r="MIG2" s="486"/>
      <c r="MIH2" s="486"/>
      <c r="MII2" s="486"/>
      <c r="MIJ2" s="486"/>
      <c r="MIK2" s="486"/>
      <c r="MIL2" s="486"/>
      <c r="MIM2" s="486"/>
      <c r="MIN2" s="486"/>
      <c r="MIO2" s="486"/>
      <c r="MIP2" s="486"/>
      <c r="MIQ2" s="486"/>
      <c r="MIR2" s="486"/>
      <c r="MIS2" s="486"/>
      <c r="MIT2" s="486"/>
      <c r="MIU2" s="486"/>
      <c r="MIV2" s="486"/>
      <c r="MIW2" s="486"/>
      <c r="MIX2" s="486"/>
      <c r="MIY2" s="486"/>
      <c r="MIZ2" s="486"/>
      <c r="MJA2" s="486"/>
      <c r="MJB2" s="486"/>
      <c r="MJC2" s="486"/>
      <c r="MJD2" s="486"/>
      <c r="MJE2" s="486"/>
      <c r="MJF2" s="486"/>
      <c r="MJG2" s="486"/>
      <c r="MJH2" s="486"/>
      <c r="MJI2" s="486"/>
      <c r="MJJ2" s="486"/>
      <c r="MJK2" s="486"/>
      <c r="MJL2" s="486"/>
      <c r="MJM2" s="486"/>
      <c r="MJN2" s="486"/>
      <c r="MJO2" s="486"/>
      <c r="MJP2" s="486"/>
      <c r="MJQ2" s="486"/>
      <c r="MJR2" s="486"/>
      <c r="MJS2" s="486"/>
      <c r="MJT2" s="486"/>
      <c r="MJU2" s="486"/>
      <c r="MJV2" s="486"/>
      <c r="MJW2" s="486"/>
      <c r="MJX2" s="486"/>
      <c r="MJY2" s="486"/>
      <c r="MJZ2" s="486"/>
      <c r="MKA2" s="486"/>
      <c r="MKB2" s="486"/>
      <c r="MKC2" s="486"/>
      <c r="MKD2" s="486"/>
      <c r="MKE2" s="486"/>
      <c r="MKF2" s="486"/>
      <c r="MKG2" s="486"/>
      <c r="MKH2" s="486"/>
      <c r="MKI2" s="486"/>
      <c r="MKJ2" s="486"/>
      <c r="MKK2" s="486"/>
      <c r="MKL2" s="486"/>
      <c r="MKM2" s="486"/>
      <c r="MKN2" s="486"/>
      <c r="MKO2" s="486"/>
      <c r="MKP2" s="486"/>
      <c r="MKQ2" s="486"/>
      <c r="MKR2" s="486"/>
      <c r="MKS2" s="486"/>
      <c r="MKT2" s="486"/>
      <c r="MKU2" s="486"/>
      <c r="MKV2" s="486"/>
      <c r="MKW2" s="486"/>
      <c r="MKX2" s="486"/>
      <c r="MKY2" s="486"/>
      <c r="MKZ2" s="486"/>
      <c r="MLA2" s="486"/>
      <c r="MLB2" s="486"/>
      <c r="MLC2" s="486"/>
      <c r="MLD2" s="486"/>
      <c r="MLE2" s="486"/>
      <c r="MLF2" s="486"/>
      <c r="MLG2" s="486"/>
      <c r="MLH2" s="486"/>
      <c r="MLI2" s="486"/>
      <c r="MLJ2" s="486"/>
      <c r="MLK2" s="486"/>
      <c r="MLL2" s="486"/>
      <c r="MLM2" s="486"/>
      <c r="MLN2" s="486"/>
      <c r="MLO2" s="486"/>
      <c r="MLP2" s="486"/>
      <c r="MLQ2" s="486"/>
      <c r="MLR2" s="486"/>
      <c r="MLS2" s="486"/>
      <c r="MLT2" s="486"/>
      <c r="MLU2" s="486"/>
      <c r="MLV2" s="486"/>
      <c r="MLW2" s="486"/>
      <c r="MLX2" s="486"/>
      <c r="MLY2" s="486"/>
      <c r="MLZ2" s="486"/>
      <c r="MMA2" s="486"/>
      <c r="MMB2" s="486"/>
      <c r="MMC2" s="486"/>
      <c r="MMD2" s="486"/>
      <c r="MME2" s="486"/>
      <c r="MMF2" s="486"/>
      <c r="MMG2" s="486"/>
      <c r="MMH2" s="486"/>
      <c r="MMI2" s="486"/>
      <c r="MMJ2" s="486"/>
      <c r="MMK2" s="486"/>
      <c r="MML2" s="486"/>
      <c r="MMM2" s="486"/>
      <c r="MMN2" s="486"/>
      <c r="MMO2" s="486"/>
      <c r="MMP2" s="486"/>
      <c r="MMQ2" s="486"/>
      <c r="MMR2" s="486"/>
      <c r="MMS2" s="486"/>
      <c r="MMT2" s="486"/>
      <c r="MMU2" s="486"/>
      <c r="MMV2" s="486"/>
      <c r="MMW2" s="486"/>
      <c r="MMX2" s="486"/>
      <c r="MMY2" s="486"/>
      <c r="MMZ2" s="486"/>
      <c r="MNA2" s="486"/>
      <c r="MNB2" s="486"/>
      <c r="MNC2" s="486"/>
      <c r="MND2" s="486"/>
      <c r="MNE2" s="486"/>
      <c r="MNF2" s="486"/>
      <c r="MNG2" s="486"/>
      <c r="MNH2" s="486"/>
      <c r="MNI2" s="486"/>
      <c r="MNJ2" s="486"/>
      <c r="MNK2" s="486"/>
      <c r="MNL2" s="486"/>
      <c r="MNM2" s="486"/>
      <c r="MNN2" s="486"/>
      <c r="MNO2" s="486"/>
      <c r="MNP2" s="486"/>
      <c r="MNQ2" s="486"/>
      <c r="MNR2" s="486"/>
      <c r="MNS2" s="486"/>
      <c r="MNT2" s="486"/>
      <c r="MNU2" s="486"/>
      <c r="MNV2" s="486"/>
      <c r="MNW2" s="486"/>
      <c r="MNX2" s="486"/>
      <c r="MNY2" s="486"/>
      <c r="MNZ2" s="486"/>
      <c r="MOA2" s="486"/>
      <c r="MOB2" s="486"/>
      <c r="MOC2" s="486"/>
      <c r="MOD2" s="486"/>
      <c r="MOE2" s="486"/>
      <c r="MOF2" s="486"/>
      <c r="MOG2" s="486"/>
      <c r="MOH2" s="486"/>
      <c r="MOI2" s="486"/>
      <c r="MOJ2" s="486"/>
      <c r="MOK2" s="486"/>
      <c r="MOL2" s="486"/>
      <c r="MOM2" s="486"/>
      <c r="MON2" s="486"/>
      <c r="MOO2" s="486"/>
      <c r="MOP2" s="486"/>
      <c r="MOQ2" s="486"/>
      <c r="MOR2" s="486"/>
      <c r="MOS2" s="486"/>
      <c r="MOT2" s="486"/>
      <c r="MOU2" s="486"/>
      <c r="MOV2" s="486"/>
      <c r="MOW2" s="486"/>
      <c r="MOX2" s="486"/>
      <c r="MOY2" s="486"/>
      <c r="MOZ2" s="486"/>
      <c r="MPA2" s="486"/>
      <c r="MPB2" s="486"/>
      <c r="MPC2" s="486"/>
      <c r="MPD2" s="486"/>
      <c r="MPE2" s="486"/>
      <c r="MPF2" s="486"/>
      <c r="MPG2" s="486"/>
      <c r="MPH2" s="486"/>
      <c r="MPI2" s="486"/>
      <c r="MPJ2" s="486"/>
      <c r="MPK2" s="486"/>
      <c r="MPL2" s="486"/>
      <c r="MPM2" s="486"/>
      <c r="MPN2" s="486"/>
      <c r="MPO2" s="486"/>
      <c r="MPP2" s="486"/>
      <c r="MPQ2" s="486"/>
      <c r="MPR2" s="486"/>
      <c r="MPS2" s="486"/>
      <c r="MPT2" s="486"/>
      <c r="MPU2" s="486"/>
      <c r="MPV2" s="486"/>
      <c r="MPW2" s="486"/>
      <c r="MPX2" s="486"/>
      <c r="MPY2" s="486"/>
      <c r="MPZ2" s="486"/>
      <c r="MQA2" s="486"/>
      <c r="MQB2" s="486"/>
      <c r="MQC2" s="486"/>
      <c r="MQD2" s="486"/>
      <c r="MQE2" s="486"/>
      <c r="MQF2" s="486"/>
      <c r="MQG2" s="486"/>
      <c r="MQH2" s="486"/>
      <c r="MQI2" s="486"/>
      <c r="MQJ2" s="486"/>
      <c r="MQK2" s="486"/>
      <c r="MQL2" s="486"/>
      <c r="MQM2" s="486"/>
      <c r="MQN2" s="486"/>
      <c r="MQO2" s="486"/>
      <c r="MQP2" s="486"/>
      <c r="MQQ2" s="486"/>
      <c r="MQR2" s="486"/>
      <c r="MQS2" s="486"/>
      <c r="MQT2" s="486"/>
      <c r="MQU2" s="486"/>
      <c r="MQV2" s="486"/>
      <c r="MQW2" s="486"/>
      <c r="MQX2" s="486"/>
      <c r="MQY2" s="486"/>
      <c r="MQZ2" s="486"/>
      <c r="MRA2" s="486"/>
      <c r="MRB2" s="486"/>
      <c r="MRC2" s="486"/>
      <c r="MRD2" s="486"/>
      <c r="MRE2" s="486"/>
      <c r="MRF2" s="486"/>
      <c r="MRG2" s="486"/>
      <c r="MRH2" s="486"/>
      <c r="MRI2" s="486"/>
      <c r="MRJ2" s="486"/>
      <c r="MRK2" s="486"/>
      <c r="MRL2" s="486"/>
      <c r="MRM2" s="486"/>
      <c r="MRN2" s="486"/>
      <c r="MRO2" s="486"/>
      <c r="MRP2" s="486"/>
      <c r="MRQ2" s="486"/>
      <c r="MRR2" s="486"/>
      <c r="MRS2" s="486"/>
      <c r="MRT2" s="486"/>
      <c r="MRU2" s="486"/>
      <c r="MRV2" s="486"/>
      <c r="MRW2" s="486"/>
      <c r="MRX2" s="486"/>
      <c r="MRY2" s="486"/>
      <c r="MRZ2" s="486"/>
      <c r="MSA2" s="486"/>
      <c r="MSB2" s="486"/>
      <c r="MSC2" s="486"/>
      <c r="MSD2" s="486"/>
      <c r="MSE2" s="486"/>
      <c r="MSF2" s="486"/>
      <c r="MSG2" s="486"/>
      <c r="MSH2" s="486"/>
      <c r="MSI2" s="486"/>
      <c r="MSJ2" s="486"/>
      <c r="MSK2" s="486"/>
      <c r="MSL2" s="486"/>
      <c r="MSM2" s="486"/>
      <c r="MSN2" s="486"/>
      <c r="MSO2" s="486"/>
      <c r="MSP2" s="486"/>
      <c r="MSQ2" s="486"/>
      <c r="MSR2" s="486"/>
      <c r="MSS2" s="486"/>
      <c r="MST2" s="486"/>
      <c r="MSU2" s="486"/>
      <c r="MSV2" s="486"/>
      <c r="MSW2" s="486"/>
      <c r="MSX2" s="486"/>
      <c r="MSY2" s="486"/>
      <c r="MSZ2" s="486"/>
      <c r="MTA2" s="486"/>
      <c r="MTB2" s="486"/>
      <c r="MTC2" s="486"/>
      <c r="MTD2" s="486"/>
      <c r="MTE2" s="486"/>
      <c r="MTF2" s="486"/>
      <c r="MTG2" s="486"/>
      <c r="MTH2" s="486"/>
      <c r="MTI2" s="486"/>
      <c r="MTJ2" s="486"/>
      <c r="MTK2" s="486"/>
      <c r="MTL2" s="486"/>
      <c r="MTM2" s="486"/>
      <c r="MTN2" s="486"/>
      <c r="MTO2" s="486"/>
      <c r="MTP2" s="486"/>
      <c r="MTQ2" s="486"/>
      <c r="MTR2" s="486"/>
      <c r="MTS2" s="486"/>
      <c r="MTT2" s="486"/>
      <c r="MTU2" s="486"/>
      <c r="MTV2" s="486"/>
      <c r="MTW2" s="486"/>
      <c r="MTX2" s="486"/>
      <c r="MTY2" s="486"/>
      <c r="MTZ2" s="486"/>
      <c r="MUA2" s="486"/>
      <c r="MUB2" s="486"/>
      <c r="MUC2" s="486"/>
      <c r="MUD2" s="486"/>
      <c r="MUE2" s="486"/>
      <c r="MUF2" s="486"/>
      <c r="MUG2" s="486"/>
      <c r="MUH2" s="486"/>
      <c r="MUI2" s="486"/>
      <c r="MUJ2" s="486"/>
      <c r="MUK2" s="486"/>
      <c r="MUL2" s="486"/>
      <c r="MUM2" s="486"/>
      <c r="MUN2" s="486"/>
      <c r="MUO2" s="486"/>
      <c r="MUP2" s="486"/>
      <c r="MUQ2" s="486"/>
      <c r="MUR2" s="486"/>
      <c r="MUS2" s="486"/>
      <c r="MUT2" s="486"/>
      <c r="MUU2" s="486"/>
      <c r="MUV2" s="486"/>
      <c r="MUW2" s="486"/>
      <c r="MUX2" s="486"/>
      <c r="MUY2" s="486"/>
      <c r="MUZ2" s="486"/>
      <c r="MVA2" s="486"/>
      <c r="MVB2" s="486"/>
      <c r="MVC2" s="486"/>
      <c r="MVD2" s="486"/>
      <c r="MVE2" s="486"/>
      <c r="MVF2" s="486"/>
      <c r="MVG2" s="486"/>
      <c r="MVH2" s="486"/>
      <c r="MVI2" s="486"/>
      <c r="MVJ2" s="486"/>
      <c r="MVK2" s="486"/>
      <c r="MVL2" s="486"/>
      <c r="MVM2" s="486"/>
      <c r="MVN2" s="486"/>
      <c r="MVO2" s="486"/>
      <c r="MVP2" s="486"/>
      <c r="MVQ2" s="486"/>
      <c r="MVR2" s="486"/>
      <c r="MVS2" s="486"/>
      <c r="MVT2" s="486"/>
      <c r="MVU2" s="486"/>
      <c r="MVV2" s="486"/>
      <c r="MVW2" s="486"/>
      <c r="MVX2" s="486"/>
      <c r="MVY2" s="486"/>
      <c r="MVZ2" s="486"/>
      <c r="MWA2" s="486"/>
      <c r="MWB2" s="486"/>
      <c r="MWC2" s="486"/>
      <c r="MWD2" s="486"/>
      <c r="MWE2" s="486"/>
      <c r="MWF2" s="486"/>
      <c r="MWG2" s="486"/>
      <c r="MWH2" s="486"/>
      <c r="MWI2" s="486"/>
      <c r="MWJ2" s="486"/>
      <c r="MWK2" s="486"/>
      <c r="MWL2" s="486"/>
      <c r="MWM2" s="486"/>
      <c r="MWN2" s="486"/>
      <c r="MWO2" s="486"/>
      <c r="MWP2" s="486"/>
      <c r="MWQ2" s="486"/>
      <c r="MWR2" s="486"/>
      <c r="MWS2" s="486"/>
      <c r="MWT2" s="486"/>
      <c r="MWU2" s="486"/>
      <c r="MWV2" s="486"/>
      <c r="MWW2" s="486"/>
      <c r="MWX2" s="486"/>
      <c r="MWY2" s="486"/>
      <c r="MWZ2" s="486"/>
      <c r="MXA2" s="486"/>
      <c r="MXB2" s="486"/>
      <c r="MXC2" s="486"/>
      <c r="MXD2" s="486"/>
      <c r="MXE2" s="486"/>
      <c r="MXF2" s="486"/>
      <c r="MXG2" s="486"/>
      <c r="MXH2" s="486"/>
      <c r="MXI2" s="486"/>
      <c r="MXJ2" s="486"/>
      <c r="MXK2" s="486"/>
      <c r="MXL2" s="486"/>
      <c r="MXM2" s="486"/>
      <c r="MXN2" s="486"/>
      <c r="MXO2" s="486"/>
      <c r="MXP2" s="486"/>
      <c r="MXQ2" s="486"/>
      <c r="MXR2" s="486"/>
      <c r="MXS2" s="486"/>
      <c r="MXT2" s="486"/>
      <c r="MXU2" s="486"/>
      <c r="MXV2" s="486"/>
      <c r="MXW2" s="486"/>
      <c r="MXX2" s="486"/>
      <c r="MXY2" s="486"/>
      <c r="MXZ2" s="486"/>
      <c r="MYA2" s="486"/>
      <c r="MYB2" s="486"/>
      <c r="MYC2" s="486"/>
      <c r="MYD2" s="486"/>
      <c r="MYE2" s="486"/>
      <c r="MYF2" s="486"/>
      <c r="MYG2" s="486"/>
      <c r="MYH2" s="486"/>
      <c r="MYI2" s="486"/>
      <c r="MYJ2" s="486"/>
      <c r="MYK2" s="486"/>
      <c r="MYL2" s="486"/>
      <c r="MYM2" s="486"/>
      <c r="MYN2" s="486"/>
      <c r="MYO2" s="486"/>
      <c r="MYP2" s="486"/>
      <c r="MYQ2" s="486"/>
      <c r="MYR2" s="486"/>
      <c r="MYS2" s="486"/>
      <c r="MYT2" s="486"/>
      <c r="MYU2" s="486"/>
      <c r="MYV2" s="486"/>
      <c r="MYW2" s="486"/>
      <c r="MYX2" s="486"/>
      <c r="MYY2" s="486"/>
      <c r="MYZ2" s="486"/>
      <c r="MZA2" s="486"/>
      <c r="MZB2" s="486"/>
      <c r="MZC2" s="486"/>
      <c r="MZD2" s="486"/>
      <c r="MZE2" s="486"/>
      <c r="MZF2" s="486"/>
      <c r="MZG2" s="486"/>
      <c r="MZH2" s="486"/>
      <c r="MZI2" s="486"/>
      <c r="MZJ2" s="486"/>
      <c r="MZK2" s="486"/>
      <c r="MZL2" s="486"/>
      <c r="MZM2" s="486"/>
      <c r="MZN2" s="486"/>
      <c r="MZO2" s="486"/>
      <c r="MZP2" s="486"/>
      <c r="MZQ2" s="486"/>
      <c r="MZR2" s="486"/>
      <c r="MZS2" s="486"/>
      <c r="MZT2" s="486"/>
      <c r="MZU2" s="486"/>
      <c r="MZV2" s="486"/>
      <c r="MZW2" s="486"/>
      <c r="MZX2" s="486"/>
      <c r="MZY2" s="486"/>
      <c r="MZZ2" s="486"/>
      <c r="NAA2" s="486"/>
      <c r="NAB2" s="486"/>
      <c r="NAC2" s="486"/>
      <c r="NAD2" s="486"/>
      <c r="NAE2" s="486"/>
      <c r="NAF2" s="486"/>
      <c r="NAG2" s="486"/>
      <c r="NAH2" s="486"/>
      <c r="NAI2" s="486"/>
      <c r="NAJ2" s="486"/>
      <c r="NAK2" s="486"/>
      <c r="NAL2" s="486"/>
      <c r="NAM2" s="486"/>
      <c r="NAN2" s="486"/>
      <c r="NAO2" s="486"/>
      <c r="NAP2" s="486"/>
      <c r="NAQ2" s="486"/>
      <c r="NAR2" s="486"/>
      <c r="NAS2" s="486"/>
      <c r="NAT2" s="486"/>
      <c r="NAU2" s="486"/>
      <c r="NAV2" s="486"/>
      <c r="NAW2" s="486"/>
      <c r="NAX2" s="486"/>
      <c r="NAY2" s="486"/>
      <c r="NAZ2" s="486"/>
      <c r="NBA2" s="486"/>
      <c r="NBB2" s="486"/>
      <c r="NBC2" s="486"/>
      <c r="NBD2" s="486"/>
      <c r="NBE2" s="486"/>
      <c r="NBF2" s="486"/>
      <c r="NBG2" s="486"/>
      <c r="NBH2" s="486"/>
      <c r="NBI2" s="486"/>
      <c r="NBJ2" s="486"/>
      <c r="NBK2" s="486"/>
      <c r="NBL2" s="486"/>
      <c r="NBM2" s="486"/>
      <c r="NBN2" s="486"/>
      <c r="NBO2" s="486"/>
      <c r="NBP2" s="486"/>
      <c r="NBQ2" s="486"/>
      <c r="NBR2" s="486"/>
      <c r="NBS2" s="486"/>
      <c r="NBT2" s="486"/>
      <c r="NBU2" s="486"/>
      <c r="NBV2" s="486"/>
      <c r="NBW2" s="486"/>
      <c r="NBX2" s="486"/>
      <c r="NBY2" s="486"/>
      <c r="NBZ2" s="486"/>
      <c r="NCA2" s="486"/>
      <c r="NCB2" s="486"/>
      <c r="NCC2" s="486"/>
      <c r="NCD2" s="486"/>
      <c r="NCE2" s="486"/>
      <c r="NCF2" s="486"/>
      <c r="NCG2" s="486"/>
      <c r="NCH2" s="486"/>
      <c r="NCI2" s="486"/>
      <c r="NCJ2" s="486"/>
      <c r="NCK2" s="486"/>
      <c r="NCL2" s="486"/>
      <c r="NCM2" s="486"/>
      <c r="NCN2" s="486"/>
      <c r="NCO2" s="486"/>
      <c r="NCP2" s="486"/>
      <c r="NCQ2" s="486"/>
      <c r="NCR2" s="486"/>
      <c r="NCS2" s="486"/>
      <c r="NCT2" s="486"/>
      <c r="NCU2" s="486"/>
      <c r="NCV2" s="486"/>
      <c r="NCW2" s="486"/>
      <c r="NCX2" s="486"/>
      <c r="NCY2" s="486"/>
      <c r="NCZ2" s="486"/>
      <c r="NDA2" s="486"/>
      <c r="NDB2" s="486"/>
      <c r="NDC2" s="486"/>
      <c r="NDD2" s="486"/>
      <c r="NDE2" s="486"/>
      <c r="NDF2" s="486"/>
      <c r="NDG2" s="486"/>
      <c r="NDH2" s="486"/>
      <c r="NDI2" s="486"/>
      <c r="NDJ2" s="486"/>
      <c r="NDK2" s="486"/>
      <c r="NDL2" s="486"/>
      <c r="NDM2" s="486"/>
      <c r="NDN2" s="486"/>
      <c r="NDO2" s="486"/>
      <c r="NDP2" s="486"/>
      <c r="NDQ2" s="486"/>
      <c r="NDR2" s="486"/>
      <c r="NDS2" s="486"/>
      <c r="NDT2" s="486"/>
      <c r="NDU2" s="486"/>
      <c r="NDV2" s="486"/>
      <c r="NDW2" s="486"/>
      <c r="NDX2" s="486"/>
      <c r="NDY2" s="486"/>
      <c r="NDZ2" s="486"/>
      <c r="NEA2" s="486"/>
      <c r="NEB2" s="486"/>
      <c r="NEC2" s="486"/>
      <c r="NED2" s="486"/>
      <c r="NEE2" s="486"/>
      <c r="NEF2" s="486"/>
      <c r="NEG2" s="486"/>
      <c r="NEH2" s="486"/>
      <c r="NEI2" s="486"/>
      <c r="NEJ2" s="486"/>
      <c r="NEK2" s="486"/>
      <c r="NEL2" s="486"/>
      <c r="NEM2" s="486"/>
      <c r="NEN2" s="486"/>
      <c r="NEO2" s="486"/>
      <c r="NEP2" s="486"/>
      <c r="NEQ2" s="486"/>
      <c r="NER2" s="486"/>
      <c r="NES2" s="486"/>
      <c r="NET2" s="486"/>
      <c r="NEU2" s="486"/>
      <c r="NEV2" s="486"/>
      <c r="NEW2" s="486"/>
      <c r="NEX2" s="486"/>
      <c r="NEY2" s="486"/>
      <c r="NEZ2" s="486"/>
      <c r="NFA2" s="486"/>
      <c r="NFB2" s="486"/>
      <c r="NFC2" s="486"/>
      <c r="NFD2" s="486"/>
      <c r="NFE2" s="486"/>
      <c r="NFF2" s="486"/>
      <c r="NFG2" s="486"/>
      <c r="NFH2" s="486"/>
      <c r="NFI2" s="486"/>
      <c r="NFJ2" s="486"/>
      <c r="NFK2" s="486"/>
      <c r="NFL2" s="486"/>
      <c r="NFM2" s="486"/>
      <c r="NFN2" s="486"/>
      <c r="NFO2" s="486"/>
      <c r="NFP2" s="486"/>
      <c r="NFQ2" s="486"/>
      <c r="NFR2" s="486"/>
      <c r="NFS2" s="486"/>
      <c r="NFT2" s="486"/>
      <c r="NFU2" s="486"/>
      <c r="NFV2" s="486"/>
      <c r="NFW2" s="486"/>
      <c r="NFX2" s="486"/>
      <c r="NFY2" s="486"/>
      <c r="NFZ2" s="486"/>
      <c r="NGA2" s="486"/>
      <c r="NGB2" s="486"/>
      <c r="NGC2" s="486"/>
      <c r="NGD2" s="486"/>
      <c r="NGE2" s="486"/>
      <c r="NGF2" s="486"/>
      <c r="NGG2" s="486"/>
      <c r="NGH2" s="486"/>
      <c r="NGI2" s="486"/>
      <c r="NGJ2" s="486"/>
      <c r="NGK2" s="486"/>
      <c r="NGL2" s="486"/>
      <c r="NGM2" s="486"/>
      <c r="NGN2" s="486"/>
      <c r="NGO2" s="486"/>
      <c r="NGP2" s="486"/>
      <c r="NGQ2" s="486"/>
      <c r="NGR2" s="486"/>
      <c r="NGS2" s="486"/>
      <c r="NGT2" s="486"/>
      <c r="NGU2" s="486"/>
      <c r="NGV2" s="486"/>
      <c r="NGW2" s="486"/>
      <c r="NGX2" s="486"/>
      <c r="NGY2" s="486"/>
      <c r="NGZ2" s="486"/>
      <c r="NHA2" s="486"/>
      <c r="NHB2" s="486"/>
      <c r="NHC2" s="486"/>
      <c r="NHD2" s="486"/>
      <c r="NHE2" s="486"/>
      <c r="NHF2" s="486"/>
      <c r="NHG2" s="486"/>
      <c r="NHH2" s="486"/>
      <c r="NHI2" s="486"/>
      <c r="NHJ2" s="486"/>
      <c r="NHK2" s="486"/>
      <c r="NHL2" s="486"/>
      <c r="NHM2" s="486"/>
      <c r="NHN2" s="486"/>
      <c r="NHO2" s="486"/>
      <c r="NHP2" s="486"/>
      <c r="NHQ2" s="486"/>
      <c r="NHR2" s="486"/>
      <c r="NHS2" s="486"/>
      <c r="NHT2" s="486"/>
      <c r="NHU2" s="486"/>
      <c r="NHV2" s="486"/>
      <c r="NHW2" s="486"/>
      <c r="NHX2" s="486"/>
      <c r="NHY2" s="486"/>
      <c r="NHZ2" s="486"/>
      <c r="NIA2" s="486"/>
      <c r="NIB2" s="486"/>
      <c r="NIC2" s="486"/>
      <c r="NID2" s="486"/>
      <c r="NIE2" s="486"/>
      <c r="NIF2" s="486"/>
      <c r="NIG2" s="486"/>
      <c r="NIH2" s="486"/>
      <c r="NII2" s="486"/>
      <c r="NIJ2" s="486"/>
      <c r="NIK2" s="486"/>
      <c r="NIL2" s="486"/>
      <c r="NIM2" s="486"/>
      <c r="NIN2" s="486"/>
      <c r="NIO2" s="486"/>
      <c r="NIP2" s="486"/>
      <c r="NIQ2" s="486"/>
      <c r="NIR2" s="486"/>
      <c r="NIS2" s="486"/>
      <c r="NIT2" s="486"/>
      <c r="NIU2" s="486"/>
      <c r="NIV2" s="486"/>
      <c r="NIW2" s="486"/>
      <c r="NIX2" s="486"/>
      <c r="NIY2" s="486"/>
      <c r="NIZ2" s="486"/>
      <c r="NJA2" s="486"/>
      <c r="NJB2" s="486"/>
      <c r="NJC2" s="486"/>
      <c r="NJD2" s="486"/>
      <c r="NJE2" s="486"/>
      <c r="NJF2" s="486"/>
      <c r="NJG2" s="486"/>
      <c r="NJH2" s="486"/>
      <c r="NJI2" s="486"/>
      <c r="NJJ2" s="486"/>
      <c r="NJK2" s="486"/>
      <c r="NJL2" s="486"/>
      <c r="NJM2" s="486"/>
      <c r="NJN2" s="486"/>
      <c r="NJO2" s="486"/>
      <c r="NJP2" s="486"/>
      <c r="NJQ2" s="486"/>
      <c r="NJR2" s="486"/>
      <c r="NJS2" s="486"/>
      <c r="NJT2" s="486"/>
      <c r="NJU2" s="486"/>
      <c r="NJV2" s="486"/>
      <c r="NJW2" s="486"/>
      <c r="NJX2" s="486"/>
      <c r="NJY2" s="486"/>
      <c r="NJZ2" s="486"/>
      <c r="NKA2" s="486"/>
      <c r="NKB2" s="486"/>
      <c r="NKC2" s="486"/>
      <c r="NKD2" s="486"/>
      <c r="NKE2" s="486"/>
      <c r="NKF2" s="486"/>
      <c r="NKG2" s="486"/>
      <c r="NKH2" s="486"/>
      <c r="NKI2" s="486"/>
      <c r="NKJ2" s="486"/>
      <c r="NKK2" s="486"/>
      <c r="NKL2" s="486"/>
      <c r="NKM2" s="486"/>
      <c r="NKN2" s="486"/>
      <c r="NKO2" s="486"/>
      <c r="NKP2" s="486"/>
      <c r="NKQ2" s="486"/>
      <c r="NKR2" s="486"/>
      <c r="NKS2" s="486"/>
      <c r="NKT2" s="486"/>
      <c r="NKU2" s="486"/>
      <c r="NKV2" s="486"/>
      <c r="NKW2" s="486"/>
      <c r="NKX2" s="486"/>
      <c r="NKY2" s="486"/>
      <c r="NKZ2" s="486"/>
      <c r="NLA2" s="486"/>
      <c r="NLB2" s="486"/>
      <c r="NLC2" s="486"/>
      <c r="NLD2" s="486"/>
      <c r="NLE2" s="486"/>
      <c r="NLF2" s="486"/>
      <c r="NLG2" s="486"/>
      <c r="NLH2" s="486"/>
      <c r="NLI2" s="486"/>
      <c r="NLJ2" s="486"/>
      <c r="NLK2" s="486"/>
      <c r="NLL2" s="486"/>
      <c r="NLM2" s="486"/>
      <c r="NLN2" s="486"/>
      <c r="NLO2" s="486"/>
      <c r="NLP2" s="486"/>
      <c r="NLQ2" s="486"/>
      <c r="NLR2" s="486"/>
      <c r="NLS2" s="486"/>
      <c r="NLT2" s="486"/>
      <c r="NLU2" s="486"/>
      <c r="NLV2" s="486"/>
      <c r="NLW2" s="486"/>
      <c r="NLX2" s="486"/>
      <c r="NLY2" s="486"/>
      <c r="NLZ2" s="486"/>
      <c r="NMA2" s="486"/>
      <c r="NMB2" s="486"/>
      <c r="NMC2" s="486"/>
      <c r="NMD2" s="486"/>
      <c r="NME2" s="486"/>
      <c r="NMF2" s="486"/>
      <c r="NMG2" s="486"/>
      <c r="NMH2" s="486"/>
      <c r="NMI2" s="486"/>
      <c r="NMJ2" s="486"/>
      <c r="NMK2" s="486"/>
      <c r="NML2" s="486"/>
      <c r="NMM2" s="486"/>
      <c r="NMN2" s="486"/>
      <c r="NMO2" s="486"/>
      <c r="NMP2" s="486"/>
      <c r="NMQ2" s="486"/>
      <c r="NMR2" s="486"/>
      <c r="NMS2" s="486"/>
      <c r="NMT2" s="486"/>
      <c r="NMU2" s="486"/>
      <c r="NMV2" s="486"/>
      <c r="NMW2" s="486"/>
      <c r="NMX2" s="486"/>
      <c r="NMY2" s="486"/>
      <c r="NMZ2" s="486"/>
      <c r="NNA2" s="486"/>
      <c r="NNB2" s="486"/>
      <c r="NNC2" s="486"/>
      <c r="NND2" s="486"/>
      <c r="NNE2" s="486"/>
      <c r="NNF2" s="486"/>
      <c r="NNG2" s="486"/>
      <c r="NNH2" s="486"/>
      <c r="NNI2" s="486"/>
      <c r="NNJ2" s="486"/>
      <c r="NNK2" s="486"/>
      <c r="NNL2" s="486"/>
      <c r="NNM2" s="486"/>
      <c r="NNN2" s="486"/>
      <c r="NNO2" s="486"/>
      <c r="NNP2" s="486"/>
      <c r="NNQ2" s="486"/>
      <c r="NNR2" s="486"/>
      <c r="NNS2" s="486"/>
      <c r="NNT2" s="486"/>
      <c r="NNU2" s="486"/>
      <c r="NNV2" s="486"/>
      <c r="NNW2" s="486"/>
      <c r="NNX2" s="486"/>
      <c r="NNY2" s="486"/>
      <c r="NNZ2" s="486"/>
      <c r="NOA2" s="486"/>
      <c r="NOB2" s="486"/>
      <c r="NOC2" s="486"/>
      <c r="NOD2" s="486"/>
      <c r="NOE2" s="486"/>
      <c r="NOF2" s="486"/>
      <c r="NOG2" s="486"/>
      <c r="NOH2" s="486"/>
      <c r="NOI2" s="486"/>
      <c r="NOJ2" s="486"/>
      <c r="NOK2" s="486"/>
      <c r="NOL2" s="486"/>
      <c r="NOM2" s="486"/>
      <c r="NON2" s="486"/>
      <c r="NOO2" s="486"/>
      <c r="NOP2" s="486"/>
      <c r="NOQ2" s="486"/>
      <c r="NOR2" s="486"/>
      <c r="NOS2" s="486"/>
      <c r="NOT2" s="486"/>
      <c r="NOU2" s="486"/>
      <c r="NOV2" s="486"/>
      <c r="NOW2" s="486"/>
      <c r="NOX2" s="486"/>
      <c r="NOY2" s="486"/>
      <c r="NOZ2" s="486"/>
      <c r="NPA2" s="486"/>
      <c r="NPB2" s="486"/>
      <c r="NPC2" s="486"/>
      <c r="NPD2" s="486"/>
      <c r="NPE2" s="486"/>
      <c r="NPF2" s="486"/>
      <c r="NPG2" s="486"/>
      <c r="NPH2" s="486"/>
      <c r="NPI2" s="486"/>
      <c r="NPJ2" s="486"/>
      <c r="NPK2" s="486"/>
      <c r="NPL2" s="486"/>
      <c r="NPM2" s="486"/>
      <c r="NPN2" s="486"/>
      <c r="NPO2" s="486"/>
      <c r="NPP2" s="486"/>
      <c r="NPQ2" s="486"/>
      <c r="NPR2" s="486"/>
      <c r="NPS2" s="486"/>
      <c r="NPT2" s="486"/>
      <c r="NPU2" s="486"/>
      <c r="NPV2" s="486"/>
      <c r="NPW2" s="486"/>
      <c r="NPX2" s="486"/>
      <c r="NPY2" s="486"/>
      <c r="NPZ2" s="486"/>
      <c r="NQA2" s="486"/>
      <c r="NQB2" s="486"/>
      <c r="NQC2" s="486"/>
      <c r="NQD2" s="486"/>
      <c r="NQE2" s="486"/>
      <c r="NQF2" s="486"/>
      <c r="NQG2" s="486"/>
      <c r="NQH2" s="486"/>
      <c r="NQI2" s="486"/>
      <c r="NQJ2" s="486"/>
      <c r="NQK2" s="486"/>
      <c r="NQL2" s="486"/>
      <c r="NQM2" s="486"/>
      <c r="NQN2" s="486"/>
      <c r="NQO2" s="486"/>
      <c r="NQP2" s="486"/>
      <c r="NQQ2" s="486"/>
      <c r="NQR2" s="486"/>
      <c r="NQS2" s="486"/>
      <c r="NQT2" s="486"/>
      <c r="NQU2" s="486"/>
      <c r="NQV2" s="486"/>
      <c r="NQW2" s="486"/>
      <c r="NQX2" s="486"/>
      <c r="NQY2" s="486"/>
      <c r="NQZ2" s="486"/>
      <c r="NRA2" s="486"/>
      <c r="NRB2" s="486"/>
      <c r="NRC2" s="486"/>
      <c r="NRD2" s="486"/>
      <c r="NRE2" s="486"/>
      <c r="NRF2" s="486"/>
      <c r="NRG2" s="486"/>
      <c r="NRH2" s="486"/>
      <c r="NRI2" s="486"/>
      <c r="NRJ2" s="486"/>
      <c r="NRK2" s="486"/>
      <c r="NRL2" s="486"/>
      <c r="NRM2" s="486"/>
      <c r="NRN2" s="486"/>
      <c r="NRO2" s="486"/>
      <c r="NRP2" s="486"/>
      <c r="NRQ2" s="486"/>
      <c r="NRR2" s="486"/>
      <c r="NRS2" s="486"/>
      <c r="NRT2" s="486"/>
      <c r="NRU2" s="486"/>
      <c r="NRV2" s="486"/>
      <c r="NRW2" s="486"/>
      <c r="NRX2" s="486"/>
      <c r="NRY2" s="486"/>
      <c r="NRZ2" s="486"/>
      <c r="NSA2" s="486"/>
      <c r="NSB2" s="486"/>
      <c r="NSC2" s="486"/>
      <c r="NSD2" s="486"/>
      <c r="NSE2" s="486"/>
      <c r="NSF2" s="486"/>
      <c r="NSG2" s="486"/>
      <c r="NSH2" s="486"/>
      <c r="NSI2" s="486"/>
      <c r="NSJ2" s="486"/>
      <c r="NSK2" s="486"/>
      <c r="NSL2" s="486"/>
      <c r="NSM2" s="486"/>
      <c r="NSN2" s="486"/>
      <c r="NSO2" s="486"/>
      <c r="NSP2" s="486"/>
      <c r="NSQ2" s="486"/>
      <c r="NSR2" s="486"/>
      <c r="NSS2" s="486"/>
      <c r="NST2" s="486"/>
      <c r="NSU2" s="486"/>
      <c r="NSV2" s="486"/>
      <c r="NSW2" s="486"/>
      <c r="NSX2" s="486"/>
      <c r="NSY2" s="486"/>
      <c r="NSZ2" s="486"/>
      <c r="NTA2" s="486"/>
      <c r="NTB2" s="486"/>
      <c r="NTC2" s="486"/>
      <c r="NTD2" s="486"/>
      <c r="NTE2" s="486"/>
      <c r="NTF2" s="486"/>
      <c r="NTG2" s="486"/>
      <c r="NTH2" s="486"/>
      <c r="NTI2" s="486"/>
      <c r="NTJ2" s="486"/>
      <c r="NTK2" s="486"/>
      <c r="NTL2" s="486"/>
      <c r="NTM2" s="486"/>
      <c r="NTN2" s="486"/>
      <c r="NTO2" s="486"/>
      <c r="NTP2" s="486"/>
      <c r="NTQ2" s="486"/>
      <c r="NTR2" s="486"/>
      <c r="NTS2" s="486"/>
      <c r="NTT2" s="486"/>
      <c r="NTU2" s="486"/>
      <c r="NTV2" s="486"/>
      <c r="NTW2" s="486"/>
      <c r="NTX2" s="486"/>
      <c r="NTY2" s="486"/>
      <c r="NTZ2" s="486"/>
      <c r="NUA2" s="486"/>
      <c r="NUB2" s="486"/>
      <c r="NUC2" s="486"/>
      <c r="NUD2" s="486"/>
      <c r="NUE2" s="486"/>
      <c r="NUF2" s="486"/>
      <c r="NUG2" s="486"/>
      <c r="NUH2" s="486"/>
      <c r="NUI2" s="486"/>
      <c r="NUJ2" s="486"/>
      <c r="NUK2" s="486"/>
      <c r="NUL2" s="486"/>
      <c r="NUM2" s="486"/>
      <c r="NUN2" s="486"/>
      <c r="NUO2" s="486"/>
      <c r="NUP2" s="486"/>
      <c r="NUQ2" s="486"/>
      <c r="NUR2" s="486"/>
      <c r="NUS2" s="486"/>
      <c r="NUT2" s="486"/>
      <c r="NUU2" s="486"/>
      <c r="NUV2" s="486"/>
      <c r="NUW2" s="486"/>
      <c r="NUX2" s="486"/>
      <c r="NUY2" s="486"/>
      <c r="NUZ2" s="486"/>
      <c r="NVA2" s="486"/>
      <c r="NVB2" s="486"/>
      <c r="NVC2" s="486"/>
      <c r="NVD2" s="486"/>
      <c r="NVE2" s="486"/>
      <c r="NVF2" s="486"/>
      <c r="NVG2" s="486"/>
      <c r="NVH2" s="486"/>
      <c r="NVI2" s="486"/>
      <c r="NVJ2" s="486"/>
      <c r="NVK2" s="486"/>
      <c r="NVL2" s="486"/>
      <c r="NVM2" s="486"/>
      <c r="NVN2" s="486"/>
      <c r="NVO2" s="486"/>
      <c r="NVP2" s="486"/>
      <c r="NVQ2" s="486"/>
      <c r="NVR2" s="486"/>
      <c r="NVS2" s="486"/>
      <c r="NVT2" s="486"/>
      <c r="NVU2" s="486"/>
      <c r="NVV2" s="486"/>
      <c r="NVW2" s="486"/>
      <c r="NVX2" s="486"/>
      <c r="NVY2" s="486"/>
      <c r="NVZ2" s="486"/>
      <c r="NWA2" s="486"/>
      <c r="NWB2" s="486"/>
      <c r="NWC2" s="486"/>
      <c r="NWD2" s="486"/>
      <c r="NWE2" s="486"/>
      <c r="NWF2" s="486"/>
      <c r="NWG2" s="486"/>
      <c r="NWH2" s="486"/>
      <c r="NWI2" s="486"/>
      <c r="NWJ2" s="486"/>
      <c r="NWK2" s="486"/>
      <c r="NWL2" s="486"/>
      <c r="NWM2" s="486"/>
      <c r="NWN2" s="486"/>
      <c r="NWO2" s="486"/>
      <c r="NWP2" s="486"/>
      <c r="NWQ2" s="486"/>
      <c r="NWR2" s="486"/>
      <c r="NWS2" s="486"/>
      <c r="NWT2" s="486"/>
      <c r="NWU2" s="486"/>
      <c r="NWV2" s="486"/>
      <c r="NWW2" s="486"/>
      <c r="NWX2" s="486"/>
      <c r="NWY2" s="486"/>
      <c r="NWZ2" s="486"/>
      <c r="NXA2" s="486"/>
      <c r="NXB2" s="486"/>
      <c r="NXC2" s="486"/>
      <c r="NXD2" s="486"/>
      <c r="NXE2" s="486"/>
      <c r="NXF2" s="486"/>
      <c r="NXG2" s="486"/>
      <c r="NXH2" s="486"/>
      <c r="NXI2" s="486"/>
      <c r="NXJ2" s="486"/>
      <c r="NXK2" s="486"/>
      <c r="NXL2" s="486"/>
      <c r="NXM2" s="486"/>
      <c r="NXN2" s="486"/>
      <c r="NXO2" s="486"/>
      <c r="NXP2" s="486"/>
      <c r="NXQ2" s="486"/>
      <c r="NXR2" s="486"/>
      <c r="NXS2" s="486"/>
      <c r="NXT2" s="486"/>
      <c r="NXU2" s="486"/>
      <c r="NXV2" s="486"/>
      <c r="NXW2" s="486"/>
      <c r="NXX2" s="486"/>
      <c r="NXY2" s="486"/>
      <c r="NXZ2" s="486"/>
      <c r="NYA2" s="486"/>
      <c r="NYB2" s="486"/>
      <c r="NYC2" s="486"/>
      <c r="NYD2" s="486"/>
      <c r="NYE2" s="486"/>
      <c r="NYF2" s="486"/>
      <c r="NYG2" s="486"/>
      <c r="NYH2" s="486"/>
      <c r="NYI2" s="486"/>
      <c r="NYJ2" s="486"/>
      <c r="NYK2" s="486"/>
      <c r="NYL2" s="486"/>
      <c r="NYM2" s="486"/>
      <c r="NYN2" s="486"/>
      <c r="NYO2" s="486"/>
      <c r="NYP2" s="486"/>
      <c r="NYQ2" s="486"/>
      <c r="NYR2" s="486"/>
      <c r="NYS2" s="486"/>
      <c r="NYT2" s="486"/>
      <c r="NYU2" s="486"/>
      <c r="NYV2" s="486"/>
      <c r="NYW2" s="486"/>
      <c r="NYX2" s="486"/>
      <c r="NYY2" s="486"/>
      <c r="NYZ2" s="486"/>
      <c r="NZA2" s="486"/>
      <c r="NZB2" s="486"/>
      <c r="NZC2" s="486"/>
      <c r="NZD2" s="486"/>
      <c r="NZE2" s="486"/>
      <c r="NZF2" s="486"/>
      <c r="NZG2" s="486"/>
      <c r="NZH2" s="486"/>
      <c r="NZI2" s="486"/>
      <c r="NZJ2" s="486"/>
      <c r="NZK2" s="486"/>
      <c r="NZL2" s="486"/>
      <c r="NZM2" s="486"/>
      <c r="NZN2" s="486"/>
      <c r="NZO2" s="486"/>
      <c r="NZP2" s="486"/>
      <c r="NZQ2" s="486"/>
      <c r="NZR2" s="486"/>
      <c r="NZS2" s="486"/>
      <c r="NZT2" s="486"/>
      <c r="NZU2" s="486"/>
      <c r="NZV2" s="486"/>
      <c r="NZW2" s="486"/>
      <c r="NZX2" s="486"/>
      <c r="NZY2" s="486"/>
      <c r="NZZ2" s="486"/>
      <c r="OAA2" s="486"/>
      <c r="OAB2" s="486"/>
      <c r="OAC2" s="486"/>
      <c r="OAD2" s="486"/>
      <c r="OAE2" s="486"/>
      <c r="OAF2" s="486"/>
      <c r="OAG2" s="486"/>
      <c r="OAH2" s="486"/>
      <c r="OAI2" s="486"/>
      <c r="OAJ2" s="486"/>
      <c r="OAK2" s="486"/>
      <c r="OAL2" s="486"/>
      <c r="OAM2" s="486"/>
      <c r="OAN2" s="486"/>
      <c r="OAO2" s="486"/>
      <c r="OAP2" s="486"/>
      <c r="OAQ2" s="486"/>
      <c r="OAR2" s="486"/>
      <c r="OAS2" s="486"/>
      <c r="OAT2" s="486"/>
      <c r="OAU2" s="486"/>
      <c r="OAV2" s="486"/>
      <c r="OAW2" s="486"/>
      <c r="OAX2" s="486"/>
      <c r="OAY2" s="486"/>
      <c r="OAZ2" s="486"/>
      <c r="OBA2" s="486"/>
      <c r="OBB2" s="486"/>
      <c r="OBC2" s="486"/>
      <c r="OBD2" s="486"/>
      <c r="OBE2" s="486"/>
      <c r="OBF2" s="486"/>
      <c r="OBG2" s="486"/>
      <c r="OBH2" s="486"/>
      <c r="OBI2" s="486"/>
      <c r="OBJ2" s="486"/>
      <c r="OBK2" s="486"/>
      <c r="OBL2" s="486"/>
      <c r="OBM2" s="486"/>
      <c r="OBN2" s="486"/>
      <c r="OBO2" s="486"/>
      <c r="OBP2" s="486"/>
      <c r="OBQ2" s="486"/>
      <c r="OBR2" s="486"/>
      <c r="OBS2" s="486"/>
      <c r="OBT2" s="486"/>
      <c r="OBU2" s="486"/>
      <c r="OBV2" s="486"/>
      <c r="OBW2" s="486"/>
      <c r="OBX2" s="486"/>
      <c r="OBY2" s="486"/>
      <c r="OBZ2" s="486"/>
      <c r="OCA2" s="486"/>
      <c r="OCB2" s="486"/>
      <c r="OCC2" s="486"/>
      <c r="OCD2" s="486"/>
      <c r="OCE2" s="486"/>
      <c r="OCF2" s="486"/>
      <c r="OCG2" s="486"/>
      <c r="OCH2" s="486"/>
      <c r="OCI2" s="486"/>
      <c r="OCJ2" s="486"/>
      <c r="OCK2" s="486"/>
      <c r="OCL2" s="486"/>
      <c r="OCM2" s="486"/>
      <c r="OCN2" s="486"/>
      <c r="OCO2" s="486"/>
      <c r="OCP2" s="486"/>
      <c r="OCQ2" s="486"/>
      <c r="OCR2" s="486"/>
      <c r="OCS2" s="486"/>
      <c r="OCT2" s="486"/>
      <c r="OCU2" s="486"/>
      <c r="OCV2" s="486"/>
      <c r="OCW2" s="486"/>
      <c r="OCX2" s="486"/>
      <c r="OCY2" s="486"/>
      <c r="OCZ2" s="486"/>
      <c r="ODA2" s="486"/>
      <c r="ODB2" s="486"/>
      <c r="ODC2" s="486"/>
      <c r="ODD2" s="486"/>
      <c r="ODE2" s="486"/>
      <c r="ODF2" s="486"/>
      <c r="ODG2" s="486"/>
      <c r="ODH2" s="486"/>
      <c r="ODI2" s="486"/>
      <c r="ODJ2" s="486"/>
      <c r="ODK2" s="486"/>
      <c r="ODL2" s="486"/>
      <c r="ODM2" s="486"/>
      <c r="ODN2" s="486"/>
      <c r="ODO2" s="486"/>
      <c r="ODP2" s="486"/>
      <c r="ODQ2" s="486"/>
      <c r="ODR2" s="486"/>
      <c r="ODS2" s="486"/>
      <c r="ODT2" s="486"/>
      <c r="ODU2" s="486"/>
      <c r="ODV2" s="486"/>
      <c r="ODW2" s="486"/>
      <c r="ODX2" s="486"/>
      <c r="ODY2" s="486"/>
      <c r="ODZ2" s="486"/>
      <c r="OEA2" s="486"/>
      <c r="OEB2" s="486"/>
      <c r="OEC2" s="486"/>
      <c r="OED2" s="486"/>
      <c r="OEE2" s="486"/>
      <c r="OEF2" s="486"/>
      <c r="OEG2" s="486"/>
      <c r="OEH2" s="486"/>
      <c r="OEI2" s="486"/>
      <c r="OEJ2" s="486"/>
      <c r="OEK2" s="486"/>
      <c r="OEL2" s="486"/>
      <c r="OEM2" s="486"/>
      <c r="OEN2" s="486"/>
      <c r="OEO2" s="486"/>
      <c r="OEP2" s="486"/>
      <c r="OEQ2" s="486"/>
      <c r="OER2" s="486"/>
      <c r="OES2" s="486"/>
      <c r="OET2" s="486"/>
      <c r="OEU2" s="486"/>
      <c r="OEV2" s="486"/>
      <c r="OEW2" s="486"/>
      <c r="OEX2" s="486"/>
      <c r="OEY2" s="486"/>
      <c r="OEZ2" s="486"/>
      <c r="OFA2" s="486"/>
      <c r="OFB2" s="486"/>
      <c r="OFC2" s="486"/>
      <c r="OFD2" s="486"/>
      <c r="OFE2" s="486"/>
      <c r="OFF2" s="486"/>
      <c r="OFG2" s="486"/>
      <c r="OFH2" s="486"/>
      <c r="OFI2" s="486"/>
      <c r="OFJ2" s="486"/>
      <c r="OFK2" s="486"/>
      <c r="OFL2" s="486"/>
      <c r="OFM2" s="486"/>
      <c r="OFN2" s="486"/>
      <c r="OFO2" s="486"/>
      <c r="OFP2" s="486"/>
      <c r="OFQ2" s="486"/>
      <c r="OFR2" s="486"/>
      <c r="OFS2" s="486"/>
      <c r="OFT2" s="486"/>
      <c r="OFU2" s="486"/>
      <c r="OFV2" s="486"/>
      <c r="OFW2" s="486"/>
      <c r="OFX2" s="486"/>
      <c r="OFY2" s="486"/>
      <c r="OFZ2" s="486"/>
      <c r="OGA2" s="486"/>
      <c r="OGB2" s="486"/>
      <c r="OGC2" s="486"/>
      <c r="OGD2" s="486"/>
      <c r="OGE2" s="486"/>
      <c r="OGF2" s="486"/>
      <c r="OGG2" s="486"/>
      <c r="OGH2" s="486"/>
      <c r="OGI2" s="486"/>
      <c r="OGJ2" s="486"/>
      <c r="OGK2" s="486"/>
      <c r="OGL2" s="486"/>
      <c r="OGM2" s="486"/>
      <c r="OGN2" s="486"/>
      <c r="OGO2" s="486"/>
      <c r="OGP2" s="486"/>
      <c r="OGQ2" s="486"/>
      <c r="OGR2" s="486"/>
      <c r="OGS2" s="486"/>
      <c r="OGT2" s="486"/>
      <c r="OGU2" s="486"/>
      <c r="OGV2" s="486"/>
      <c r="OGW2" s="486"/>
      <c r="OGX2" s="486"/>
      <c r="OGY2" s="486"/>
      <c r="OGZ2" s="486"/>
      <c r="OHA2" s="486"/>
      <c r="OHB2" s="486"/>
      <c r="OHC2" s="486"/>
      <c r="OHD2" s="486"/>
      <c r="OHE2" s="486"/>
      <c r="OHF2" s="486"/>
      <c r="OHG2" s="486"/>
      <c r="OHH2" s="486"/>
      <c r="OHI2" s="486"/>
      <c r="OHJ2" s="486"/>
      <c r="OHK2" s="486"/>
      <c r="OHL2" s="486"/>
      <c r="OHM2" s="486"/>
      <c r="OHN2" s="486"/>
      <c r="OHO2" s="486"/>
      <c r="OHP2" s="486"/>
      <c r="OHQ2" s="486"/>
      <c r="OHR2" s="486"/>
      <c r="OHS2" s="486"/>
      <c r="OHT2" s="486"/>
      <c r="OHU2" s="486"/>
      <c r="OHV2" s="486"/>
      <c r="OHW2" s="486"/>
      <c r="OHX2" s="486"/>
      <c r="OHY2" s="486"/>
      <c r="OHZ2" s="486"/>
      <c r="OIA2" s="486"/>
      <c r="OIB2" s="486"/>
      <c r="OIC2" s="486"/>
      <c r="OID2" s="486"/>
      <c r="OIE2" s="486"/>
      <c r="OIF2" s="486"/>
      <c r="OIG2" s="486"/>
      <c r="OIH2" s="486"/>
      <c r="OII2" s="486"/>
      <c r="OIJ2" s="486"/>
      <c r="OIK2" s="486"/>
      <c r="OIL2" s="486"/>
      <c r="OIM2" s="486"/>
      <c r="OIN2" s="486"/>
      <c r="OIO2" s="486"/>
      <c r="OIP2" s="486"/>
      <c r="OIQ2" s="486"/>
      <c r="OIR2" s="486"/>
      <c r="OIS2" s="486"/>
      <c r="OIT2" s="486"/>
      <c r="OIU2" s="486"/>
      <c r="OIV2" s="486"/>
      <c r="OIW2" s="486"/>
      <c r="OIX2" s="486"/>
      <c r="OIY2" s="486"/>
      <c r="OIZ2" s="486"/>
      <c r="OJA2" s="486"/>
      <c r="OJB2" s="486"/>
      <c r="OJC2" s="486"/>
      <c r="OJD2" s="486"/>
      <c r="OJE2" s="486"/>
      <c r="OJF2" s="486"/>
      <c r="OJG2" s="486"/>
      <c r="OJH2" s="486"/>
      <c r="OJI2" s="486"/>
      <c r="OJJ2" s="486"/>
      <c r="OJK2" s="486"/>
      <c r="OJL2" s="486"/>
      <c r="OJM2" s="486"/>
      <c r="OJN2" s="486"/>
      <c r="OJO2" s="486"/>
      <c r="OJP2" s="486"/>
      <c r="OJQ2" s="486"/>
      <c r="OJR2" s="486"/>
      <c r="OJS2" s="486"/>
      <c r="OJT2" s="486"/>
      <c r="OJU2" s="486"/>
      <c r="OJV2" s="486"/>
      <c r="OJW2" s="486"/>
      <c r="OJX2" s="486"/>
      <c r="OJY2" s="486"/>
      <c r="OJZ2" s="486"/>
      <c r="OKA2" s="486"/>
      <c r="OKB2" s="486"/>
      <c r="OKC2" s="486"/>
      <c r="OKD2" s="486"/>
      <c r="OKE2" s="486"/>
      <c r="OKF2" s="486"/>
      <c r="OKG2" s="486"/>
      <c r="OKH2" s="486"/>
      <c r="OKI2" s="486"/>
      <c r="OKJ2" s="486"/>
      <c r="OKK2" s="486"/>
      <c r="OKL2" s="486"/>
      <c r="OKM2" s="486"/>
      <c r="OKN2" s="486"/>
      <c r="OKO2" s="486"/>
      <c r="OKP2" s="486"/>
      <c r="OKQ2" s="486"/>
      <c r="OKR2" s="486"/>
      <c r="OKS2" s="486"/>
      <c r="OKT2" s="486"/>
      <c r="OKU2" s="486"/>
      <c r="OKV2" s="486"/>
      <c r="OKW2" s="486"/>
      <c r="OKX2" s="486"/>
      <c r="OKY2" s="486"/>
      <c r="OKZ2" s="486"/>
      <c r="OLA2" s="486"/>
      <c r="OLB2" s="486"/>
      <c r="OLC2" s="486"/>
      <c r="OLD2" s="486"/>
      <c r="OLE2" s="486"/>
      <c r="OLF2" s="486"/>
      <c r="OLG2" s="486"/>
      <c r="OLH2" s="486"/>
      <c r="OLI2" s="486"/>
      <c r="OLJ2" s="486"/>
      <c r="OLK2" s="486"/>
      <c r="OLL2" s="486"/>
      <c r="OLM2" s="486"/>
      <c r="OLN2" s="486"/>
      <c r="OLO2" s="486"/>
      <c r="OLP2" s="486"/>
      <c r="OLQ2" s="486"/>
      <c r="OLR2" s="486"/>
      <c r="OLS2" s="486"/>
      <c r="OLT2" s="486"/>
      <c r="OLU2" s="486"/>
      <c r="OLV2" s="486"/>
      <c r="OLW2" s="486"/>
      <c r="OLX2" s="486"/>
      <c r="OLY2" s="486"/>
      <c r="OLZ2" s="486"/>
      <c r="OMA2" s="486"/>
      <c r="OMB2" s="486"/>
      <c r="OMC2" s="486"/>
      <c r="OMD2" s="486"/>
      <c r="OME2" s="486"/>
      <c r="OMF2" s="486"/>
      <c r="OMG2" s="486"/>
      <c r="OMH2" s="486"/>
      <c r="OMI2" s="486"/>
      <c r="OMJ2" s="486"/>
      <c r="OMK2" s="486"/>
      <c r="OML2" s="486"/>
      <c r="OMM2" s="486"/>
      <c r="OMN2" s="486"/>
      <c r="OMO2" s="486"/>
      <c r="OMP2" s="486"/>
      <c r="OMQ2" s="486"/>
      <c r="OMR2" s="486"/>
      <c r="OMS2" s="486"/>
      <c r="OMT2" s="486"/>
      <c r="OMU2" s="486"/>
      <c r="OMV2" s="486"/>
      <c r="OMW2" s="486"/>
      <c r="OMX2" s="486"/>
      <c r="OMY2" s="486"/>
      <c r="OMZ2" s="486"/>
      <c r="ONA2" s="486"/>
      <c r="ONB2" s="486"/>
      <c r="ONC2" s="486"/>
      <c r="OND2" s="486"/>
      <c r="ONE2" s="486"/>
      <c r="ONF2" s="486"/>
      <c r="ONG2" s="486"/>
      <c r="ONH2" s="486"/>
      <c r="ONI2" s="486"/>
      <c r="ONJ2" s="486"/>
      <c r="ONK2" s="486"/>
      <c r="ONL2" s="486"/>
      <c r="ONM2" s="486"/>
      <c r="ONN2" s="486"/>
      <c r="ONO2" s="486"/>
      <c r="ONP2" s="486"/>
      <c r="ONQ2" s="486"/>
      <c r="ONR2" s="486"/>
      <c r="ONS2" s="486"/>
      <c r="ONT2" s="486"/>
      <c r="ONU2" s="486"/>
      <c r="ONV2" s="486"/>
      <c r="ONW2" s="486"/>
      <c r="ONX2" s="486"/>
      <c r="ONY2" s="486"/>
      <c r="ONZ2" s="486"/>
      <c r="OOA2" s="486"/>
      <c r="OOB2" s="486"/>
      <c r="OOC2" s="486"/>
      <c r="OOD2" s="486"/>
      <c r="OOE2" s="486"/>
      <c r="OOF2" s="486"/>
      <c r="OOG2" s="486"/>
      <c r="OOH2" s="486"/>
      <c r="OOI2" s="486"/>
      <c r="OOJ2" s="486"/>
      <c r="OOK2" s="486"/>
      <c r="OOL2" s="486"/>
      <c r="OOM2" s="486"/>
      <c r="OON2" s="486"/>
      <c r="OOO2" s="486"/>
      <c r="OOP2" s="486"/>
      <c r="OOQ2" s="486"/>
      <c r="OOR2" s="486"/>
      <c r="OOS2" s="486"/>
      <c r="OOT2" s="486"/>
      <c r="OOU2" s="486"/>
      <c r="OOV2" s="486"/>
      <c r="OOW2" s="486"/>
      <c r="OOX2" s="486"/>
      <c r="OOY2" s="486"/>
      <c r="OOZ2" s="486"/>
      <c r="OPA2" s="486"/>
      <c r="OPB2" s="486"/>
      <c r="OPC2" s="486"/>
      <c r="OPD2" s="486"/>
      <c r="OPE2" s="486"/>
      <c r="OPF2" s="486"/>
      <c r="OPG2" s="486"/>
      <c r="OPH2" s="486"/>
      <c r="OPI2" s="486"/>
      <c r="OPJ2" s="486"/>
      <c r="OPK2" s="486"/>
      <c r="OPL2" s="486"/>
      <c r="OPM2" s="486"/>
      <c r="OPN2" s="486"/>
      <c r="OPO2" s="486"/>
      <c r="OPP2" s="486"/>
      <c r="OPQ2" s="486"/>
      <c r="OPR2" s="486"/>
      <c r="OPS2" s="486"/>
      <c r="OPT2" s="486"/>
      <c r="OPU2" s="486"/>
      <c r="OPV2" s="486"/>
      <c r="OPW2" s="486"/>
      <c r="OPX2" s="486"/>
      <c r="OPY2" s="486"/>
      <c r="OPZ2" s="486"/>
      <c r="OQA2" s="486"/>
      <c r="OQB2" s="486"/>
      <c r="OQC2" s="486"/>
      <c r="OQD2" s="486"/>
      <c r="OQE2" s="486"/>
      <c r="OQF2" s="486"/>
      <c r="OQG2" s="486"/>
      <c r="OQH2" s="486"/>
      <c r="OQI2" s="486"/>
      <c r="OQJ2" s="486"/>
      <c r="OQK2" s="486"/>
      <c r="OQL2" s="486"/>
      <c r="OQM2" s="486"/>
      <c r="OQN2" s="486"/>
      <c r="OQO2" s="486"/>
      <c r="OQP2" s="486"/>
      <c r="OQQ2" s="486"/>
      <c r="OQR2" s="486"/>
      <c r="OQS2" s="486"/>
      <c r="OQT2" s="486"/>
      <c r="OQU2" s="486"/>
      <c r="OQV2" s="486"/>
      <c r="OQW2" s="486"/>
      <c r="OQX2" s="486"/>
      <c r="OQY2" s="486"/>
      <c r="OQZ2" s="486"/>
      <c r="ORA2" s="486"/>
      <c r="ORB2" s="486"/>
      <c r="ORC2" s="486"/>
      <c r="ORD2" s="486"/>
      <c r="ORE2" s="486"/>
      <c r="ORF2" s="486"/>
      <c r="ORG2" s="486"/>
      <c r="ORH2" s="486"/>
      <c r="ORI2" s="486"/>
      <c r="ORJ2" s="486"/>
      <c r="ORK2" s="486"/>
      <c r="ORL2" s="486"/>
      <c r="ORM2" s="486"/>
      <c r="ORN2" s="486"/>
      <c r="ORO2" s="486"/>
      <c r="ORP2" s="486"/>
      <c r="ORQ2" s="486"/>
      <c r="ORR2" s="486"/>
      <c r="ORS2" s="486"/>
      <c r="ORT2" s="486"/>
      <c r="ORU2" s="486"/>
      <c r="ORV2" s="486"/>
      <c r="ORW2" s="486"/>
      <c r="ORX2" s="486"/>
      <c r="ORY2" s="486"/>
      <c r="ORZ2" s="486"/>
      <c r="OSA2" s="486"/>
      <c r="OSB2" s="486"/>
      <c r="OSC2" s="486"/>
      <c r="OSD2" s="486"/>
      <c r="OSE2" s="486"/>
      <c r="OSF2" s="486"/>
      <c r="OSG2" s="486"/>
      <c r="OSH2" s="486"/>
      <c r="OSI2" s="486"/>
      <c r="OSJ2" s="486"/>
      <c r="OSK2" s="486"/>
      <c r="OSL2" s="486"/>
      <c r="OSM2" s="486"/>
      <c r="OSN2" s="486"/>
      <c r="OSO2" s="486"/>
      <c r="OSP2" s="486"/>
      <c r="OSQ2" s="486"/>
      <c r="OSR2" s="486"/>
      <c r="OSS2" s="486"/>
      <c r="OST2" s="486"/>
      <c r="OSU2" s="486"/>
      <c r="OSV2" s="486"/>
      <c r="OSW2" s="486"/>
      <c r="OSX2" s="486"/>
      <c r="OSY2" s="486"/>
      <c r="OSZ2" s="486"/>
      <c r="OTA2" s="486"/>
      <c r="OTB2" s="486"/>
      <c r="OTC2" s="486"/>
      <c r="OTD2" s="486"/>
      <c r="OTE2" s="486"/>
      <c r="OTF2" s="486"/>
      <c r="OTG2" s="486"/>
      <c r="OTH2" s="486"/>
      <c r="OTI2" s="486"/>
      <c r="OTJ2" s="486"/>
      <c r="OTK2" s="486"/>
      <c r="OTL2" s="486"/>
      <c r="OTM2" s="486"/>
      <c r="OTN2" s="486"/>
      <c r="OTO2" s="486"/>
      <c r="OTP2" s="486"/>
      <c r="OTQ2" s="486"/>
      <c r="OTR2" s="486"/>
      <c r="OTS2" s="486"/>
      <c r="OTT2" s="486"/>
      <c r="OTU2" s="486"/>
      <c r="OTV2" s="486"/>
      <c r="OTW2" s="486"/>
      <c r="OTX2" s="486"/>
      <c r="OTY2" s="486"/>
      <c r="OTZ2" s="486"/>
      <c r="OUA2" s="486"/>
      <c r="OUB2" s="486"/>
      <c r="OUC2" s="486"/>
      <c r="OUD2" s="486"/>
      <c r="OUE2" s="486"/>
      <c r="OUF2" s="486"/>
      <c r="OUG2" s="486"/>
      <c r="OUH2" s="486"/>
      <c r="OUI2" s="486"/>
      <c r="OUJ2" s="486"/>
      <c r="OUK2" s="486"/>
      <c r="OUL2" s="486"/>
      <c r="OUM2" s="486"/>
      <c r="OUN2" s="486"/>
      <c r="OUO2" s="486"/>
      <c r="OUP2" s="486"/>
      <c r="OUQ2" s="486"/>
      <c r="OUR2" s="486"/>
      <c r="OUS2" s="486"/>
      <c r="OUT2" s="486"/>
      <c r="OUU2" s="486"/>
      <c r="OUV2" s="486"/>
      <c r="OUW2" s="486"/>
      <c r="OUX2" s="486"/>
      <c r="OUY2" s="486"/>
      <c r="OUZ2" s="486"/>
      <c r="OVA2" s="486"/>
      <c r="OVB2" s="486"/>
      <c r="OVC2" s="486"/>
      <c r="OVD2" s="486"/>
      <c r="OVE2" s="486"/>
      <c r="OVF2" s="486"/>
      <c r="OVG2" s="486"/>
      <c r="OVH2" s="486"/>
      <c r="OVI2" s="486"/>
      <c r="OVJ2" s="486"/>
      <c r="OVK2" s="486"/>
      <c r="OVL2" s="486"/>
      <c r="OVM2" s="486"/>
      <c r="OVN2" s="486"/>
      <c r="OVO2" s="486"/>
      <c r="OVP2" s="486"/>
      <c r="OVQ2" s="486"/>
      <c r="OVR2" s="486"/>
      <c r="OVS2" s="486"/>
      <c r="OVT2" s="486"/>
      <c r="OVU2" s="486"/>
      <c r="OVV2" s="486"/>
      <c r="OVW2" s="486"/>
      <c r="OVX2" s="486"/>
      <c r="OVY2" s="486"/>
      <c r="OVZ2" s="486"/>
      <c r="OWA2" s="486"/>
      <c r="OWB2" s="486"/>
      <c r="OWC2" s="486"/>
      <c r="OWD2" s="486"/>
      <c r="OWE2" s="486"/>
      <c r="OWF2" s="486"/>
      <c r="OWG2" s="486"/>
      <c r="OWH2" s="486"/>
      <c r="OWI2" s="486"/>
      <c r="OWJ2" s="486"/>
      <c r="OWK2" s="486"/>
      <c r="OWL2" s="486"/>
      <c r="OWM2" s="486"/>
      <c r="OWN2" s="486"/>
      <c r="OWO2" s="486"/>
      <c r="OWP2" s="486"/>
      <c r="OWQ2" s="486"/>
      <c r="OWR2" s="486"/>
      <c r="OWS2" s="486"/>
      <c r="OWT2" s="486"/>
      <c r="OWU2" s="486"/>
      <c r="OWV2" s="486"/>
      <c r="OWW2" s="486"/>
      <c r="OWX2" s="486"/>
      <c r="OWY2" s="486"/>
      <c r="OWZ2" s="486"/>
      <c r="OXA2" s="486"/>
      <c r="OXB2" s="486"/>
      <c r="OXC2" s="486"/>
      <c r="OXD2" s="486"/>
      <c r="OXE2" s="486"/>
      <c r="OXF2" s="486"/>
      <c r="OXG2" s="486"/>
      <c r="OXH2" s="486"/>
      <c r="OXI2" s="486"/>
      <c r="OXJ2" s="486"/>
      <c r="OXK2" s="486"/>
      <c r="OXL2" s="486"/>
      <c r="OXM2" s="486"/>
      <c r="OXN2" s="486"/>
      <c r="OXO2" s="486"/>
      <c r="OXP2" s="486"/>
      <c r="OXQ2" s="486"/>
      <c r="OXR2" s="486"/>
      <c r="OXS2" s="486"/>
      <c r="OXT2" s="486"/>
      <c r="OXU2" s="486"/>
      <c r="OXV2" s="486"/>
      <c r="OXW2" s="486"/>
      <c r="OXX2" s="486"/>
      <c r="OXY2" s="486"/>
      <c r="OXZ2" s="486"/>
      <c r="OYA2" s="486"/>
      <c r="OYB2" s="486"/>
      <c r="OYC2" s="486"/>
      <c r="OYD2" s="486"/>
      <c r="OYE2" s="486"/>
      <c r="OYF2" s="486"/>
      <c r="OYG2" s="486"/>
      <c r="OYH2" s="486"/>
      <c r="OYI2" s="486"/>
      <c r="OYJ2" s="486"/>
      <c r="OYK2" s="486"/>
      <c r="OYL2" s="486"/>
      <c r="OYM2" s="486"/>
      <c r="OYN2" s="486"/>
      <c r="OYO2" s="486"/>
      <c r="OYP2" s="486"/>
      <c r="OYQ2" s="486"/>
      <c r="OYR2" s="486"/>
      <c r="OYS2" s="486"/>
      <c r="OYT2" s="486"/>
      <c r="OYU2" s="486"/>
      <c r="OYV2" s="486"/>
      <c r="OYW2" s="486"/>
      <c r="OYX2" s="486"/>
      <c r="OYY2" s="486"/>
      <c r="OYZ2" s="486"/>
      <c r="OZA2" s="486"/>
      <c r="OZB2" s="486"/>
      <c r="OZC2" s="486"/>
      <c r="OZD2" s="486"/>
      <c r="OZE2" s="486"/>
      <c r="OZF2" s="486"/>
      <c r="OZG2" s="486"/>
      <c r="OZH2" s="486"/>
      <c r="OZI2" s="486"/>
      <c r="OZJ2" s="486"/>
      <c r="OZK2" s="486"/>
      <c r="OZL2" s="486"/>
      <c r="OZM2" s="486"/>
      <c r="OZN2" s="486"/>
      <c r="OZO2" s="486"/>
      <c r="OZP2" s="486"/>
      <c r="OZQ2" s="486"/>
      <c r="OZR2" s="486"/>
      <c r="OZS2" s="486"/>
      <c r="OZT2" s="486"/>
      <c r="OZU2" s="486"/>
      <c r="OZV2" s="486"/>
      <c r="OZW2" s="486"/>
      <c r="OZX2" s="486"/>
      <c r="OZY2" s="486"/>
      <c r="OZZ2" s="486"/>
      <c r="PAA2" s="486"/>
      <c r="PAB2" s="486"/>
      <c r="PAC2" s="486"/>
      <c r="PAD2" s="486"/>
      <c r="PAE2" s="486"/>
      <c r="PAF2" s="486"/>
      <c r="PAG2" s="486"/>
      <c r="PAH2" s="486"/>
      <c r="PAI2" s="486"/>
      <c r="PAJ2" s="486"/>
      <c r="PAK2" s="486"/>
      <c r="PAL2" s="486"/>
      <c r="PAM2" s="486"/>
      <c r="PAN2" s="486"/>
      <c r="PAO2" s="486"/>
      <c r="PAP2" s="486"/>
      <c r="PAQ2" s="486"/>
      <c r="PAR2" s="486"/>
      <c r="PAS2" s="486"/>
      <c r="PAT2" s="486"/>
      <c r="PAU2" s="486"/>
      <c r="PAV2" s="486"/>
      <c r="PAW2" s="486"/>
      <c r="PAX2" s="486"/>
      <c r="PAY2" s="486"/>
      <c r="PAZ2" s="486"/>
      <c r="PBA2" s="486"/>
      <c r="PBB2" s="486"/>
      <c r="PBC2" s="486"/>
      <c r="PBD2" s="486"/>
      <c r="PBE2" s="486"/>
      <c r="PBF2" s="486"/>
      <c r="PBG2" s="486"/>
      <c r="PBH2" s="486"/>
      <c r="PBI2" s="486"/>
      <c r="PBJ2" s="486"/>
      <c r="PBK2" s="486"/>
      <c r="PBL2" s="486"/>
      <c r="PBM2" s="486"/>
      <c r="PBN2" s="486"/>
      <c r="PBO2" s="486"/>
      <c r="PBP2" s="486"/>
      <c r="PBQ2" s="486"/>
      <c r="PBR2" s="486"/>
      <c r="PBS2" s="486"/>
      <c r="PBT2" s="486"/>
      <c r="PBU2" s="486"/>
      <c r="PBV2" s="486"/>
      <c r="PBW2" s="486"/>
      <c r="PBX2" s="486"/>
      <c r="PBY2" s="486"/>
      <c r="PBZ2" s="486"/>
      <c r="PCA2" s="486"/>
      <c r="PCB2" s="486"/>
      <c r="PCC2" s="486"/>
      <c r="PCD2" s="486"/>
      <c r="PCE2" s="486"/>
      <c r="PCF2" s="486"/>
      <c r="PCG2" s="486"/>
      <c r="PCH2" s="486"/>
      <c r="PCI2" s="486"/>
      <c r="PCJ2" s="486"/>
      <c r="PCK2" s="486"/>
      <c r="PCL2" s="486"/>
      <c r="PCM2" s="486"/>
      <c r="PCN2" s="486"/>
      <c r="PCO2" s="486"/>
      <c r="PCP2" s="486"/>
      <c r="PCQ2" s="486"/>
      <c r="PCR2" s="486"/>
      <c r="PCS2" s="486"/>
      <c r="PCT2" s="486"/>
      <c r="PCU2" s="486"/>
      <c r="PCV2" s="486"/>
      <c r="PCW2" s="486"/>
      <c r="PCX2" s="486"/>
      <c r="PCY2" s="486"/>
      <c r="PCZ2" s="486"/>
      <c r="PDA2" s="486"/>
      <c r="PDB2" s="486"/>
      <c r="PDC2" s="486"/>
      <c r="PDD2" s="486"/>
      <c r="PDE2" s="486"/>
      <c r="PDF2" s="486"/>
      <c r="PDG2" s="486"/>
      <c r="PDH2" s="486"/>
      <c r="PDI2" s="486"/>
      <c r="PDJ2" s="486"/>
      <c r="PDK2" s="486"/>
      <c r="PDL2" s="486"/>
      <c r="PDM2" s="486"/>
      <c r="PDN2" s="486"/>
      <c r="PDO2" s="486"/>
      <c r="PDP2" s="486"/>
      <c r="PDQ2" s="486"/>
      <c r="PDR2" s="486"/>
      <c r="PDS2" s="486"/>
      <c r="PDT2" s="486"/>
      <c r="PDU2" s="486"/>
      <c r="PDV2" s="486"/>
      <c r="PDW2" s="486"/>
      <c r="PDX2" s="486"/>
      <c r="PDY2" s="486"/>
      <c r="PDZ2" s="486"/>
      <c r="PEA2" s="486"/>
      <c r="PEB2" s="486"/>
      <c r="PEC2" s="486"/>
      <c r="PED2" s="486"/>
      <c r="PEE2" s="486"/>
      <c r="PEF2" s="486"/>
      <c r="PEG2" s="486"/>
      <c r="PEH2" s="486"/>
      <c r="PEI2" s="486"/>
      <c r="PEJ2" s="486"/>
      <c r="PEK2" s="486"/>
      <c r="PEL2" s="486"/>
      <c r="PEM2" s="486"/>
      <c r="PEN2" s="486"/>
      <c r="PEO2" s="486"/>
      <c r="PEP2" s="486"/>
      <c r="PEQ2" s="486"/>
      <c r="PER2" s="486"/>
      <c r="PES2" s="486"/>
      <c r="PET2" s="486"/>
      <c r="PEU2" s="486"/>
      <c r="PEV2" s="486"/>
      <c r="PEW2" s="486"/>
      <c r="PEX2" s="486"/>
      <c r="PEY2" s="486"/>
      <c r="PEZ2" s="486"/>
      <c r="PFA2" s="486"/>
      <c r="PFB2" s="486"/>
      <c r="PFC2" s="486"/>
      <c r="PFD2" s="486"/>
      <c r="PFE2" s="486"/>
      <c r="PFF2" s="486"/>
      <c r="PFG2" s="486"/>
      <c r="PFH2" s="486"/>
      <c r="PFI2" s="486"/>
      <c r="PFJ2" s="486"/>
      <c r="PFK2" s="486"/>
      <c r="PFL2" s="486"/>
      <c r="PFM2" s="486"/>
      <c r="PFN2" s="486"/>
      <c r="PFO2" s="486"/>
      <c r="PFP2" s="486"/>
      <c r="PFQ2" s="486"/>
      <c r="PFR2" s="486"/>
      <c r="PFS2" s="486"/>
      <c r="PFT2" s="486"/>
      <c r="PFU2" s="486"/>
      <c r="PFV2" s="486"/>
      <c r="PFW2" s="486"/>
      <c r="PFX2" s="486"/>
      <c r="PFY2" s="486"/>
      <c r="PFZ2" s="486"/>
      <c r="PGA2" s="486"/>
      <c r="PGB2" s="486"/>
      <c r="PGC2" s="486"/>
      <c r="PGD2" s="486"/>
      <c r="PGE2" s="486"/>
      <c r="PGF2" s="486"/>
      <c r="PGG2" s="486"/>
      <c r="PGH2" s="486"/>
      <c r="PGI2" s="486"/>
      <c r="PGJ2" s="486"/>
      <c r="PGK2" s="486"/>
      <c r="PGL2" s="486"/>
      <c r="PGM2" s="486"/>
      <c r="PGN2" s="486"/>
      <c r="PGO2" s="486"/>
      <c r="PGP2" s="486"/>
      <c r="PGQ2" s="486"/>
      <c r="PGR2" s="486"/>
      <c r="PGS2" s="486"/>
      <c r="PGT2" s="486"/>
      <c r="PGU2" s="486"/>
      <c r="PGV2" s="486"/>
      <c r="PGW2" s="486"/>
      <c r="PGX2" s="486"/>
      <c r="PGY2" s="486"/>
      <c r="PGZ2" s="486"/>
      <c r="PHA2" s="486"/>
      <c r="PHB2" s="486"/>
      <c r="PHC2" s="486"/>
      <c r="PHD2" s="486"/>
      <c r="PHE2" s="486"/>
      <c r="PHF2" s="486"/>
      <c r="PHG2" s="486"/>
      <c r="PHH2" s="486"/>
      <c r="PHI2" s="486"/>
      <c r="PHJ2" s="486"/>
      <c r="PHK2" s="486"/>
      <c r="PHL2" s="486"/>
      <c r="PHM2" s="486"/>
      <c r="PHN2" s="486"/>
      <c r="PHO2" s="486"/>
      <c r="PHP2" s="486"/>
      <c r="PHQ2" s="486"/>
      <c r="PHR2" s="486"/>
      <c r="PHS2" s="486"/>
      <c r="PHT2" s="486"/>
      <c r="PHU2" s="486"/>
      <c r="PHV2" s="486"/>
      <c r="PHW2" s="486"/>
      <c r="PHX2" s="486"/>
      <c r="PHY2" s="486"/>
      <c r="PHZ2" s="486"/>
      <c r="PIA2" s="486"/>
      <c r="PIB2" s="486"/>
      <c r="PIC2" s="486"/>
      <c r="PID2" s="486"/>
      <c r="PIE2" s="486"/>
      <c r="PIF2" s="486"/>
      <c r="PIG2" s="486"/>
      <c r="PIH2" s="486"/>
      <c r="PII2" s="486"/>
      <c r="PIJ2" s="486"/>
      <c r="PIK2" s="486"/>
      <c r="PIL2" s="486"/>
      <c r="PIM2" s="486"/>
      <c r="PIN2" s="486"/>
      <c r="PIO2" s="486"/>
      <c r="PIP2" s="486"/>
      <c r="PIQ2" s="486"/>
      <c r="PIR2" s="486"/>
      <c r="PIS2" s="486"/>
      <c r="PIT2" s="486"/>
      <c r="PIU2" s="486"/>
      <c r="PIV2" s="486"/>
      <c r="PIW2" s="486"/>
      <c r="PIX2" s="486"/>
      <c r="PIY2" s="486"/>
      <c r="PIZ2" s="486"/>
      <c r="PJA2" s="486"/>
      <c r="PJB2" s="486"/>
      <c r="PJC2" s="486"/>
      <c r="PJD2" s="486"/>
      <c r="PJE2" s="486"/>
      <c r="PJF2" s="486"/>
      <c r="PJG2" s="486"/>
      <c r="PJH2" s="486"/>
      <c r="PJI2" s="486"/>
      <c r="PJJ2" s="486"/>
      <c r="PJK2" s="486"/>
      <c r="PJL2" s="486"/>
      <c r="PJM2" s="486"/>
      <c r="PJN2" s="486"/>
      <c r="PJO2" s="486"/>
      <c r="PJP2" s="486"/>
      <c r="PJQ2" s="486"/>
      <c r="PJR2" s="486"/>
      <c r="PJS2" s="486"/>
      <c r="PJT2" s="486"/>
      <c r="PJU2" s="486"/>
      <c r="PJV2" s="486"/>
      <c r="PJW2" s="486"/>
      <c r="PJX2" s="486"/>
      <c r="PJY2" s="486"/>
      <c r="PJZ2" s="486"/>
      <c r="PKA2" s="486"/>
      <c r="PKB2" s="486"/>
      <c r="PKC2" s="486"/>
      <c r="PKD2" s="486"/>
      <c r="PKE2" s="486"/>
      <c r="PKF2" s="486"/>
      <c r="PKG2" s="486"/>
      <c r="PKH2" s="486"/>
      <c r="PKI2" s="486"/>
      <c r="PKJ2" s="486"/>
      <c r="PKK2" s="486"/>
      <c r="PKL2" s="486"/>
      <c r="PKM2" s="486"/>
      <c r="PKN2" s="486"/>
      <c r="PKO2" s="486"/>
      <c r="PKP2" s="486"/>
      <c r="PKQ2" s="486"/>
      <c r="PKR2" s="486"/>
      <c r="PKS2" s="486"/>
      <c r="PKT2" s="486"/>
      <c r="PKU2" s="486"/>
      <c r="PKV2" s="486"/>
      <c r="PKW2" s="486"/>
      <c r="PKX2" s="486"/>
      <c r="PKY2" s="486"/>
      <c r="PKZ2" s="486"/>
      <c r="PLA2" s="486"/>
      <c r="PLB2" s="486"/>
      <c r="PLC2" s="486"/>
      <c r="PLD2" s="486"/>
      <c r="PLE2" s="486"/>
      <c r="PLF2" s="486"/>
      <c r="PLG2" s="486"/>
      <c r="PLH2" s="486"/>
      <c r="PLI2" s="486"/>
      <c r="PLJ2" s="486"/>
      <c r="PLK2" s="486"/>
      <c r="PLL2" s="486"/>
      <c r="PLM2" s="486"/>
      <c r="PLN2" s="486"/>
      <c r="PLO2" s="486"/>
      <c r="PLP2" s="486"/>
      <c r="PLQ2" s="486"/>
      <c r="PLR2" s="486"/>
      <c r="PLS2" s="486"/>
      <c r="PLT2" s="486"/>
      <c r="PLU2" s="486"/>
      <c r="PLV2" s="486"/>
      <c r="PLW2" s="486"/>
      <c r="PLX2" s="486"/>
      <c r="PLY2" s="486"/>
      <c r="PLZ2" s="486"/>
      <c r="PMA2" s="486"/>
      <c r="PMB2" s="486"/>
      <c r="PMC2" s="486"/>
      <c r="PMD2" s="486"/>
      <c r="PME2" s="486"/>
      <c r="PMF2" s="486"/>
      <c r="PMG2" s="486"/>
      <c r="PMH2" s="486"/>
      <c r="PMI2" s="486"/>
      <c r="PMJ2" s="486"/>
      <c r="PMK2" s="486"/>
      <c r="PML2" s="486"/>
      <c r="PMM2" s="486"/>
      <c r="PMN2" s="486"/>
      <c r="PMO2" s="486"/>
      <c r="PMP2" s="486"/>
      <c r="PMQ2" s="486"/>
      <c r="PMR2" s="486"/>
      <c r="PMS2" s="486"/>
      <c r="PMT2" s="486"/>
      <c r="PMU2" s="486"/>
      <c r="PMV2" s="486"/>
      <c r="PMW2" s="486"/>
      <c r="PMX2" s="486"/>
      <c r="PMY2" s="486"/>
      <c r="PMZ2" s="486"/>
      <c r="PNA2" s="486"/>
      <c r="PNB2" s="486"/>
      <c r="PNC2" s="486"/>
      <c r="PND2" s="486"/>
      <c r="PNE2" s="486"/>
      <c r="PNF2" s="486"/>
      <c r="PNG2" s="486"/>
      <c r="PNH2" s="486"/>
      <c r="PNI2" s="486"/>
      <c r="PNJ2" s="486"/>
      <c r="PNK2" s="486"/>
      <c r="PNL2" s="486"/>
      <c r="PNM2" s="486"/>
      <c r="PNN2" s="486"/>
      <c r="PNO2" s="486"/>
      <c r="PNP2" s="486"/>
      <c r="PNQ2" s="486"/>
      <c r="PNR2" s="486"/>
      <c r="PNS2" s="486"/>
      <c r="PNT2" s="486"/>
      <c r="PNU2" s="486"/>
      <c r="PNV2" s="486"/>
      <c r="PNW2" s="486"/>
      <c r="PNX2" s="486"/>
      <c r="PNY2" s="486"/>
      <c r="PNZ2" s="486"/>
      <c r="POA2" s="486"/>
      <c r="POB2" s="486"/>
      <c r="POC2" s="486"/>
      <c r="POD2" s="486"/>
      <c r="POE2" s="486"/>
      <c r="POF2" s="486"/>
      <c r="POG2" s="486"/>
      <c r="POH2" s="486"/>
      <c r="POI2" s="486"/>
      <c r="POJ2" s="486"/>
      <c r="POK2" s="486"/>
      <c r="POL2" s="486"/>
      <c r="POM2" s="486"/>
      <c r="PON2" s="486"/>
      <c r="POO2" s="486"/>
      <c r="POP2" s="486"/>
      <c r="POQ2" s="486"/>
      <c r="POR2" s="486"/>
      <c r="POS2" s="486"/>
      <c r="POT2" s="486"/>
      <c r="POU2" s="486"/>
      <c r="POV2" s="486"/>
      <c r="POW2" s="486"/>
      <c r="POX2" s="486"/>
      <c r="POY2" s="486"/>
      <c r="POZ2" s="486"/>
      <c r="PPA2" s="486"/>
      <c r="PPB2" s="486"/>
      <c r="PPC2" s="486"/>
      <c r="PPD2" s="486"/>
      <c r="PPE2" s="486"/>
      <c r="PPF2" s="486"/>
      <c r="PPG2" s="486"/>
      <c r="PPH2" s="486"/>
      <c r="PPI2" s="486"/>
      <c r="PPJ2" s="486"/>
      <c r="PPK2" s="486"/>
      <c r="PPL2" s="486"/>
      <c r="PPM2" s="486"/>
      <c r="PPN2" s="486"/>
      <c r="PPO2" s="486"/>
      <c r="PPP2" s="486"/>
      <c r="PPQ2" s="486"/>
      <c r="PPR2" s="486"/>
      <c r="PPS2" s="486"/>
      <c r="PPT2" s="486"/>
      <c r="PPU2" s="486"/>
      <c r="PPV2" s="486"/>
      <c r="PPW2" s="486"/>
      <c r="PPX2" s="486"/>
      <c r="PPY2" s="486"/>
      <c r="PPZ2" s="486"/>
      <c r="PQA2" s="486"/>
      <c r="PQB2" s="486"/>
      <c r="PQC2" s="486"/>
      <c r="PQD2" s="486"/>
      <c r="PQE2" s="486"/>
      <c r="PQF2" s="486"/>
      <c r="PQG2" s="486"/>
      <c r="PQH2" s="486"/>
      <c r="PQI2" s="486"/>
      <c r="PQJ2" s="486"/>
      <c r="PQK2" s="486"/>
      <c r="PQL2" s="486"/>
      <c r="PQM2" s="486"/>
      <c r="PQN2" s="486"/>
      <c r="PQO2" s="486"/>
      <c r="PQP2" s="486"/>
      <c r="PQQ2" s="486"/>
      <c r="PQR2" s="486"/>
      <c r="PQS2" s="486"/>
      <c r="PQT2" s="486"/>
      <c r="PQU2" s="486"/>
      <c r="PQV2" s="486"/>
      <c r="PQW2" s="486"/>
      <c r="PQX2" s="486"/>
      <c r="PQY2" s="486"/>
      <c r="PQZ2" s="486"/>
      <c r="PRA2" s="486"/>
      <c r="PRB2" s="486"/>
      <c r="PRC2" s="486"/>
      <c r="PRD2" s="486"/>
      <c r="PRE2" s="486"/>
      <c r="PRF2" s="486"/>
      <c r="PRG2" s="486"/>
      <c r="PRH2" s="486"/>
      <c r="PRI2" s="486"/>
      <c r="PRJ2" s="486"/>
      <c r="PRK2" s="486"/>
      <c r="PRL2" s="486"/>
      <c r="PRM2" s="486"/>
      <c r="PRN2" s="486"/>
      <c r="PRO2" s="486"/>
      <c r="PRP2" s="486"/>
      <c r="PRQ2" s="486"/>
      <c r="PRR2" s="486"/>
      <c r="PRS2" s="486"/>
      <c r="PRT2" s="486"/>
      <c r="PRU2" s="486"/>
      <c r="PRV2" s="486"/>
      <c r="PRW2" s="486"/>
      <c r="PRX2" s="486"/>
      <c r="PRY2" s="486"/>
      <c r="PRZ2" s="486"/>
      <c r="PSA2" s="486"/>
      <c r="PSB2" s="486"/>
      <c r="PSC2" s="486"/>
      <c r="PSD2" s="486"/>
      <c r="PSE2" s="486"/>
      <c r="PSF2" s="486"/>
      <c r="PSG2" s="486"/>
      <c r="PSH2" s="486"/>
      <c r="PSI2" s="486"/>
      <c r="PSJ2" s="486"/>
      <c r="PSK2" s="486"/>
      <c r="PSL2" s="486"/>
      <c r="PSM2" s="486"/>
      <c r="PSN2" s="486"/>
      <c r="PSO2" s="486"/>
      <c r="PSP2" s="486"/>
      <c r="PSQ2" s="486"/>
      <c r="PSR2" s="486"/>
      <c r="PSS2" s="486"/>
      <c r="PST2" s="486"/>
      <c r="PSU2" s="486"/>
      <c r="PSV2" s="486"/>
      <c r="PSW2" s="486"/>
      <c r="PSX2" s="486"/>
      <c r="PSY2" s="486"/>
      <c r="PSZ2" s="486"/>
      <c r="PTA2" s="486"/>
      <c r="PTB2" s="486"/>
      <c r="PTC2" s="486"/>
      <c r="PTD2" s="486"/>
      <c r="PTE2" s="486"/>
      <c r="PTF2" s="486"/>
      <c r="PTG2" s="486"/>
      <c r="PTH2" s="486"/>
      <c r="PTI2" s="486"/>
      <c r="PTJ2" s="486"/>
      <c r="PTK2" s="486"/>
      <c r="PTL2" s="486"/>
      <c r="PTM2" s="486"/>
      <c r="PTN2" s="486"/>
      <c r="PTO2" s="486"/>
      <c r="PTP2" s="486"/>
      <c r="PTQ2" s="486"/>
      <c r="PTR2" s="486"/>
      <c r="PTS2" s="486"/>
      <c r="PTT2" s="486"/>
      <c r="PTU2" s="486"/>
      <c r="PTV2" s="486"/>
      <c r="PTW2" s="486"/>
      <c r="PTX2" s="486"/>
      <c r="PTY2" s="486"/>
      <c r="PTZ2" s="486"/>
      <c r="PUA2" s="486"/>
      <c r="PUB2" s="486"/>
      <c r="PUC2" s="486"/>
      <c r="PUD2" s="486"/>
      <c r="PUE2" s="486"/>
      <c r="PUF2" s="486"/>
      <c r="PUG2" s="486"/>
      <c r="PUH2" s="486"/>
      <c r="PUI2" s="486"/>
      <c r="PUJ2" s="486"/>
      <c r="PUK2" s="486"/>
      <c r="PUL2" s="486"/>
      <c r="PUM2" s="486"/>
      <c r="PUN2" s="486"/>
      <c r="PUO2" s="486"/>
      <c r="PUP2" s="486"/>
      <c r="PUQ2" s="486"/>
      <c r="PUR2" s="486"/>
      <c r="PUS2" s="486"/>
      <c r="PUT2" s="486"/>
      <c r="PUU2" s="486"/>
      <c r="PUV2" s="486"/>
      <c r="PUW2" s="486"/>
      <c r="PUX2" s="486"/>
      <c r="PUY2" s="486"/>
      <c r="PUZ2" s="486"/>
      <c r="PVA2" s="486"/>
      <c r="PVB2" s="486"/>
      <c r="PVC2" s="486"/>
      <c r="PVD2" s="486"/>
      <c r="PVE2" s="486"/>
      <c r="PVF2" s="486"/>
      <c r="PVG2" s="486"/>
      <c r="PVH2" s="486"/>
      <c r="PVI2" s="486"/>
      <c r="PVJ2" s="486"/>
      <c r="PVK2" s="486"/>
      <c r="PVL2" s="486"/>
      <c r="PVM2" s="486"/>
      <c r="PVN2" s="486"/>
      <c r="PVO2" s="486"/>
      <c r="PVP2" s="486"/>
      <c r="PVQ2" s="486"/>
      <c r="PVR2" s="486"/>
      <c r="PVS2" s="486"/>
      <c r="PVT2" s="486"/>
      <c r="PVU2" s="486"/>
      <c r="PVV2" s="486"/>
      <c r="PVW2" s="486"/>
      <c r="PVX2" s="486"/>
      <c r="PVY2" s="486"/>
      <c r="PVZ2" s="486"/>
      <c r="PWA2" s="486"/>
      <c r="PWB2" s="486"/>
      <c r="PWC2" s="486"/>
      <c r="PWD2" s="486"/>
      <c r="PWE2" s="486"/>
      <c r="PWF2" s="486"/>
      <c r="PWG2" s="486"/>
      <c r="PWH2" s="486"/>
      <c r="PWI2" s="486"/>
      <c r="PWJ2" s="486"/>
      <c r="PWK2" s="486"/>
      <c r="PWL2" s="486"/>
      <c r="PWM2" s="486"/>
      <c r="PWN2" s="486"/>
      <c r="PWO2" s="486"/>
      <c r="PWP2" s="486"/>
      <c r="PWQ2" s="486"/>
      <c r="PWR2" s="486"/>
      <c r="PWS2" s="486"/>
      <c r="PWT2" s="486"/>
      <c r="PWU2" s="486"/>
      <c r="PWV2" s="486"/>
      <c r="PWW2" s="486"/>
      <c r="PWX2" s="486"/>
      <c r="PWY2" s="486"/>
      <c r="PWZ2" s="486"/>
      <c r="PXA2" s="486"/>
      <c r="PXB2" s="486"/>
      <c r="PXC2" s="486"/>
      <c r="PXD2" s="486"/>
      <c r="PXE2" s="486"/>
      <c r="PXF2" s="486"/>
      <c r="PXG2" s="486"/>
      <c r="PXH2" s="486"/>
      <c r="PXI2" s="486"/>
      <c r="PXJ2" s="486"/>
      <c r="PXK2" s="486"/>
      <c r="PXL2" s="486"/>
      <c r="PXM2" s="486"/>
      <c r="PXN2" s="486"/>
      <c r="PXO2" s="486"/>
      <c r="PXP2" s="486"/>
      <c r="PXQ2" s="486"/>
      <c r="PXR2" s="486"/>
      <c r="PXS2" s="486"/>
      <c r="PXT2" s="486"/>
      <c r="PXU2" s="486"/>
      <c r="PXV2" s="486"/>
      <c r="PXW2" s="486"/>
      <c r="PXX2" s="486"/>
      <c r="PXY2" s="486"/>
      <c r="PXZ2" s="486"/>
      <c r="PYA2" s="486"/>
      <c r="PYB2" s="486"/>
      <c r="PYC2" s="486"/>
      <c r="PYD2" s="486"/>
      <c r="PYE2" s="486"/>
      <c r="PYF2" s="486"/>
      <c r="PYG2" s="486"/>
      <c r="PYH2" s="486"/>
      <c r="PYI2" s="486"/>
      <c r="PYJ2" s="486"/>
      <c r="PYK2" s="486"/>
      <c r="PYL2" s="486"/>
      <c r="PYM2" s="486"/>
      <c r="PYN2" s="486"/>
      <c r="PYO2" s="486"/>
      <c r="PYP2" s="486"/>
      <c r="PYQ2" s="486"/>
      <c r="PYR2" s="486"/>
      <c r="PYS2" s="486"/>
      <c r="PYT2" s="486"/>
      <c r="PYU2" s="486"/>
      <c r="PYV2" s="486"/>
      <c r="PYW2" s="486"/>
      <c r="PYX2" s="486"/>
      <c r="PYY2" s="486"/>
      <c r="PYZ2" s="486"/>
      <c r="PZA2" s="486"/>
      <c r="PZB2" s="486"/>
      <c r="PZC2" s="486"/>
      <c r="PZD2" s="486"/>
      <c r="PZE2" s="486"/>
      <c r="PZF2" s="486"/>
      <c r="PZG2" s="486"/>
      <c r="PZH2" s="486"/>
      <c r="PZI2" s="486"/>
      <c r="PZJ2" s="486"/>
      <c r="PZK2" s="486"/>
      <c r="PZL2" s="486"/>
      <c r="PZM2" s="486"/>
      <c r="PZN2" s="486"/>
      <c r="PZO2" s="486"/>
      <c r="PZP2" s="486"/>
      <c r="PZQ2" s="486"/>
      <c r="PZR2" s="486"/>
      <c r="PZS2" s="486"/>
      <c r="PZT2" s="486"/>
      <c r="PZU2" s="486"/>
      <c r="PZV2" s="486"/>
      <c r="PZW2" s="486"/>
      <c r="PZX2" s="486"/>
      <c r="PZY2" s="486"/>
      <c r="PZZ2" s="486"/>
      <c r="QAA2" s="486"/>
      <c r="QAB2" s="486"/>
      <c r="QAC2" s="486"/>
      <c r="QAD2" s="486"/>
      <c r="QAE2" s="486"/>
      <c r="QAF2" s="486"/>
      <c r="QAG2" s="486"/>
      <c r="QAH2" s="486"/>
      <c r="QAI2" s="486"/>
      <c r="QAJ2" s="486"/>
      <c r="QAK2" s="486"/>
      <c r="QAL2" s="486"/>
      <c r="QAM2" s="486"/>
      <c r="QAN2" s="486"/>
      <c r="QAO2" s="486"/>
      <c r="QAP2" s="486"/>
      <c r="QAQ2" s="486"/>
      <c r="QAR2" s="486"/>
      <c r="QAS2" s="486"/>
      <c r="QAT2" s="486"/>
      <c r="QAU2" s="486"/>
      <c r="QAV2" s="486"/>
      <c r="QAW2" s="486"/>
      <c r="QAX2" s="486"/>
      <c r="QAY2" s="486"/>
      <c r="QAZ2" s="486"/>
      <c r="QBA2" s="486"/>
      <c r="QBB2" s="486"/>
      <c r="QBC2" s="486"/>
      <c r="QBD2" s="486"/>
      <c r="QBE2" s="486"/>
      <c r="QBF2" s="486"/>
      <c r="QBG2" s="486"/>
      <c r="QBH2" s="486"/>
      <c r="QBI2" s="486"/>
      <c r="QBJ2" s="486"/>
      <c r="QBK2" s="486"/>
      <c r="QBL2" s="486"/>
      <c r="QBM2" s="486"/>
      <c r="QBN2" s="486"/>
      <c r="QBO2" s="486"/>
      <c r="QBP2" s="486"/>
      <c r="QBQ2" s="486"/>
      <c r="QBR2" s="486"/>
      <c r="QBS2" s="486"/>
      <c r="QBT2" s="486"/>
      <c r="QBU2" s="486"/>
      <c r="QBV2" s="486"/>
      <c r="QBW2" s="486"/>
      <c r="QBX2" s="486"/>
      <c r="QBY2" s="486"/>
      <c r="QBZ2" s="486"/>
      <c r="QCA2" s="486"/>
      <c r="QCB2" s="486"/>
      <c r="QCC2" s="486"/>
      <c r="QCD2" s="486"/>
      <c r="QCE2" s="486"/>
      <c r="QCF2" s="486"/>
      <c r="QCG2" s="486"/>
      <c r="QCH2" s="486"/>
      <c r="QCI2" s="486"/>
      <c r="QCJ2" s="486"/>
      <c r="QCK2" s="486"/>
      <c r="QCL2" s="486"/>
      <c r="QCM2" s="486"/>
      <c r="QCN2" s="486"/>
      <c r="QCO2" s="486"/>
      <c r="QCP2" s="486"/>
      <c r="QCQ2" s="486"/>
      <c r="QCR2" s="486"/>
      <c r="QCS2" s="486"/>
      <c r="QCT2" s="486"/>
      <c r="QCU2" s="486"/>
      <c r="QCV2" s="486"/>
      <c r="QCW2" s="486"/>
      <c r="QCX2" s="486"/>
      <c r="QCY2" s="486"/>
      <c r="QCZ2" s="486"/>
      <c r="QDA2" s="486"/>
      <c r="QDB2" s="486"/>
      <c r="QDC2" s="486"/>
      <c r="QDD2" s="486"/>
      <c r="QDE2" s="486"/>
      <c r="QDF2" s="486"/>
      <c r="QDG2" s="486"/>
      <c r="QDH2" s="486"/>
      <c r="QDI2" s="486"/>
      <c r="QDJ2" s="486"/>
      <c r="QDK2" s="486"/>
      <c r="QDL2" s="486"/>
      <c r="QDM2" s="486"/>
      <c r="QDN2" s="486"/>
      <c r="QDO2" s="486"/>
      <c r="QDP2" s="486"/>
      <c r="QDQ2" s="486"/>
      <c r="QDR2" s="486"/>
      <c r="QDS2" s="486"/>
      <c r="QDT2" s="486"/>
      <c r="QDU2" s="486"/>
      <c r="QDV2" s="486"/>
      <c r="QDW2" s="486"/>
      <c r="QDX2" s="486"/>
      <c r="QDY2" s="486"/>
      <c r="QDZ2" s="486"/>
      <c r="QEA2" s="486"/>
      <c r="QEB2" s="486"/>
      <c r="QEC2" s="486"/>
      <c r="QED2" s="486"/>
      <c r="QEE2" s="486"/>
      <c r="QEF2" s="486"/>
      <c r="QEG2" s="486"/>
      <c r="QEH2" s="486"/>
      <c r="QEI2" s="486"/>
      <c r="QEJ2" s="486"/>
      <c r="QEK2" s="486"/>
      <c r="QEL2" s="486"/>
      <c r="QEM2" s="486"/>
      <c r="QEN2" s="486"/>
      <c r="QEO2" s="486"/>
      <c r="QEP2" s="486"/>
      <c r="QEQ2" s="486"/>
      <c r="QER2" s="486"/>
      <c r="QES2" s="486"/>
      <c r="QET2" s="486"/>
      <c r="QEU2" s="486"/>
      <c r="QEV2" s="486"/>
      <c r="QEW2" s="486"/>
      <c r="QEX2" s="486"/>
      <c r="QEY2" s="486"/>
      <c r="QEZ2" s="486"/>
      <c r="QFA2" s="486"/>
      <c r="QFB2" s="486"/>
      <c r="QFC2" s="486"/>
      <c r="QFD2" s="486"/>
      <c r="QFE2" s="486"/>
      <c r="QFF2" s="486"/>
      <c r="QFG2" s="486"/>
      <c r="QFH2" s="486"/>
      <c r="QFI2" s="486"/>
      <c r="QFJ2" s="486"/>
      <c r="QFK2" s="486"/>
      <c r="QFL2" s="486"/>
      <c r="QFM2" s="486"/>
      <c r="QFN2" s="486"/>
      <c r="QFO2" s="486"/>
      <c r="QFP2" s="486"/>
      <c r="QFQ2" s="486"/>
      <c r="QFR2" s="486"/>
      <c r="QFS2" s="486"/>
      <c r="QFT2" s="486"/>
      <c r="QFU2" s="486"/>
      <c r="QFV2" s="486"/>
      <c r="QFW2" s="486"/>
      <c r="QFX2" s="486"/>
      <c r="QFY2" s="486"/>
      <c r="QFZ2" s="486"/>
      <c r="QGA2" s="486"/>
      <c r="QGB2" s="486"/>
      <c r="QGC2" s="486"/>
      <c r="QGD2" s="486"/>
      <c r="QGE2" s="486"/>
      <c r="QGF2" s="486"/>
      <c r="QGG2" s="486"/>
      <c r="QGH2" s="486"/>
      <c r="QGI2" s="486"/>
      <c r="QGJ2" s="486"/>
      <c r="QGK2" s="486"/>
      <c r="QGL2" s="486"/>
      <c r="QGM2" s="486"/>
      <c r="QGN2" s="486"/>
      <c r="QGO2" s="486"/>
      <c r="QGP2" s="486"/>
      <c r="QGQ2" s="486"/>
      <c r="QGR2" s="486"/>
      <c r="QGS2" s="486"/>
      <c r="QGT2" s="486"/>
      <c r="QGU2" s="486"/>
      <c r="QGV2" s="486"/>
      <c r="QGW2" s="486"/>
      <c r="QGX2" s="486"/>
      <c r="QGY2" s="486"/>
      <c r="QGZ2" s="486"/>
      <c r="QHA2" s="486"/>
      <c r="QHB2" s="486"/>
      <c r="QHC2" s="486"/>
      <c r="QHD2" s="486"/>
      <c r="QHE2" s="486"/>
      <c r="QHF2" s="486"/>
      <c r="QHG2" s="486"/>
      <c r="QHH2" s="486"/>
      <c r="QHI2" s="486"/>
      <c r="QHJ2" s="486"/>
      <c r="QHK2" s="486"/>
      <c r="QHL2" s="486"/>
      <c r="QHM2" s="486"/>
      <c r="QHN2" s="486"/>
      <c r="QHO2" s="486"/>
      <c r="QHP2" s="486"/>
      <c r="QHQ2" s="486"/>
      <c r="QHR2" s="486"/>
      <c r="QHS2" s="486"/>
      <c r="QHT2" s="486"/>
      <c r="QHU2" s="486"/>
      <c r="QHV2" s="486"/>
      <c r="QHW2" s="486"/>
      <c r="QHX2" s="486"/>
      <c r="QHY2" s="486"/>
      <c r="QHZ2" s="486"/>
      <c r="QIA2" s="486"/>
      <c r="QIB2" s="486"/>
      <c r="QIC2" s="486"/>
      <c r="QID2" s="486"/>
      <c r="QIE2" s="486"/>
      <c r="QIF2" s="486"/>
      <c r="QIG2" s="486"/>
      <c r="QIH2" s="486"/>
      <c r="QII2" s="486"/>
      <c r="QIJ2" s="486"/>
      <c r="QIK2" s="486"/>
      <c r="QIL2" s="486"/>
      <c r="QIM2" s="486"/>
      <c r="QIN2" s="486"/>
      <c r="QIO2" s="486"/>
      <c r="QIP2" s="486"/>
      <c r="QIQ2" s="486"/>
      <c r="QIR2" s="486"/>
      <c r="QIS2" s="486"/>
      <c r="QIT2" s="486"/>
      <c r="QIU2" s="486"/>
      <c r="QIV2" s="486"/>
      <c r="QIW2" s="486"/>
      <c r="QIX2" s="486"/>
      <c r="QIY2" s="486"/>
      <c r="QIZ2" s="486"/>
      <c r="QJA2" s="486"/>
      <c r="QJB2" s="486"/>
      <c r="QJC2" s="486"/>
      <c r="QJD2" s="486"/>
      <c r="QJE2" s="486"/>
      <c r="QJF2" s="486"/>
      <c r="QJG2" s="486"/>
      <c r="QJH2" s="486"/>
      <c r="QJI2" s="486"/>
      <c r="QJJ2" s="486"/>
      <c r="QJK2" s="486"/>
      <c r="QJL2" s="486"/>
      <c r="QJM2" s="486"/>
      <c r="QJN2" s="486"/>
      <c r="QJO2" s="486"/>
      <c r="QJP2" s="486"/>
      <c r="QJQ2" s="486"/>
      <c r="QJR2" s="486"/>
      <c r="QJS2" s="486"/>
      <c r="QJT2" s="486"/>
      <c r="QJU2" s="486"/>
      <c r="QJV2" s="486"/>
      <c r="QJW2" s="486"/>
      <c r="QJX2" s="486"/>
      <c r="QJY2" s="486"/>
      <c r="QJZ2" s="486"/>
      <c r="QKA2" s="486"/>
      <c r="QKB2" s="486"/>
      <c r="QKC2" s="486"/>
      <c r="QKD2" s="486"/>
      <c r="QKE2" s="486"/>
      <c r="QKF2" s="486"/>
      <c r="QKG2" s="486"/>
      <c r="QKH2" s="486"/>
      <c r="QKI2" s="486"/>
      <c r="QKJ2" s="486"/>
      <c r="QKK2" s="486"/>
      <c r="QKL2" s="486"/>
      <c r="QKM2" s="486"/>
      <c r="QKN2" s="486"/>
      <c r="QKO2" s="486"/>
      <c r="QKP2" s="486"/>
      <c r="QKQ2" s="486"/>
      <c r="QKR2" s="486"/>
      <c r="QKS2" s="486"/>
      <c r="QKT2" s="486"/>
      <c r="QKU2" s="486"/>
      <c r="QKV2" s="486"/>
      <c r="QKW2" s="486"/>
      <c r="QKX2" s="486"/>
      <c r="QKY2" s="486"/>
      <c r="QKZ2" s="486"/>
      <c r="QLA2" s="486"/>
      <c r="QLB2" s="486"/>
      <c r="QLC2" s="486"/>
      <c r="QLD2" s="486"/>
      <c r="QLE2" s="486"/>
      <c r="QLF2" s="486"/>
      <c r="QLG2" s="486"/>
      <c r="QLH2" s="486"/>
      <c r="QLI2" s="486"/>
      <c r="QLJ2" s="486"/>
      <c r="QLK2" s="486"/>
      <c r="QLL2" s="486"/>
      <c r="QLM2" s="486"/>
      <c r="QLN2" s="486"/>
      <c r="QLO2" s="486"/>
      <c r="QLP2" s="486"/>
      <c r="QLQ2" s="486"/>
      <c r="QLR2" s="486"/>
      <c r="QLS2" s="486"/>
      <c r="QLT2" s="486"/>
      <c r="QLU2" s="486"/>
      <c r="QLV2" s="486"/>
      <c r="QLW2" s="486"/>
      <c r="QLX2" s="486"/>
      <c r="QLY2" s="486"/>
      <c r="QLZ2" s="486"/>
      <c r="QMA2" s="486"/>
      <c r="QMB2" s="486"/>
      <c r="QMC2" s="486"/>
      <c r="QMD2" s="486"/>
      <c r="QME2" s="486"/>
      <c r="QMF2" s="486"/>
      <c r="QMG2" s="486"/>
      <c r="QMH2" s="486"/>
      <c r="QMI2" s="486"/>
      <c r="QMJ2" s="486"/>
      <c r="QMK2" s="486"/>
      <c r="QML2" s="486"/>
      <c r="QMM2" s="486"/>
      <c r="QMN2" s="486"/>
      <c r="QMO2" s="486"/>
      <c r="QMP2" s="486"/>
      <c r="QMQ2" s="486"/>
      <c r="QMR2" s="486"/>
      <c r="QMS2" s="486"/>
      <c r="QMT2" s="486"/>
      <c r="QMU2" s="486"/>
      <c r="QMV2" s="486"/>
      <c r="QMW2" s="486"/>
      <c r="QMX2" s="486"/>
      <c r="QMY2" s="486"/>
      <c r="QMZ2" s="486"/>
      <c r="QNA2" s="486"/>
      <c r="QNB2" s="486"/>
      <c r="QNC2" s="486"/>
      <c r="QND2" s="486"/>
      <c r="QNE2" s="486"/>
      <c r="QNF2" s="486"/>
      <c r="QNG2" s="486"/>
      <c r="QNH2" s="486"/>
      <c r="QNI2" s="486"/>
      <c r="QNJ2" s="486"/>
      <c r="QNK2" s="486"/>
      <c r="QNL2" s="486"/>
      <c r="QNM2" s="486"/>
      <c r="QNN2" s="486"/>
      <c r="QNO2" s="486"/>
      <c r="QNP2" s="486"/>
      <c r="QNQ2" s="486"/>
      <c r="QNR2" s="486"/>
      <c r="QNS2" s="486"/>
      <c r="QNT2" s="486"/>
      <c r="QNU2" s="486"/>
      <c r="QNV2" s="486"/>
      <c r="QNW2" s="486"/>
      <c r="QNX2" s="486"/>
      <c r="QNY2" s="486"/>
      <c r="QNZ2" s="486"/>
      <c r="QOA2" s="486"/>
      <c r="QOB2" s="486"/>
      <c r="QOC2" s="486"/>
      <c r="QOD2" s="486"/>
      <c r="QOE2" s="486"/>
      <c r="QOF2" s="486"/>
      <c r="QOG2" s="486"/>
      <c r="QOH2" s="486"/>
      <c r="QOI2" s="486"/>
      <c r="QOJ2" s="486"/>
      <c r="QOK2" s="486"/>
      <c r="QOL2" s="486"/>
      <c r="QOM2" s="486"/>
      <c r="QON2" s="486"/>
      <c r="QOO2" s="486"/>
      <c r="QOP2" s="486"/>
      <c r="QOQ2" s="486"/>
      <c r="QOR2" s="486"/>
      <c r="QOS2" s="486"/>
      <c r="QOT2" s="486"/>
      <c r="QOU2" s="486"/>
      <c r="QOV2" s="486"/>
      <c r="QOW2" s="486"/>
      <c r="QOX2" s="486"/>
      <c r="QOY2" s="486"/>
      <c r="QOZ2" s="486"/>
      <c r="QPA2" s="486"/>
      <c r="QPB2" s="486"/>
      <c r="QPC2" s="486"/>
      <c r="QPD2" s="486"/>
      <c r="QPE2" s="486"/>
      <c r="QPF2" s="486"/>
      <c r="QPG2" s="486"/>
      <c r="QPH2" s="486"/>
      <c r="QPI2" s="486"/>
      <c r="QPJ2" s="486"/>
      <c r="QPK2" s="486"/>
      <c r="QPL2" s="486"/>
      <c r="QPM2" s="486"/>
      <c r="QPN2" s="486"/>
      <c r="QPO2" s="486"/>
      <c r="QPP2" s="486"/>
      <c r="QPQ2" s="486"/>
      <c r="QPR2" s="486"/>
      <c r="QPS2" s="486"/>
      <c r="QPT2" s="486"/>
      <c r="QPU2" s="486"/>
      <c r="QPV2" s="486"/>
      <c r="QPW2" s="486"/>
      <c r="QPX2" s="486"/>
      <c r="QPY2" s="486"/>
      <c r="QPZ2" s="486"/>
      <c r="QQA2" s="486"/>
      <c r="QQB2" s="486"/>
      <c r="QQC2" s="486"/>
      <c r="QQD2" s="486"/>
      <c r="QQE2" s="486"/>
      <c r="QQF2" s="486"/>
      <c r="QQG2" s="486"/>
      <c r="QQH2" s="486"/>
      <c r="QQI2" s="486"/>
      <c r="QQJ2" s="486"/>
      <c r="QQK2" s="486"/>
      <c r="QQL2" s="486"/>
      <c r="QQM2" s="486"/>
      <c r="QQN2" s="486"/>
      <c r="QQO2" s="486"/>
      <c r="QQP2" s="486"/>
      <c r="QQQ2" s="486"/>
      <c r="QQR2" s="486"/>
      <c r="QQS2" s="486"/>
      <c r="QQT2" s="486"/>
      <c r="QQU2" s="486"/>
      <c r="QQV2" s="486"/>
      <c r="QQW2" s="486"/>
      <c r="QQX2" s="486"/>
      <c r="QQY2" s="486"/>
      <c r="QQZ2" s="486"/>
      <c r="QRA2" s="486"/>
      <c r="QRB2" s="486"/>
      <c r="QRC2" s="486"/>
      <c r="QRD2" s="486"/>
      <c r="QRE2" s="486"/>
      <c r="QRF2" s="486"/>
      <c r="QRG2" s="486"/>
      <c r="QRH2" s="486"/>
      <c r="QRI2" s="486"/>
      <c r="QRJ2" s="486"/>
      <c r="QRK2" s="486"/>
      <c r="QRL2" s="486"/>
      <c r="QRM2" s="486"/>
      <c r="QRN2" s="486"/>
      <c r="QRO2" s="486"/>
      <c r="QRP2" s="486"/>
      <c r="QRQ2" s="486"/>
      <c r="QRR2" s="486"/>
      <c r="QRS2" s="486"/>
      <c r="QRT2" s="486"/>
      <c r="QRU2" s="486"/>
      <c r="QRV2" s="486"/>
      <c r="QRW2" s="486"/>
      <c r="QRX2" s="486"/>
      <c r="QRY2" s="486"/>
      <c r="QRZ2" s="486"/>
      <c r="QSA2" s="486"/>
      <c r="QSB2" s="486"/>
      <c r="QSC2" s="486"/>
      <c r="QSD2" s="486"/>
      <c r="QSE2" s="486"/>
      <c r="QSF2" s="486"/>
      <c r="QSG2" s="486"/>
      <c r="QSH2" s="486"/>
      <c r="QSI2" s="486"/>
      <c r="QSJ2" s="486"/>
      <c r="QSK2" s="486"/>
      <c r="QSL2" s="486"/>
      <c r="QSM2" s="486"/>
      <c r="QSN2" s="486"/>
      <c r="QSO2" s="486"/>
      <c r="QSP2" s="486"/>
      <c r="QSQ2" s="486"/>
      <c r="QSR2" s="486"/>
      <c r="QSS2" s="486"/>
      <c r="QST2" s="486"/>
      <c r="QSU2" s="486"/>
      <c r="QSV2" s="486"/>
      <c r="QSW2" s="486"/>
      <c r="QSX2" s="486"/>
      <c r="QSY2" s="486"/>
      <c r="QSZ2" s="486"/>
      <c r="QTA2" s="486"/>
      <c r="QTB2" s="486"/>
      <c r="QTC2" s="486"/>
      <c r="QTD2" s="486"/>
      <c r="QTE2" s="486"/>
      <c r="QTF2" s="486"/>
      <c r="QTG2" s="486"/>
      <c r="QTH2" s="486"/>
      <c r="QTI2" s="486"/>
      <c r="QTJ2" s="486"/>
      <c r="QTK2" s="486"/>
      <c r="QTL2" s="486"/>
      <c r="QTM2" s="486"/>
      <c r="QTN2" s="486"/>
      <c r="QTO2" s="486"/>
      <c r="QTP2" s="486"/>
      <c r="QTQ2" s="486"/>
      <c r="QTR2" s="486"/>
      <c r="QTS2" s="486"/>
      <c r="QTT2" s="486"/>
      <c r="QTU2" s="486"/>
      <c r="QTV2" s="486"/>
      <c r="QTW2" s="486"/>
      <c r="QTX2" s="486"/>
      <c r="QTY2" s="486"/>
      <c r="QTZ2" s="486"/>
      <c r="QUA2" s="486"/>
      <c r="QUB2" s="486"/>
      <c r="QUC2" s="486"/>
      <c r="QUD2" s="486"/>
      <c r="QUE2" s="486"/>
      <c r="QUF2" s="486"/>
      <c r="QUG2" s="486"/>
      <c r="QUH2" s="486"/>
      <c r="QUI2" s="486"/>
      <c r="QUJ2" s="486"/>
      <c r="QUK2" s="486"/>
      <c r="QUL2" s="486"/>
      <c r="QUM2" s="486"/>
      <c r="QUN2" s="486"/>
      <c r="QUO2" s="486"/>
      <c r="QUP2" s="486"/>
      <c r="QUQ2" s="486"/>
      <c r="QUR2" s="486"/>
      <c r="QUS2" s="486"/>
      <c r="QUT2" s="486"/>
      <c r="QUU2" s="486"/>
      <c r="QUV2" s="486"/>
      <c r="QUW2" s="486"/>
      <c r="QUX2" s="486"/>
      <c r="QUY2" s="486"/>
      <c r="QUZ2" s="486"/>
      <c r="QVA2" s="486"/>
      <c r="QVB2" s="486"/>
      <c r="QVC2" s="486"/>
      <c r="QVD2" s="486"/>
      <c r="QVE2" s="486"/>
      <c r="QVF2" s="486"/>
      <c r="QVG2" s="486"/>
      <c r="QVH2" s="486"/>
      <c r="QVI2" s="486"/>
      <c r="QVJ2" s="486"/>
      <c r="QVK2" s="486"/>
      <c r="QVL2" s="486"/>
      <c r="QVM2" s="486"/>
      <c r="QVN2" s="486"/>
      <c r="QVO2" s="486"/>
      <c r="QVP2" s="486"/>
      <c r="QVQ2" s="486"/>
      <c r="QVR2" s="486"/>
      <c r="QVS2" s="486"/>
      <c r="QVT2" s="486"/>
      <c r="QVU2" s="486"/>
      <c r="QVV2" s="486"/>
      <c r="QVW2" s="486"/>
      <c r="QVX2" s="486"/>
      <c r="QVY2" s="486"/>
      <c r="QVZ2" s="486"/>
      <c r="QWA2" s="486"/>
      <c r="QWB2" s="486"/>
      <c r="QWC2" s="486"/>
      <c r="QWD2" s="486"/>
      <c r="QWE2" s="486"/>
      <c r="QWF2" s="486"/>
      <c r="QWG2" s="486"/>
      <c r="QWH2" s="486"/>
      <c r="QWI2" s="486"/>
      <c r="QWJ2" s="486"/>
      <c r="QWK2" s="486"/>
      <c r="QWL2" s="486"/>
      <c r="QWM2" s="486"/>
      <c r="QWN2" s="486"/>
      <c r="QWO2" s="486"/>
      <c r="QWP2" s="486"/>
      <c r="QWQ2" s="486"/>
      <c r="QWR2" s="486"/>
      <c r="QWS2" s="486"/>
      <c r="QWT2" s="486"/>
      <c r="QWU2" s="486"/>
      <c r="QWV2" s="486"/>
      <c r="QWW2" s="486"/>
      <c r="QWX2" s="486"/>
      <c r="QWY2" s="486"/>
      <c r="QWZ2" s="486"/>
      <c r="QXA2" s="486"/>
      <c r="QXB2" s="486"/>
      <c r="QXC2" s="486"/>
      <c r="QXD2" s="486"/>
      <c r="QXE2" s="486"/>
      <c r="QXF2" s="486"/>
      <c r="QXG2" s="486"/>
      <c r="QXH2" s="486"/>
      <c r="QXI2" s="486"/>
      <c r="QXJ2" s="486"/>
      <c r="QXK2" s="486"/>
      <c r="QXL2" s="486"/>
      <c r="QXM2" s="486"/>
      <c r="QXN2" s="486"/>
      <c r="QXO2" s="486"/>
      <c r="QXP2" s="486"/>
      <c r="QXQ2" s="486"/>
      <c r="QXR2" s="486"/>
      <c r="QXS2" s="486"/>
      <c r="QXT2" s="486"/>
      <c r="QXU2" s="486"/>
      <c r="QXV2" s="486"/>
      <c r="QXW2" s="486"/>
      <c r="QXX2" s="486"/>
      <c r="QXY2" s="486"/>
      <c r="QXZ2" s="486"/>
      <c r="QYA2" s="486"/>
      <c r="QYB2" s="486"/>
      <c r="QYC2" s="486"/>
      <c r="QYD2" s="486"/>
      <c r="QYE2" s="486"/>
      <c r="QYF2" s="486"/>
      <c r="QYG2" s="486"/>
      <c r="QYH2" s="486"/>
      <c r="QYI2" s="486"/>
      <c r="QYJ2" s="486"/>
      <c r="QYK2" s="486"/>
      <c r="QYL2" s="486"/>
      <c r="QYM2" s="486"/>
      <c r="QYN2" s="486"/>
      <c r="QYO2" s="486"/>
      <c r="QYP2" s="486"/>
      <c r="QYQ2" s="486"/>
      <c r="QYR2" s="486"/>
      <c r="QYS2" s="486"/>
      <c r="QYT2" s="486"/>
      <c r="QYU2" s="486"/>
      <c r="QYV2" s="486"/>
      <c r="QYW2" s="486"/>
      <c r="QYX2" s="486"/>
      <c r="QYY2" s="486"/>
      <c r="QYZ2" s="486"/>
      <c r="QZA2" s="486"/>
      <c r="QZB2" s="486"/>
      <c r="QZC2" s="486"/>
      <c r="QZD2" s="486"/>
      <c r="QZE2" s="486"/>
      <c r="QZF2" s="486"/>
      <c r="QZG2" s="486"/>
      <c r="QZH2" s="486"/>
      <c r="QZI2" s="486"/>
      <c r="QZJ2" s="486"/>
      <c r="QZK2" s="486"/>
      <c r="QZL2" s="486"/>
      <c r="QZM2" s="486"/>
      <c r="QZN2" s="486"/>
      <c r="QZO2" s="486"/>
      <c r="QZP2" s="486"/>
      <c r="QZQ2" s="486"/>
      <c r="QZR2" s="486"/>
      <c r="QZS2" s="486"/>
      <c r="QZT2" s="486"/>
      <c r="QZU2" s="486"/>
      <c r="QZV2" s="486"/>
      <c r="QZW2" s="486"/>
      <c r="QZX2" s="486"/>
      <c r="QZY2" s="486"/>
      <c r="QZZ2" s="486"/>
      <c r="RAA2" s="486"/>
      <c r="RAB2" s="486"/>
      <c r="RAC2" s="486"/>
      <c r="RAD2" s="486"/>
      <c r="RAE2" s="486"/>
      <c r="RAF2" s="486"/>
      <c r="RAG2" s="486"/>
      <c r="RAH2" s="486"/>
      <c r="RAI2" s="486"/>
      <c r="RAJ2" s="486"/>
      <c r="RAK2" s="486"/>
      <c r="RAL2" s="486"/>
      <c r="RAM2" s="486"/>
      <c r="RAN2" s="486"/>
      <c r="RAO2" s="486"/>
      <c r="RAP2" s="486"/>
      <c r="RAQ2" s="486"/>
      <c r="RAR2" s="486"/>
      <c r="RAS2" s="486"/>
      <c r="RAT2" s="486"/>
      <c r="RAU2" s="486"/>
      <c r="RAV2" s="486"/>
      <c r="RAW2" s="486"/>
      <c r="RAX2" s="486"/>
      <c r="RAY2" s="486"/>
      <c r="RAZ2" s="486"/>
      <c r="RBA2" s="486"/>
      <c r="RBB2" s="486"/>
      <c r="RBC2" s="486"/>
      <c r="RBD2" s="486"/>
      <c r="RBE2" s="486"/>
      <c r="RBF2" s="486"/>
      <c r="RBG2" s="486"/>
      <c r="RBH2" s="486"/>
      <c r="RBI2" s="486"/>
      <c r="RBJ2" s="486"/>
      <c r="RBK2" s="486"/>
      <c r="RBL2" s="486"/>
      <c r="RBM2" s="486"/>
      <c r="RBN2" s="486"/>
      <c r="RBO2" s="486"/>
      <c r="RBP2" s="486"/>
      <c r="RBQ2" s="486"/>
      <c r="RBR2" s="486"/>
      <c r="RBS2" s="486"/>
      <c r="RBT2" s="486"/>
      <c r="RBU2" s="486"/>
      <c r="RBV2" s="486"/>
      <c r="RBW2" s="486"/>
      <c r="RBX2" s="486"/>
      <c r="RBY2" s="486"/>
      <c r="RBZ2" s="486"/>
      <c r="RCA2" s="486"/>
      <c r="RCB2" s="486"/>
      <c r="RCC2" s="486"/>
      <c r="RCD2" s="486"/>
      <c r="RCE2" s="486"/>
      <c r="RCF2" s="486"/>
      <c r="RCG2" s="486"/>
      <c r="RCH2" s="486"/>
      <c r="RCI2" s="486"/>
      <c r="RCJ2" s="486"/>
      <c r="RCK2" s="486"/>
      <c r="RCL2" s="486"/>
      <c r="RCM2" s="486"/>
      <c r="RCN2" s="486"/>
      <c r="RCO2" s="486"/>
      <c r="RCP2" s="486"/>
      <c r="RCQ2" s="486"/>
      <c r="RCR2" s="486"/>
      <c r="RCS2" s="486"/>
      <c r="RCT2" s="486"/>
      <c r="RCU2" s="486"/>
      <c r="RCV2" s="486"/>
      <c r="RCW2" s="486"/>
      <c r="RCX2" s="486"/>
      <c r="RCY2" s="486"/>
      <c r="RCZ2" s="486"/>
      <c r="RDA2" s="486"/>
      <c r="RDB2" s="486"/>
      <c r="RDC2" s="486"/>
      <c r="RDD2" s="486"/>
      <c r="RDE2" s="486"/>
      <c r="RDF2" s="486"/>
      <c r="RDG2" s="486"/>
      <c r="RDH2" s="486"/>
      <c r="RDI2" s="486"/>
      <c r="RDJ2" s="486"/>
      <c r="RDK2" s="486"/>
      <c r="RDL2" s="486"/>
      <c r="RDM2" s="486"/>
      <c r="RDN2" s="486"/>
      <c r="RDO2" s="486"/>
      <c r="RDP2" s="486"/>
      <c r="RDQ2" s="486"/>
      <c r="RDR2" s="486"/>
      <c r="RDS2" s="486"/>
      <c r="RDT2" s="486"/>
      <c r="RDU2" s="486"/>
      <c r="RDV2" s="486"/>
      <c r="RDW2" s="486"/>
      <c r="RDX2" s="486"/>
      <c r="RDY2" s="486"/>
      <c r="RDZ2" s="486"/>
      <c r="REA2" s="486"/>
      <c r="REB2" s="486"/>
      <c r="REC2" s="486"/>
      <c r="RED2" s="486"/>
      <c r="REE2" s="486"/>
      <c r="REF2" s="486"/>
      <c r="REG2" s="486"/>
      <c r="REH2" s="486"/>
      <c r="REI2" s="486"/>
      <c r="REJ2" s="486"/>
      <c r="REK2" s="486"/>
      <c r="REL2" s="486"/>
      <c r="REM2" s="486"/>
      <c r="REN2" s="486"/>
      <c r="REO2" s="486"/>
      <c r="REP2" s="486"/>
      <c r="REQ2" s="486"/>
      <c r="RER2" s="486"/>
      <c r="RES2" s="486"/>
      <c r="RET2" s="486"/>
      <c r="REU2" s="486"/>
      <c r="REV2" s="486"/>
      <c r="REW2" s="486"/>
      <c r="REX2" s="486"/>
      <c r="REY2" s="486"/>
      <c r="REZ2" s="486"/>
      <c r="RFA2" s="486"/>
      <c r="RFB2" s="486"/>
      <c r="RFC2" s="486"/>
      <c r="RFD2" s="486"/>
      <c r="RFE2" s="486"/>
      <c r="RFF2" s="486"/>
      <c r="RFG2" s="486"/>
      <c r="RFH2" s="486"/>
      <c r="RFI2" s="486"/>
      <c r="RFJ2" s="486"/>
      <c r="RFK2" s="486"/>
      <c r="RFL2" s="486"/>
      <c r="RFM2" s="486"/>
      <c r="RFN2" s="486"/>
      <c r="RFO2" s="486"/>
      <c r="RFP2" s="486"/>
      <c r="RFQ2" s="486"/>
      <c r="RFR2" s="486"/>
      <c r="RFS2" s="486"/>
      <c r="RFT2" s="486"/>
      <c r="RFU2" s="486"/>
      <c r="RFV2" s="486"/>
      <c r="RFW2" s="486"/>
      <c r="RFX2" s="486"/>
      <c r="RFY2" s="486"/>
      <c r="RFZ2" s="486"/>
      <c r="RGA2" s="486"/>
      <c r="RGB2" s="486"/>
      <c r="RGC2" s="486"/>
      <c r="RGD2" s="486"/>
      <c r="RGE2" s="486"/>
      <c r="RGF2" s="486"/>
      <c r="RGG2" s="486"/>
      <c r="RGH2" s="486"/>
      <c r="RGI2" s="486"/>
      <c r="RGJ2" s="486"/>
      <c r="RGK2" s="486"/>
      <c r="RGL2" s="486"/>
      <c r="RGM2" s="486"/>
      <c r="RGN2" s="486"/>
      <c r="RGO2" s="486"/>
      <c r="RGP2" s="486"/>
      <c r="RGQ2" s="486"/>
      <c r="RGR2" s="486"/>
      <c r="RGS2" s="486"/>
      <c r="RGT2" s="486"/>
      <c r="RGU2" s="486"/>
      <c r="RGV2" s="486"/>
      <c r="RGW2" s="486"/>
      <c r="RGX2" s="486"/>
      <c r="RGY2" s="486"/>
      <c r="RGZ2" s="486"/>
      <c r="RHA2" s="486"/>
      <c r="RHB2" s="486"/>
      <c r="RHC2" s="486"/>
      <c r="RHD2" s="486"/>
      <c r="RHE2" s="486"/>
      <c r="RHF2" s="486"/>
      <c r="RHG2" s="486"/>
      <c r="RHH2" s="486"/>
      <c r="RHI2" s="486"/>
      <c r="RHJ2" s="486"/>
      <c r="RHK2" s="486"/>
      <c r="RHL2" s="486"/>
      <c r="RHM2" s="486"/>
      <c r="RHN2" s="486"/>
      <c r="RHO2" s="486"/>
      <c r="RHP2" s="486"/>
      <c r="RHQ2" s="486"/>
      <c r="RHR2" s="486"/>
      <c r="RHS2" s="486"/>
      <c r="RHT2" s="486"/>
      <c r="RHU2" s="486"/>
      <c r="RHV2" s="486"/>
      <c r="RHW2" s="486"/>
      <c r="RHX2" s="486"/>
      <c r="RHY2" s="486"/>
      <c r="RHZ2" s="486"/>
      <c r="RIA2" s="486"/>
      <c r="RIB2" s="486"/>
      <c r="RIC2" s="486"/>
      <c r="RID2" s="486"/>
      <c r="RIE2" s="486"/>
      <c r="RIF2" s="486"/>
      <c r="RIG2" s="486"/>
      <c r="RIH2" s="486"/>
      <c r="RII2" s="486"/>
      <c r="RIJ2" s="486"/>
      <c r="RIK2" s="486"/>
      <c r="RIL2" s="486"/>
      <c r="RIM2" s="486"/>
      <c r="RIN2" s="486"/>
      <c r="RIO2" s="486"/>
      <c r="RIP2" s="486"/>
      <c r="RIQ2" s="486"/>
      <c r="RIR2" s="486"/>
      <c r="RIS2" s="486"/>
      <c r="RIT2" s="486"/>
      <c r="RIU2" s="486"/>
      <c r="RIV2" s="486"/>
      <c r="RIW2" s="486"/>
      <c r="RIX2" s="486"/>
      <c r="RIY2" s="486"/>
      <c r="RIZ2" s="486"/>
      <c r="RJA2" s="486"/>
      <c r="RJB2" s="486"/>
      <c r="RJC2" s="486"/>
      <c r="RJD2" s="486"/>
      <c r="RJE2" s="486"/>
      <c r="RJF2" s="486"/>
      <c r="RJG2" s="486"/>
      <c r="RJH2" s="486"/>
      <c r="RJI2" s="486"/>
      <c r="RJJ2" s="486"/>
      <c r="RJK2" s="486"/>
      <c r="RJL2" s="486"/>
      <c r="RJM2" s="486"/>
      <c r="RJN2" s="486"/>
      <c r="RJO2" s="486"/>
      <c r="RJP2" s="486"/>
      <c r="RJQ2" s="486"/>
      <c r="RJR2" s="486"/>
      <c r="RJS2" s="486"/>
      <c r="RJT2" s="486"/>
      <c r="RJU2" s="486"/>
      <c r="RJV2" s="486"/>
      <c r="RJW2" s="486"/>
      <c r="RJX2" s="486"/>
      <c r="RJY2" s="486"/>
      <c r="RJZ2" s="486"/>
      <c r="RKA2" s="486"/>
      <c r="RKB2" s="486"/>
      <c r="RKC2" s="486"/>
      <c r="RKD2" s="486"/>
      <c r="RKE2" s="486"/>
      <c r="RKF2" s="486"/>
      <c r="RKG2" s="486"/>
      <c r="RKH2" s="486"/>
      <c r="RKI2" s="486"/>
      <c r="RKJ2" s="486"/>
      <c r="RKK2" s="486"/>
      <c r="RKL2" s="486"/>
      <c r="RKM2" s="486"/>
      <c r="RKN2" s="486"/>
      <c r="RKO2" s="486"/>
      <c r="RKP2" s="486"/>
      <c r="RKQ2" s="486"/>
      <c r="RKR2" s="486"/>
      <c r="RKS2" s="486"/>
      <c r="RKT2" s="486"/>
      <c r="RKU2" s="486"/>
      <c r="RKV2" s="486"/>
      <c r="RKW2" s="486"/>
      <c r="RKX2" s="486"/>
      <c r="RKY2" s="486"/>
      <c r="RKZ2" s="486"/>
      <c r="RLA2" s="486"/>
      <c r="RLB2" s="486"/>
      <c r="RLC2" s="486"/>
      <c r="RLD2" s="486"/>
      <c r="RLE2" s="486"/>
      <c r="RLF2" s="486"/>
      <c r="RLG2" s="486"/>
      <c r="RLH2" s="486"/>
      <c r="RLI2" s="486"/>
      <c r="RLJ2" s="486"/>
      <c r="RLK2" s="486"/>
      <c r="RLL2" s="486"/>
      <c r="RLM2" s="486"/>
      <c r="RLN2" s="486"/>
      <c r="RLO2" s="486"/>
      <c r="RLP2" s="486"/>
      <c r="RLQ2" s="486"/>
      <c r="RLR2" s="486"/>
      <c r="RLS2" s="486"/>
      <c r="RLT2" s="486"/>
      <c r="RLU2" s="486"/>
      <c r="RLV2" s="486"/>
      <c r="RLW2" s="486"/>
      <c r="RLX2" s="486"/>
      <c r="RLY2" s="486"/>
      <c r="RLZ2" s="486"/>
      <c r="RMA2" s="486"/>
      <c r="RMB2" s="486"/>
      <c r="RMC2" s="486"/>
      <c r="RMD2" s="486"/>
      <c r="RME2" s="486"/>
      <c r="RMF2" s="486"/>
      <c r="RMG2" s="486"/>
      <c r="RMH2" s="486"/>
      <c r="RMI2" s="486"/>
      <c r="RMJ2" s="486"/>
      <c r="RMK2" s="486"/>
      <c r="RML2" s="486"/>
      <c r="RMM2" s="486"/>
      <c r="RMN2" s="486"/>
      <c r="RMO2" s="486"/>
      <c r="RMP2" s="486"/>
      <c r="RMQ2" s="486"/>
      <c r="RMR2" s="486"/>
      <c r="RMS2" s="486"/>
      <c r="RMT2" s="486"/>
      <c r="RMU2" s="486"/>
      <c r="RMV2" s="486"/>
      <c r="RMW2" s="486"/>
      <c r="RMX2" s="486"/>
      <c r="RMY2" s="486"/>
      <c r="RMZ2" s="486"/>
      <c r="RNA2" s="486"/>
      <c r="RNB2" s="486"/>
      <c r="RNC2" s="486"/>
      <c r="RND2" s="486"/>
      <c r="RNE2" s="486"/>
      <c r="RNF2" s="486"/>
      <c r="RNG2" s="486"/>
      <c r="RNH2" s="486"/>
      <c r="RNI2" s="486"/>
      <c r="RNJ2" s="486"/>
      <c r="RNK2" s="486"/>
      <c r="RNL2" s="486"/>
      <c r="RNM2" s="486"/>
      <c r="RNN2" s="486"/>
      <c r="RNO2" s="486"/>
      <c r="RNP2" s="486"/>
      <c r="RNQ2" s="486"/>
      <c r="RNR2" s="486"/>
      <c r="RNS2" s="486"/>
      <c r="RNT2" s="486"/>
      <c r="RNU2" s="486"/>
      <c r="RNV2" s="486"/>
      <c r="RNW2" s="486"/>
      <c r="RNX2" s="486"/>
      <c r="RNY2" s="486"/>
      <c r="RNZ2" s="486"/>
      <c r="ROA2" s="486"/>
      <c r="ROB2" s="486"/>
      <c r="ROC2" s="486"/>
      <c r="ROD2" s="486"/>
      <c r="ROE2" s="486"/>
      <c r="ROF2" s="486"/>
      <c r="ROG2" s="486"/>
      <c r="ROH2" s="486"/>
      <c r="ROI2" s="486"/>
      <c r="ROJ2" s="486"/>
      <c r="ROK2" s="486"/>
      <c r="ROL2" s="486"/>
      <c r="ROM2" s="486"/>
      <c r="RON2" s="486"/>
      <c r="ROO2" s="486"/>
      <c r="ROP2" s="486"/>
      <c r="ROQ2" s="486"/>
      <c r="ROR2" s="486"/>
      <c r="ROS2" s="486"/>
      <c r="ROT2" s="486"/>
      <c r="ROU2" s="486"/>
      <c r="ROV2" s="486"/>
      <c r="ROW2" s="486"/>
      <c r="ROX2" s="486"/>
      <c r="ROY2" s="486"/>
      <c r="ROZ2" s="486"/>
      <c r="RPA2" s="486"/>
      <c r="RPB2" s="486"/>
      <c r="RPC2" s="486"/>
      <c r="RPD2" s="486"/>
      <c r="RPE2" s="486"/>
      <c r="RPF2" s="486"/>
      <c r="RPG2" s="486"/>
      <c r="RPH2" s="486"/>
      <c r="RPI2" s="486"/>
      <c r="RPJ2" s="486"/>
      <c r="RPK2" s="486"/>
      <c r="RPL2" s="486"/>
      <c r="RPM2" s="486"/>
      <c r="RPN2" s="486"/>
      <c r="RPO2" s="486"/>
      <c r="RPP2" s="486"/>
      <c r="RPQ2" s="486"/>
      <c r="RPR2" s="486"/>
      <c r="RPS2" s="486"/>
      <c r="RPT2" s="486"/>
      <c r="RPU2" s="486"/>
      <c r="RPV2" s="486"/>
      <c r="RPW2" s="486"/>
      <c r="RPX2" s="486"/>
      <c r="RPY2" s="486"/>
      <c r="RPZ2" s="486"/>
      <c r="RQA2" s="486"/>
      <c r="RQB2" s="486"/>
      <c r="RQC2" s="486"/>
      <c r="RQD2" s="486"/>
      <c r="RQE2" s="486"/>
      <c r="RQF2" s="486"/>
      <c r="RQG2" s="486"/>
      <c r="RQH2" s="486"/>
      <c r="RQI2" s="486"/>
      <c r="RQJ2" s="486"/>
      <c r="RQK2" s="486"/>
      <c r="RQL2" s="486"/>
      <c r="RQM2" s="486"/>
      <c r="RQN2" s="486"/>
      <c r="RQO2" s="486"/>
      <c r="RQP2" s="486"/>
      <c r="RQQ2" s="486"/>
      <c r="RQR2" s="486"/>
      <c r="RQS2" s="486"/>
      <c r="RQT2" s="486"/>
      <c r="RQU2" s="486"/>
      <c r="RQV2" s="486"/>
      <c r="RQW2" s="486"/>
      <c r="RQX2" s="486"/>
      <c r="RQY2" s="486"/>
      <c r="RQZ2" s="486"/>
      <c r="RRA2" s="486"/>
      <c r="RRB2" s="486"/>
      <c r="RRC2" s="486"/>
      <c r="RRD2" s="486"/>
      <c r="RRE2" s="486"/>
      <c r="RRF2" s="486"/>
      <c r="RRG2" s="486"/>
      <c r="RRH2" s="486"/>
      <c r="RRI2" s="486"/>
      <c r="RRJ2" s="486"/>
      <c r="RRK2" s="486"/>
      <c r="RRL2" s="486"/>
      <c r="RRM2" s="486"/>
      <c r="RRN2" s="486"/>
      <c r="RRO2" s="486"/>
      <c r="RRP2" s="486"/>
      <c r="RRQ2" s="486"/>
      <c r="RRR2" s="486"/>
      <c r="RRS2" s="486"/>
      <c r="RRT2" s="486"/>
      <c r="RRU2" s="486"/>
      <c r="RRV2" s="486"/>
      <c r="RRW2" s="486"/>
      <c r="RRX2" s="486"/>
      <c r="RRY2" s="486"/>
      <c r="RRZ2" s="486"/>
      <c r="RSA2" s="486"/>
      <c r="RSB2" s="486"/>
      <c r="RSC2" s="486"/>
      <c r="RSD2" s="486"/>
      <c r="RSE2" s="486"/>
      <c r="RSF2" s="486"/>
      <c r="RSG2" s="486"/>
      <c r="RSH2" s="486"/>
      <c r="RSI2" s="486"/>
      <c r="RSJ2" s="486"/>
      <c r="RSK2" s="486"/>
      <c r="RSL2" s="486"/>
      <c r="RSM2" s="486"/>
      <c r="RSN2" s="486"/>
      <c r="RSO2" s="486"/>
      <c r="RSP2" s="486"/>
      <c r="RSQ2" s="486"/>
      <c r="RSR2" s="486"/>
      <c r="RSS2" s="486"/>
      <c r="RST2" s="486"/>
      <c r="RSU2" s="486"/>
      <c r="RSV2" s="486"/>
      <c r="RSW2" s="486"/>
      <c r="RSX2" s="486"/>
      <c r="RSY2" s="486"/>
      <c r="RSZ2" s="486"/>
      <c r="RTA2" s="486"/>
      <c r="RTB2" s="486"/>
      <c r="RTC2" s="486"/>
      <c r="RTD2" s="486"/>
      <c r="RTE2" s="486"/>
      <c r="RTF2" s="486"/>
      <c r="RTG2" s="486"/>
      <c r="RTH2" s="486"/>
      <c r="RTI2" s="486"/>
      <c r="RTJ2" s="486"/>
      <c r="RTK2" s="486"/>
      <c r="RTL2" s="486"/>
      <c r="RTM2" s="486"/>
      <c r="RTN2" s="486"/>
      <c r="RTO2" s="486"/>
      <c r="RTP2" s="486"/>
      <c r="RTQ2" s="486"/>
      <c r="RTR2" s="486"/>
      <c r="RTS2" s="486"/>
      <c r="RTT2" s="486"/>
      <c r="RTU2" s="486"/>
      <c r="RTV2" s="486"/>
      <c r="RTW2" s="486"/>
      <c r="RTX2" s="486"/>
      <c r="RTY2" s="486"/>
      <c r="RTZ2" s="486"/>
      <c r="RUA2" s="486"/>
      <c r="RUB2" s="486"/>
      <c r="RUC2" s="486"/>
      <c r="RUD2" s="486"/>
      <c r="RUE2" s="486"/>
      <c r="RUF2" s="486"/>
      <c r="RUG2" s="486"/>
      <c r="RUH2" s="486"/>
      <c r="RUI2" s="486"/>
      <c r="RUJ2" s="486"/>
      <c r="RUK2" s="486"/>
      <c r="RUL2" s="486"/>
      <c r="RUM2" s="486"/>
      <c r="RUN2" s="486"/>
      <c r="RUO2" s="486"/>
      <c r="RUP2" s="486"/>
      <c r="RUQ2" s="486"/>
      <c r="RUR2" s="486"/>
      <c r="RUS2" s="486"/>
      <c r="RUT2" s="486"/>
      <c r="RUU2" s="486"/>
      <c r="RUV2" s="486"/>
      <c r="RUW2" s="486"/>
      <c r="RUX2" s="486"/>
      <c r="RUY2" s="486"/>
      <c r="RUZ2" s="486"/>
      <c r="RVA2" s="486"/>
      <c r="RVB2" s="486"/>
      <c r="RVC2" s="486"/>
      <c r="RVD2" s="486"/>
      <c r="RVE2" s="486"/>
      <c r="RVF2" s="486"/>
      <c r="RVG2" s="486"/>
      <c r="RVH2" s="486"/>
      <c r="RVI2" s="486"/>
      <c r="RVJ2" s="486"/>
      <c r="RVK2" s="486"/>
      <c r="RVL2" s="486"/>
      <c r="RVM2" s="486"/>
      <c r="RVN2" s="486"/>
      <c r="RVO2" s="486"/>
      <c r="RVP2" s="486"/>
      <c r="RVQ2" s="486"/>
      <c r="RVR2" s="486"/>
      <c r="RVS2" s="486"/>
      <c r="RVT2" s="486"/>
      <c r="RVU2" s="486"/>
      <c r="RVV2" s="486"/>
      <c r="RVW2" s="486"/>
      <c r="RVX2" s="486"/>
      <c r="RVY2" s="486"/>
      <c r="RVZ2" s="486"/>
      <c r="RWA2" s="486"/>
      <c r="RWB2" s="486"/>
      <c r="RWC2" s="486"/>
      <c r="RWD2" s="486"/>
      <c r="RWE2" s="486"/>
      <c r="RWF2" s="486"/>
      <c r="RWG2" s="486"/>
      <c r="RWH2" s="486"/>
      <c r="RWI2" s="486"/>
      <c r="RWJ2" s="486"/>
      <c r="RWK2" s="486"/>
      <c r="RWL2" s="486"/>
      <c r="RWM2" s="486"/>
      <c r="RWN2" s="486"/>
      <c r="RWO2" s="486"/>
      <c r="RWP2" s="486"/>
      <c r="RWQ2" s="486"/>
      <c r="RWR2" s="486"/>
      <c r="RWS2" s="486"/>
      <c r="RWT2" s="486"/>
      <c r="RWU2" s="486"/>
      <c r="RWV2" s="486"/>
      <c r="RWW2" s="486"/>
      <c r="RWX2" s="486"/>
      <c r="RWY2" s="486"/>
      <c r="RWZ2" s="486"/>
      <c r="RXA2" s="486"/>
      <c r="RXB2" s="486"/>
      <c r="RXC2" s="486"/>
      <c r="RXD2" s="486"/>
      <c r="RXE2" s="486"/>
      <c r="RXF2" s="486"/>
      <c r="RXG2" s="486"/>
      <c r="RXH2" s="486"/>
      <c r="RXI2" s="486"/>
      <c r="RXJ2" s="486"/>
      <c r="RXK2" s="486"/>
      <c r="RXL2" s="486"/>
      <c r="RXM2" s="486"/>
      <c r="RXN2" s="486"/>
      <c r="RXO2" s="486"/>
      <c r="RXP2" s="486"/>
      <c r="RXQ2" s="486"/>
      <c r="RXR2" s="486"/>
      <c r="RXS2" s="486"/>
      <c r="RXT2" s="486"/>
      <c r="RXU2" s="486"/>
      <c r="RXV2" s="486"/>
      <c r="RXW2" s="486"/>
      <c r="RXX2" s="486"/>
      <c r="RXY2" s="486"/>
      <c r="RXZ2" s="486"/>
      <c r="RYA2" s="486"/>
      <c r="RYB2" s="486"/>
      <c r="RYC2" s="486"/>
      <c r="RYD2" s="486"/>
      <c r="RYE2" s="486"/>
      <c r="RYF2" s="486"/>
      <c r="RYG2" s="486"/>
      <c r="RYH2" s="486"/>
      <c r="RYI2" s="486"/>
      <c r="RYJ2" s="486"/>
      <c r="RYK2" s="486"/>
      <c r="RYL2" s="486"/>
      <c r="RYM2" s="486"/>
      <c r="RYN2" s="486"/>
      <c r="RYO2" s="486"/>
      <c r="RYP2" s="486"/>
      <c r="RYQ2" s="486"/>
      <c r="RYR2" s="486"/>
      <c r="RYS2" s="486"/>
      <c r="RYT2" s="486"/>
      <c r="RYU2" s="486"/>
      <c r="RYV2" s="486"/>
      <c r="RYW2" s="486"/>
      <c r="RYX2" s="486"/>
      <c r="RYY2" s="486"/>
      <c r="RYZ2" s="486"/>
      <c r="RZA2" s="486"/>
      <c r="RZB2" s="486"/>
      <c r="RZC2" s="486"/>
      <c r="RZD2" s="486"/>
      <c r="RZE2" s="486"/>
      <c r="RZF2" s="486"/>
      <c r="RZG2" s="486"/>
      <c r="RZH2" s="486"/>
      <c r="RZI2" s="486"/>
      <c r="RZJ2" s="486"/>
      <c r="RZK2" s="486"/>
      <c r="RZL2" s="486"/>
      <c r="RZM2" s="486"/>
      <c r="RZN2" s="486"/>
      <c r="RZO2" s="486"/>
      <c r="RZP2" s="486"/>
      <c r="RZQ2" s="486"/>
      <c r="RZR2" s="486"/>
      <c r="RZS2" s="486"/>
      <c r="RZT2" s="486"/>
      <c r="RZU2" s="486"/>
      <c r="RZV2" s="486"/>
      <c r="RZW2" s="486"/>
      <c r="RZX2" s="486"/>
      <c r="RZY2" s="486"/>
      <c r="RZZ2" s="486"/>
      <c r="SAA2" s="486"/>
      <c r="SAB2" s="486"/>
      <c r="SAC2" s="486"/>
      <c r="SAD2" s="486"/>
      <c r="SAE2" s="486"/>
      <c r="SAF2" s="486"/>
      <c r="SAG2" s="486"/>
      <c r="SAH2" s="486"/>
      <c r="SAI2" s="486"/>
      <c r="SAJ2" s="486"/>
      <c r="SAK2" s="486"/>
      <c r="SAL2" s="486"/>
      <c r="SAM2" s="486"/>
      <c r="SAN2" s="486"/>
      <c r="SAO2" s="486"/>
      <c r="SAP2" s="486"/>
      <c r="SAQ2" s="486"/>
      <c r="SAR2" s="486"/>
      <c r="SAS2" s="486"/>
      <c r="SAT2" s="486"/>
      <c r="SAU2" s="486"/>
      <c r="SAV2" s="486"/>
      <c r="SAW2" s="486"/>
      <c r="SAX2" s="486"/>
      <c r="SAY2" s="486"/>
      <c r="SAZ2" s="486"/>
      <c r="SBA2" s="486"/>
      <c r="SBB2" s="486"/>
      <c r="SBC2" s="486"/>
      <c r="SBD2" s="486"/>
      <c r="SBE2" s="486"/>
      <c r="SBF2" s="486"/>
      <c r="SBG2" s="486"/>
      <c r="SBH2" s="486"/>
      <c r="SBI2" s="486"/>
      <c r="SBJ2" s="486"/>
      <c r="SBK2" s="486"/>
      <c r="SBL2" s="486"/>
      <c r="SBM2" s="486"/>
      <c r="SBN2" s="486"/>
      <c r="SBO2" s="486"/>
      <c r="SBP2" s="486"/>
      <c r="SBQ2" s="486"/>
      <c r="SBR2" s="486"/>
      <c r="SBS2" s="486"/>
      <c r="SBT2" s="486"/>
      <c r="SBU2" s="486"/>
      <c r="SBV2" s="486"/>
      <c r="SBW2" s="486"/>
      <c r="SBX2" s="486"/>
      <c r="SBY2" s="486"/>
      <c r="SBZ2" s="486"/>
      <c r="SCA2" s="486"/>
      <c r="SCB2" s="486"/>
      <c r="SCC2" s="486"/>
      <c r="SCD2" s="486"/>
      <c r="SCE2" s="486"/>
      <c r="SCF2" s="486"/>
      <c r="SCG2" s="486"/>
      <c r="SCH2" s="486"/>
      <c r="SCI2" s="486"/>
      <c r="SCJ2" s="486"/>
      <c r="SCK2" s="486"/>
      <c r="SCL2" s="486"/>
      <c r="SCM2" s="486"/>
      <c r="SCN2" s="486"/>
      <c r="SCO2" s="486"/>
      <c r="SCP2" s="486"/>
      <c r="SCQ2" s="486"/>
      <c r="SCR2" s="486"/>
      <c r="SCS2" s="486"/>
      <c r="SCT2" s="486"/>
      <c r="SCU2" s="486"/>
      <c r="SCV2" s="486"/>
      <c r="SCW2" s="486"/>
      <c r="SCX2" s="486"/>
      <c r="SCY2" s="486"/>
      <c r="SCZ2" s="486"/>
      <c r="SDA2" s="486"/>
      <c r="SDB2" s="486"/>
      <c r="SDC2" s="486"/>
      <c r="SDD2" s="486"/>
      <c r="SDE2" s="486"/>
      <c r="SDF2" s="486"/>
      <c r="SDG2" s="486"/>
      <c r="SDH2" s="486"/>
      <c r="SDI2" s="486"/>
      <c r="SDJ2" s="486"/>
      <c r="SDK2" s="486"/>
      <c r="SDL2" s="486"/>
      <c r="SDM2" s="486"/>
      <c r="SDN2" s="486"/>
      <c r="SDO2" s="486"/>
      <c r="SDP2" s="486"/>
      <c r="SDQ2" s="486"/>
      <c r="SDR2" s="486"/>
      <c r="SDS2" s="486"/>
      <c r="SDT2" s="486"/>
      <c r="SDU2" s="486"/>
      <c r="SDV2" s="486"/>
      <c r="SDW2" s="486"/>
      <c r="SDX2" s="486"/>
      <c r="SDY2" s="486"/>
      <c r="SDZ2" s="486"/>
      <c r="SEA2" s="486"/>
      <c r="SEB2" s="486"/>
      <c r="SEC2" s="486"/>
      <c r="SED2" s="486"/>
      <c r="SEE2" s="486"/>
      <c r="SEF2" s="486"/>
      <c r="SEG2" s="486"/>
      <c r="SEH2" s="486"/>
      <c r="SEI2" s="486"/>
      <c r="SEJ2" s="486"/>
      <c r="SEK2" s="486"/>
      <c r="SEL2" s="486"/>
      <c r="SEM2" s="486"/>
      <c r="SEN2" s="486"/>
      <c r="SEO2" s="486"/>
      <c r="SEP2" s="486"/>
      <c r="SEQ2" s="486"/>
      <c r="SER2" s="486"/>
      <c r="SES2" s="486"/>
      <c r="SET2" s="486"/>
      <c r="SEU2" s="486"/>
      <c r="SEV2" s="486"/>
      <c r="SEW2" s="486"/>
      <c r="SEX2" s="486"/>
      <c r="SEY2" s="486"/>
      <c r="SEZ2" s="486"/>
      <c r="SFA2" s="486"/>
      <c r="SFB2" s="486"/>
      <c r="SFC2" s="486"/>
      <c r="SFD2" s="486"/>
      <c r="SFE2" s="486"/>
      <c r="SFF2" s="486"/>
      <c r="SFG2" s="486"/>
      <c r="SFH2" s="486"/>
      <c r="SFI2" s="486"/>
      <c r="SFJ2" s="486"/>
      <c r="SFK2" s="486"/>
      <c r="SFL2" s="486"/>
      <c r="SFM2" s="486"/>
      <c r="SFN2" s="486"/>
      <c r="SFO2" s="486"/>
      <c r="SFP2" s="486"/>
      <c r="SFQ2" s="486"/>
      <c r="SFR2" s="486"/>
      <c r="SFS2" s="486"/>
      <c r="SFT2" s="486"/>
      <c r="SFU2" s="486"/>
      <c r="SFV2" s="486"/>
      <c r="SFW2" s="486"/>
      <c r="SFX2" s="486"/>
      <c r="SFY2" s="486"/>
      <c r="SFZ2" s="486"/>
      <c r="SGA2" s="486"/>
      <c r="SGB2" s="486"/>
      <c r="SGC2" s="486"/>
      <c r="SGD2" s="486"/>
      <c r="SGE2" s="486"/>
      <c r="SGF2" s="486"/>
      <c r="SGG2" s="486"/>
      <c r="SGH2" s="486"/>
      <c r="SGI2" s="486"/>
      <c r="SGJ2" s="486"/>
      <c r="SGK2" s="486"/>
      <c r="SGL2" s="486"/>
      <c r="SGM2" s="486"/>
      <c r="SGN2" s="486"/>
      <c r="SGO2" s="486"/>
      <c r="SGP2" s="486"/>
      <c r="SGQ2" s="486"/>
      <c r="SGR2" s="486"/>
      <c r="SGS2" s="486"/>
      <c r="SGT2" s="486"/>
      <c r="SGU2" s="486"/>
      <c r="SGV2" s="486"/>
      <c r="SGW2" s="486"/>
      <c r="SGX2" s="486"/>
      <c r="SGY2" s="486"/>
      <c r="SGZ2" s="486"/>
      <c r="SHA2" s="486"/>
      <c r="SHB2" s="486"/>
      <c r="SHC2" s="486"/>
      <c r="SHD2" s="486"/>
      <c r="SHE2" s="486"/>
      <c r="SHF2" s="486"/>
      <c r="SHG2" s="486"/>
      <c r="SHH2" s="486"/>
      <c r="SHI2" s="486"/>
      <c r="SHJ2" s="486"/>
      <c r="SHK2" s="486"/>
      <c r="SHL2" s="486"/>
      <c r="SHM2" s="486"/>
      <c r="SHN2" s="486"/>
      <c r="SHO2" s="486"/>
      <c r="SHP2" s="486"/>
      <c r="SHQ2" s="486"/>
      <c r="SHR2" s="486"/>
      <c r="SHS2" s="486"/>
      <c r="SHT2" s="486"/>
      <c r="SHU2" s="486"/>
      <c r="SHV2" s="486"/>
      <c r="SHW2" s="486"/>
      <c r="SHX2" s="486"/>
      <c r="SHY2" s="486"/>
      <c r="SHZ2" s="486"/>
      <c r="SIA2" s="486"/>
      <c r="SIB2" s="486"/>
      <c r="SIC2" s="486"/>
      <c r="SID2" s="486"/>
      <c r="SIE2" s="486"/>
      <c r="SIF2" s="486"/>
      <c r="SIG2" s="486"/>
      <c r="SIH2" s="486"/>
      <c r="SII2" s="486"/>
      <c r="SIJ2" s="486"/>
      <c r="SIK2" s="486"/>
      <c r="SIL2" s="486"/>
      <c r="SIM2" s="486"/>
      <c r="SIN2" s="486"/>
      <c r="SIO2" s="486"/>
      <c r="SIP2" s="486"/>
      <c r="SIQ2" s="486"/>
      <c r="SIR2" s="486"/>
      <c r="SIS2" s="486"/>
      <c r="SIT2" s="486"/>
      <c r="SIU2" s="486"/>
      <c r="SIV2" s="486"/>
      <c r="SIW2" s="486"/>
      <c r="SIX2" s="486"/>
      <c r="SIY2" s="486"/>
      <c r="SIZ2" s="486"/>
      <c r="SJA2" s="486"/>
      <c r="SJB2" s="486"/>
      <c r="SJC2" s="486"/>
      <c r="SJD2" s="486"/>
      <c r="SJE2" s="486"/>
      <c r="SJF2" s="486"/>
      <c r="SJG2" s="486"/>
      <c r="SJH2" s="486"/>
      <c r="SJI2" s="486"/>
      <c r="SJJ2" s="486"/>
      <c r="SJK2" s="486"/>
      <c r="SJL2" s="486"/>
      <c r="SJM2" s="486"/>
      <c r="SJN2" s="486"/>
      <c r="SJO2" s="486"/>
      <c r="SJP2" s="486"/>
      <c r="SJQ2" s="486"/>
      <c r="SJR2" s="486"/>
      <c r="SJS2" s="486"/>
      <c r="SJT2" s="486"/>
      <c r="SJU2" s="486"/>
      <c r="SJV2" s="486"/>
      <c r="SJW2" s="486"/>
      <c r="SJX2" s="486"/>
      <c r="SJY2" s="486"/>
      <c r="SJZ2" s="486"/>
      <c r="SKA2" s="486"/>
      <c r="SKB2" s="486"/>
      <c r="SKC2" s="486"/>
      <c r="SKD2" s="486"/>
      <c r="SKE2" s="486"/>
      <c r="SKF2" s="486"/>
      <c r="SKG2" s="486"/>
      <c r="SKH2" s="486"/>
      <c r="SKI2" s="486"/>
      <c r="SKJ2" s="486"/>
      <c r="SKK2" s="486"/>
      <c r="SKL2" s="486"/>
      <c r="SKM2" s="486"/>
      <c r="SKN2" s="486"/>
      <c r="SKO2" s="486"/>
      <c r="SKP2" s="486"/>
      <c r="SKQ2" s="486"/>
      <c r="SKR2" s="486"/>
      <c r="SKS2" s="486"/>
      <c r="SKT2" s="486"/>
      <c r="SKU2" s="486"/>
      <c r="SKV2" s="486"/>
      <c r="SKW2" s="486"/>
      <c r="SKX2" s="486"/>
      <c r="SKY2" s="486"/>
      <c r="SKZ2" s="486"/>
      <c r="SLA2" s="486"/>
      <c r="SLB2" s="486"/>
      <c r="SLC2" s="486"/>
      <c r="SLD2" s="486"/>
      <c r="SLE2" s="486"/>
      <c r="SLF2" s="486"/>
      <c r="SLG2" s="486"/>
      <c r="SLH2" s="486"/>
      <c r="SLI2" s="486"/>
      <c r="SLJ2" s="486"/>
      <c r="SLK2" s="486"/>
      <c r="SLL2" s="486"/>
      <c r="SLM2" s="486"/>
      <c r="SLN2" s="486"/>
      <c r="SLO2" s="486"/>
      <c r="SLP2" s="486"/>
      <c r="SLQ2" s="486"/>
      <c r="SLR2" s="486"/>
      <c r="SLS2" s="486"/>
      <c r="SLT2" s="486"/>
      <c r="SLU2" s="486"/>
      <c r="SLV2" s="486"/>
      <c r="SLW2" s="486"/>
      <c r="SLX2" s="486"/>
      <c r="SLY2" s="486"/>
      <c r="SLZ2" s="486"/>
      <c r="SMA2" s="486"/>
      <c r="SMB2" s="486"/>
      <c r="SMC2" s="486"/>
      <c r="SMD2" s="486"/>
      <c r="SME2" s="486"/>
      <c r="SMF2" s="486"/>
      <c r="SMG2" s="486"/>
      <c r="SMH2" s="486"/>
      <c r="SMI2" s="486"/>
      <c r="SMJ2" s="486"/>
      <c r="SMK2" s="486"/>
      <c r="SML2" s="486"/>
      <c r="SMM2" s="486"/>
      <c r="SMN2" s="486"/>
      <c r="SMO2" s="486"/>
      <c r="SMP2" s="486"/>
      <c r="SMQ2" s="486"/>
      <c r="SMR2" s="486"/>
      <c r="SMS2" s="486"/>
      <c r="SMT2" s="486"/>
      <c r="SMU2" s="486"/>
      <c r="SMV2" s="486"/>
      <c r="SMW2" s="486"/>
      <c r="SMX2" s="486"/>
      <c r="SMY2" s="486"/>
      <c r="SMZ2" s="486"/>
      <c r="SNA2" s="486"/>
      <c r="SNB2" s="486"/>
      <c r="SNC2" s="486"/>
      <c r="SND2" s="486"/>
      <c r="SNE2" s="486"/>
      <c r="SNF2" s="486"/>
      <c r="SNG2" s="486"/>
      <c r="SNH2" s="486"/>
      <c r="SNI2" s="486"/>
      <c r="SNJ2" s="486"/>
      <c r="SNK2" s="486"/>
      <c r="SNL2" s="486"/>
      <c r="SNM2" s="486"/>
      <c r="SNN2" s="486"/>
      <c r="SNO2" s="486"/>
      <c r="SNP2" s="486"/>
      <c r="SNQ2" s="486"/>
      <c r="SNR2" s="486"/>
      <c r="SNS2" s="486"/>
      <c r="SNT2" s="486"/>
      <c r="SNU2" s="486"/>
      <c r="SNV2" s="486"/>
      <c r="SNW2" s="486"/>
      <c r="SNX2" s="486"/>
      <c r="SNY2" s="486"/>
      <c r="SNZ2" s="486"/>
      <c r="SOA2" s="486"/>
      <c r="SOB2" s="486"/>
      <c r="SOC2" s="486"/>
      <c r="SOD2" s="486"/>
      <c r="SOE2" s="486"/>
      <c r="SOF2" s="486"/>
      <c r="SOG2" s="486"/>
      <c r="SOH2" s="486"/>
      <c r="SOI2" s="486"/>
      <c r="SOJ2" s="486"/>
      <c r="SOK2" s="486"/>
      <c r="SOL2" s="486"/>
      <c r="SOM2" s="486"/>
      <c r="SON2" s="486"/>
      <c r="SOO2" s="486"/>
      <c r="SOP2" s="486"/>
      <c r="SOQ2" s="486"/>
      <c r="SOR2" s="486"/>
      <c r="SOS2" s="486"/>
      <c r="SOT2" s="486"/>
      <c r="SOU2" s="486"/>
      <c r="SOV2" s="486"/>
      <c r="SOW2" s="486"/>
      <c r="SOX2" s="486"/>
      <c r="SOY2" s="486"/>
      <c r="SOZ2" s="486"/>
      <c r="SPA2" s="486"/>
      <c r="SPB2" s="486"/>
      <c r="SPC2" s="486"/>
      <c r="SPD2" s="486"/>
      <c r="SPE2" s="486"/>
      <c r="SPF2" s="486"/>
      <c r="SPG2" s="486"/>
      <c r="SPH2" s="486"/>
      <c r="SPI2" s="486"/>
      <c r="SPJ2" s="486"/>
      <c r="SPK2" s="486"/>
      <c r="SPL2" s="486"/>
      <c r="SPM2" s="486"/>
      <c r="SPN2" s="486"/>
      <c r="SPO2" s="486"/>
      <c r="SPP2" s="486"/>
      <c r="SPQ2" s="486"/>
      <c r="SPR2" s="486"/>
      <c r="SPS2" s="486"/>
      <c r="SPT2" s="486"/>
      <c r="SPU2" s="486"/>
      <c r="SPV2" s="486"/>
      <c r="SPW2" s="486"/>
      <c r="SPX2" s="486"/>
      <c r="SPY2" s="486"/>
      <c r="SPZ2" s="486"/>
      <c r="SQA2" s="486"/>
      <c r="SQB2" s="486"/>
      <c r="SQC2" s="486"/>
      <c r="SQD2" s="486"/>
      <c r="SQE2" s="486"/>
      <c r="SQF2" s="486"/>
      <c r="SQG2" s="486"/>
      <c r="SQH2" s="486"/>
      <c r="SQI2" s="486"/>
      <c r="SQJ2" s="486"/>
      <c r="SQK2" s="486"/>
      <c r="SQL2" s="486"/>
      <c r="SQM2" s="486"/>
      <c r="SQN2" s="486"/>
      <c r="SQO2" s="486"/>
      <c r="SQP2" s="486"/>
      <c r="SQQ2" s="486"/>
      <c r="SQR2" s="486"/>
      <c r="SQS2" s="486"/>
      <c r="SQT2" s="486"/>
      <c r="SQU2" s="486"/>
      <c r="SQV2" s="486"/>
      <c r="SQW2" s="486"/>
      <c r="SQX2" s="486"/>
      <c r="SQY2" s="486"/>
      <c r="SQZ2" s="486"/>
      <c r="SRA2" s="486"/>
      <c r="SRB2" s="486"/>
      <c r="SRC2" s="486"/>
      <c r="SRD2" s="486"/>
      <c r="SRE2" s="486"/>
      <c r="SRF2" s="486"/>
      <c r="SRG2" s="486"/>
      <c r="SRH2" s="486"/>
      <c r="SRI2" s="486"/>
      <c r="SRJ2" s="486"/>
      <c r="SRK2" s="486"/>
      <c r="SRL2" s="486"/>
      <c r="SRM2" s="486"/>
      <c r="SRN2" s="486"/>
      <c r="SRO2" s="486"/>
      <c r="SRP2" s="486"/>
      <c r="SRQ2" s="486"/>
      <c r="SRR2" s="486"/>
      <c r="SRS2" s="486"/>
      <c r="SRT2" s="486"/>
      <c r="SRU2" s="486"/>
      <c r="SRV2" s="486"/>
      <c r="SRW2" s="486"/>
      <c r="SRX2" s="486"/>
      <c r="SRY2" s="486"/>
      <c r="SRZ2" s="486"/>
      <c r="SSA2" s="486"/>
      <c r="SSB2" s="486"/>
      <c r="SSC2" s="486"/>
      <c r="SSD2" s="486"/>
      <c r="SSE2" s="486"/>
      <c r="SSF2" s="486"/>
      <c r="SSG2" s="486"/>
      <c r="SSH2" s="486"/>
      <c r="SSI2" s="486"/>
      <c r="SSJ2" s="486"/>
      <c r="SSK2" s="486"/>
      <c r="SSL2" s="486"/>
      <c r="SSM2" s="486"/>
      <c r="SSN2" s="486"/>
      <c r="SSO2" s="486"/>
      <c r="SSP2" s="486"/>
      <c r="SSQ2" s="486"/>
      <c r="SSR2" s="486"/>
      <c r="SSS2" s="486"/>
      <c r="SST2" s="486"/>
      <c r="SSU2" s="486"/>
      <c r="SSV2" s="486"/>
      <c r="SSW2" s="486"/>
      <c r="SSX2" s="486"/>
      <c r="SSY2" s="486"/>
      <c r="SSZ2" s="486"/>
      <c r="STA2" s="486"/>
      <c r="STB2" s="486"/>
      <c r="STC2" s="486"/>
      <c r="STD2" s="486"/>
      <c r="STE2" s="486"/>
      <c r="STF2" s="486"/>
      <c r="STG2" s="486"/>
      <c r="STH2" s="486"/>
      <c r="STI2" s="486"/>
      <c r="STJ2" s="486"/>
      <c r="STK2" s="486"/>
      <c r="STL2" s="486"/>
      <c r="STM2" s="486"/>
      <c r="STN2" s="486"/>
      <c r="STO2" s="486"/>
      <c r="STP2" s="486"/>
      <c r="STQ2" s="486"/>
      <c r="STR2" s="486"/>
      <c r="STS2" s="486"/>
      <c r="STT2" s="486"/>
      <c r="STU2" s="486"/>
      <c r="STV2" s="486"/>
      <c r="STW2" s="486"/>
      <c r="STX2" s="486"/>
      <c r="STY2" s="486"/>
      <c r="STZ2" s="486"/>
      <c r="SUA2" s="486"/>
      <c r="SUB2" s="486"/>
      <c r="SUC2" s="486"/>
      <c r="SUD2" s="486"/>
      <c r="SUE2" s="486"/>
      <c r="SUF2" s="486"/>
      <c r="SUG2" s="486"/>
      <c r="SUH2" s="486"/>
      <c r="SUI2" s="486"/>
      <c r="SUJ2" s="486"/>
      <c r="SUK2" s="486"/>
      <c r="SUL2" s="486"/>
      <c r="SUM2" s="486"/>
      <c r="SUN2" s="486"/>
      <c r="SUO2" s="486"/>
      <c r="SUP2" s="486"/>
      <c r="SUQ2" s="486"/>
      <c r="SUR2" s="486"/>
      <c r="SUS2" s="486"/>
      <c r="SUT2" s="486"/>
      <c r="SUU2" s="486"/>
      <c r="SUV2" s="486"/>
      <c r="SUW2" s="486"/>
      <c r="SUX2" s="486"/>
      <c r="SUY2" s="486"/>
      <c r="SUZ2" s="486"/>
      <c r="SVA2" s="486"/>
      <c r="SVB2" s="486"/>
      <c r="SVC2" s="486"/>
      <c r="SVD2" s="486"/>
      <c r="SVE2" s="486"/>
      <c r="SVF2" s="486"/>
      <c r="SVG2" s="486"/>
      <c r="SVH2" s="486"/>
      <c r="SVI2" s="486"/>
      <c r="SVJ2" s="486"/>
      <c r="SVK2" s="486"/>
      <c r="SVL2" s="486"/>
      <c r="SVM2" s="486"/>
      <c r="SVN2" s="486"/>
      <c r="SVO2" s="486"/>
      <c r="SVP2" s="486"/>
      <c r="SVQ2" s="486"/>
      <c r="SVR2" s="486"/>
      <c r="SVS2" s="486"/>
      <c r="SVT2" s="486"/>
      <c r="SVU2" s="486"/>
      <c r="SVV2" s="486"/>
      <c r="SVW2" s="486"/>
      <c r="SVX2" s="486"/>
      <c r="SVY2" s="486"/>
      <c r="SVZ2" s="486"/>
      <c r="SWA2" s="486"/>
      <c r="SWB2" s="486"/>
      <c r="SWC2" s="486"/>
      <c r="SWD2" s="486"/>
      <c r="SWE2" s="486"/>
      <c r="SWF2" s="486"/>
      <c r="SWG2" s="486"/>
      <c r="SWH2" s="486"/>
      <c r="SWI2" s="486"/>
      <c r="SWJ2" s="486"/>
      <c r="SWK2" s="486"/>
      <c r="SWL2" s="486"/>
      <c r="SWM2" s="486"/>
      <c r="SWN2" s="486"/>
      <c r="SWO2" s="486"/>
      <c r="SWP2" s="486"/>
      <c r="SWQ2" s="486"/>
      <c r="SWR2" s="486"/>
      <c r="SWS2" s="486"/>
      <c r="SWT2" s="486"/>
      <c r="SWU2" s="486"/>
      <c r="SWV2" s="486"/>
      <c r="SWW2" s="486"/>
      <c r="SWX2" s="486"/>
      <c r="SWY2" s="486"/>
      <c r="SWZ2" s="486"/>
      <c r="SXA2" s="486"/>
      <c r="SXB2" s="486"/>
      <c r="SXC2" s="486"/>
      <c r="SXD2" s="486"/>
      <c r="SXE2" s="486"/>
      <c r="SXF2" s="486"/>
      <c r="SXG2" s="486"/>
      <c r="SXH2" s="486"/>
      <c r="SXI2" s="486"/>
      <c r="SXJ2" s="486"/>
      <c r="SXK2" s="486"/>
      <c r="SXL2" s="486"/>
      <c r="SXM2" s="486"/>
      <c r="SXN2" s="486"/>
      <c r="SXO2" s="486"/>
      <c r="SXP2" s="486"/>
      <c r="SXQ2" s="486"/>
      <c r="SXR2" s="486"/>
      <c r="SXS2" s="486"/>
      <c r="SXT2" s="486"/>
      <c r="SXU2" s="486"/>
      <c r="SXV2" s="486"/>
      <c r="SXW2" s="486"/>
      <c r="SXX2" s="486"/>
      <c r="SXY2" s="486"/>
      <c r="SXZ2" s="486"/>
      <c r="SYA2" s="486"/>
      <c r="SYB2" s="486"/>
      <c r="SYC2" s="486"/>
      <c r="SYD2" s="486"/>
      <c r="SYE2" s="486"/>
      <c r="SYF2" s="486"/>
      <c r="SYG2" s="486"/>
      <c r="SYH2" s="486"/>
      <c r="SYI2" s="486"/>
      <c r="SYJ2" s="486"/>
      <c r="SYK2" s="486"/>
      <c r="SYL2" s="486"/>
      <c r="SYM2" s="486"/>
      <c r="SYN2" s="486"/>
      <c r="SYO2" s="486"/>
      <c r="SYP2" s="486"/>
      <c r="SYQ2" s="486"/>
      <c r="SYR2" s="486"/>
      <c r="SYS2" s="486"/>
      <c r="SYT2" s="486"/>
      <c r="SYU2" s="486"/>
      <c r="SYV2" s="486"/>
      <c r="SYW2" s="486"/>
      <c r="SYX2" s="486"/>
      <c r="SYY2" s="486"/>
      <c r="SYZ2" s="486"/>
      <c r="SZA2" s="486"/>
      <c r="SZB2" s="486"/>
      <c r="SZC2" s="486"/>
      <c r="SZD2" s="486"/>
      <c r="SZE2" s="486"/>
      <c r="SZF2" s="486"/>
      <c r="SZG2" s="486"/>
      <c r="SZH2" s="486"/>
      <c r="SZI2" s="486"/>
      <c r="SZJ2" s="486"/>
      <c r="SZK2" s="486"/>
      <c r="SZL2" s="486"/>
      <c r="SZM2" s="486"/>
      <c r="SZN2" s="486"/>
      <c r="SZO2" s="486"/>
      <c r="SZP2" s="486"/>
      <c r="SZQ2" s="486"/>
      <c r="SZR2" s="486"/>
      <c r="SZS2" s="486"/>
      <c r="SZT2" s="486"/>
      <c r="SZU2" s="486"/>
      <c r="SZV2" s="486"/>
      <c r="SZW2" s="486"/>
      <c r="SZX2" s="486"/>
      <c r="SZY2" s="486"/>
      <c r="SZZ2" s="486"/>
      <c r="TAA2" s="486"/>
      <c r="TAB2" s="486"/>
      <c r="TAC2" s="486"/>
      <c r="TAD2" s="486"/>
      <c r="TAE2" s="486"/>
      <c r="TAF2" s="486"/>
      <c r="TAG2" s="486"/>
      <c r="TAH2" s="486"/>
      <c r="TAI2" s="486"/>
      <c r="TAJ2" s="486"/>
      <c r="TAK2" s="486"/>
      <c r="TAL2" s="486"/>
      <c r="TAM2" s="486"/>
      <c r="TAN2" s="486"/>
      <c r="TAO2" s="486"/>
      <c r="TAP2" s="486"/>
      <c r="TAQ2" s="486"/>
      <c r="TAR2" s="486"/>
      <c r="TAS2" s="486"/>
      <c r="TAT2" s="486"/>
      <c r="TAU2" s="486"/>
      <c r="TAV2" s="486"/>
      <c r="TAW2" s="486"/>
      <c r="TAX2" s="486"/>
      <c r="TAY2" s="486"/>
      <c r="TAZ2" s="486"/>
      <c r="TBA2" s="486"/>
      <c r="TBB2" s="486"/>
      <c r="TBC2" s="486"/>
      <c r="TBD2" s="486"/>
      <c r="TBE2" s="486"/>
      <c r="TBF2" s="486"/>
      <c r="TBG2" s="486"/>
      <c r="TBH2" s="486"/>
      <c r="TBI2" s="486"/>
      <c r="TBJ2" s="486"/>
      <c r="TBK2" s="486"/>
      <c r="TBL2" s="486"/>
      <c r="TBM2" s="486"/>
      <c r="TBN2" s="486"/>
      <c r="TBO2" s="486"/>
      <c r="TBP2" s="486"/>
      <c r="TBQ2" s="486"/>
      <c r="TBR2" s="486"/>
      <c r="TBS2" s="486"/>
      <c r="TBT2" s="486"/>
      <c r="TBU2" s="486"/>
      <c r="TBV2" s="486"/>
      <c r="TBW2" s="486"/>
      <c r="TBX2" s="486"/>
      <c r="TBY2" s="486"/>
      <c r="TBZ2" s="486"/>
      <c r="TCA2" s="486"/>
      <c r="TCB2" s="486"/>
      <c r="TCC2" s="486"/>
      <c r="TCD2" s="486"/>
      <c r="TCE2" s="486"/>
      <c r="TCF2" s="486"/>
      <c r="TCG2" s="486"/>
      <c r="TCH2" s="486"/>
      <c r="TCI2" s="486"/>
      <c r="TCJ2" s="486"/>
      <c r="TCK2" s="486"/>
      <c r="TCL2" s="486"/>
      <c r="TCM2" s="486"/>
      <c r="TCN2" s="486"/>
      <c r="TCO2" s="486"/>
      <c r="TCP2" s="486"/>
      <c r="TCQ2" s="486"/>
      <c r="TCR2" s="486"/>
      <c r="TCS2" s="486"/>
      <c r="TCT2" s="486"/>
      <c r="TCU2" s="486"/>
      <c r="TCV2" s="486"/>
      <c r="TCW2" s="486"/>
      <c r="TCX2" s="486"/>
      <c r="TCY2" s="486"/>
      <c r="TCZ2" s="486"/>
      <c r="TDA2" s="486"/>
      <c r="TDB2" s="486"/>
      <c r="TDC2" s="486"/>
      <c r="TDD2" s="486"/>
      <c r="TDE2" s="486"/>
      <c r="TDF2" s="486"/>
      <c r="TDG2" s="486"/>
      <c r="TDH2" s="486"/>
      <c r="TDI2" s="486"/>
      <c r="TDJ2" s="486"/>
      <c r="TDK2" s="486"/>
      <c r="TDL2" s="486"/>
      <c r="TDM2" s="486"/>
      <c r="TDN2" s="486"/>
      <c r="TDO2" s="486"/>
      <c r="TDP2" s="486"/>
      <c r="TDQ2" s="486"/>
      <c r="TDR2" s="486"/>
      <c r="TDS2" s="486"/>
      <c r="TDT2" s="486"/>
      <c r="TDU2" s="486"/>
      <c r="TDV2" s="486"/>
      <c r="TDW2" s="486"/>
      <c r="TDX2" s="486"/>
      <c r="TDY2" s="486"/>
      <c r="TDZ2" s="486"/>
      <c r="TEA2" s="486"/>
      <c r="TEB2" s="486"/>
      <c r="TEC2" s="486"/>
      <c r="TED2" s="486"/>
      <c r="TEE2" s="486"/>
      <c r="TEF2" s="486"/>
      <c r="TEG2" s="486"/>
      <c r="TEH2" s="486"/>
      <c r="TEI2" s="486"/>
      <c r="TEJ2" s="486"/>
      <c r="TEK2" s="486"/>
      <c r="TEL2" s="486"/>
      <c r="TEM2" s="486"/>
      <c r="TEN2" s="486"/>
      <c r="TEO2" s="486"/>
      <c r="TEP2" s="486"/>
      <c r="TEQ2" s="486"/>
      <c r="TER2" s="486"/>
      <c r="TES2" s="486"/>
      <c r="TET2" s="486"/>
      <c r="TEU2" s="486"/>
      <c r="TEV2" s="486"/>
      <c r="TEW2" s="486"/>
      <c r="TEX2" s="486"/>
      <c r="TEY2" s="486"/>
      <c r="TEZ2" s="486"/>
      <c r="TFA2" s="486"/>
      <c r="TFB2" s="486"/>
      <c r="TFC2" s="486"/>
      <c r="TFD2" s="486"/>
      <c r="TFE2" s="486"/>
      <c r="TFF2" s="486"/>
      <c r="TFG2" s="486"/>
      <c r="TFH2" s="486"/>
      <c r="TFI2" s="486"/>
      <c r="TFJ2" s="486"/>
      <c r="TFK2" s="486"/>
      <c r="TFL2" s="486"/>
      <c r="TFM2" s="486"/>
      <c r="TFN2" s="486"/>
      <c r="TFO2" s="486"/>
      <c r="TFP2" s="486"/>
      <c r="TFQ2" s="486"/>
      <c r="TFR2" s="486"/>
      <c r="TFS2" s="486"/>
      <c r="TFT2" s="486"/>
      <c r="TFU2" s="486"/>
      <c r="TFV2" s="486"/>
      <c r="TFW2" s="486"/>
      <c r="TFX2" s="486"/>
      <c r="TFY2" s="486"/>
      <c r="TFZ2" s="486"/>
      <c r="TGA2" s="486"/>
      <c r="TGB2" s="486"/>
      <c r="TGC2" s="486"/>
      <c r="TGD2" s="486"/>
      <c r="TGE2" s="486"/>
      <c r="TGF2" s="486"/>
      <c r="TGG2" s="486"/>
      <c r="TGH2" s="486"/>
      <c r="TGI2" s="486"/>
      <c r="TGJ2" s="486"/>
      <c r="TGK2" s="486"/>
      <c r="TGL2" s="486"/>
      <c r="TGM2" s="486"/>
      <c r="TGN2" s="486"/>
      <c r="TGO2" s="486"/>
      <c r="TGP2" s="486"/>
      <c r="TGQ2" s="486"/>
      <c r="TGR2" s="486"/>
      <c r="TGS2" s="486"/>
      <c r="TGT2" s="486"/>
      <c r="TGU2" s="486"/>
      <c r="TGV2" s="486"/>
      <c r="TGW2" s="486"/>
      <c r="TGX2" s="486"/>
      <c r="TGY2" s="486"/>
      <c r="TGZ2" s="486"/>
      <c r="THA2" s="486"/>
      <c r="THB2" s="486"/>
      <c r="THC2" s="486"/>
      <c r="THD2" s="486"/>
      <c r="THE2" s="486"/>
      <c r="THF2" s="486"/>
      <c r="THG2" s="486"/>
      <c r="THH2" s="486"/>
      <c r="THI2" s="486"/>
      <c r="THJ2" s="486"/>
      <c r="THK2" s="486"/>
      <c r="THL2" s="486"/>
      <c r="THM2" s="486"/>
      <c r="THN2" s="486"/>
      <c r="THO2" s="486"/>
      <c r="THP2" s="486"/>
      <c r="THQ2" s="486"/>
      <c r="THR2" s="486"/>
      <c r="THS2" s="486"/>
      <c r="THT2" s="486"/>
      <c r="THU2" s="486"/>
      <c r="THV2" s="486"/>
      <c r="THW2" s="486"/>
      <c r="THX2" s="486"/>
      <c r="THY2" s="486"/>
      <c r="THZ2" s="486"/>
      <c r="TIA2" s="486"/>
      <c r="TIB2" s="486"/>
      <c r="TIC2" s="486"/>
      <c r="TID2" s="486"/>
      <c r="TIE2" s="486"/>
      <c r="TIF2" s="486"/>
      <c r="TIG2" s="486"/>
      <c r="TIH2" s="486"/>
      <c r="TII2" s="486"/>
      <c r="TIJ2" s="486"/>
      <c r="TIK2" s="486"/>
      <c r="TIL2" s="486"/>
      <c r="TIM2" s="486"/>
      <c r="TIN2" s="486"/>
      <c r="TIO2" s="486"/>
      <c r="TIP2" s="486"/>
      <c r="TIQ2" s="486"/>
      <c r="TIR2" s="486"/>
      <c r="TIS2" s="486"/>
      <c r="TIT2" s="486"/>
      <c r="TIU2" s="486"/>
      <c r="TIV2" s="486"/>
      <c r="TIW2" s="486"/>
      <c r="TIX2" s="486"/>
      <c r="TIY2" s="486"/>
      <c r="TIZ2" s="486"/>
      <c r="TJA2" s="486"/>
      <c r="TJB2" s="486"/>
      <c r="TJC2" s="486"/>
      <c r="TJD2" s="486"/>
      <c r="TJE2" s="486"/>
      <c r="TJF2" s="486"/>
      <c r="TJG2" s="486"/>
      <c r="TJH2" s="486"/>
      <c r="TJI2" s="486"/>
      <c r="TJJ2" s="486"/>
      <c r="TJK2" s="486"/>
      <c r="TJL2" s="486"/>
      <c r="TJM2" s="486"/>
      <c r="TJN2" s="486"/>
      <c r="TJO2" s="486"/>
      <c r="TJP2" s="486"/>
      <c r="TJQ2" s="486"/>
      <c r="TJR2" s="486"/>
      <c r="TJS2" s="486"/>
      <c r="TJT2" s="486"/>
      <c r="TJU2" s="486"/>
      <c r="TJV2" s="486"/>
      <c r="TJW2" s="486"/>
      <c r="TJX2" s="486"/>
      <c r="TJY2" s="486"/>
      <c r="TJZ2" s="486"/>
      <c r="TKA2" s="486"/>
      <c r="TKB2" s="486"/>
      <c r="TKC2" s="486"/>
      <c r="TKD2" s="486"/>
      <c r="TKE2" s="486"/>
      <c r="TKF2" s="486"/>
      <c r="TKG2" s="486"/>
      <c r="TKH2" s="486"/>
      <c r="TKI2" s="486"/>
      <c r="TKJ2" s="486"/>
      <c r="TKK2" s="486"/>
      <c r="TKL2" s="486"/>
      <c r="TKM2" s="486"/>
      <c r="TKN2" s="486"/>
      <c r="TKO2" s="486"/>
      <c r="TKP2" s="486"/>
      <c r="TKQ2" s="486"/>
      <c r="TKR2" s="486"/>
      <c r="TKS2" s="486"/>
      <c r="TKT2" s="486"/>
      <c r="TKU2" s="486"/>
      <c r="TKV2" s="486"/>
      <c r="TKW2" s="486"/>
      <c r="TKX2" s="486"/>
      <c r="TKY2" s="486"/>
      <c r="TKZ2" s="486"/>
      <c r="TLA2" s="486"/>
      <c r="TLB2" s="486"/>
      <c r="TLC2" s="486"/>
      <c r="TLD2" s="486"/>
      <c r="TLE2" s="486"/>
      <c r="TLF2" s="486"/>
      <c r="TLG2" s="486"/>
      <c r="TLH2" s="486"/>
      <c r="TLI2" s="486"/>
      <c r="TLJ2" s="486"/>
      <c r="TLK2" s="486"/>
      <c r="TLL2" s="486"/>
      <c r="TLM2" s="486"/>
      <c r="TLN2" s="486"/>
      <c r="TLO2" s="486"/>
      <c r="TLP2" s="486"/>
      <c r="TLQ2" s="486"/>
      <c r="TLR2" s="486"/>
      <c r="TLS2" s="486"/>
      <c r="TLT2" s="486"/>
      <c r="TLU2" s="486"/>
      <c r="TLV2" s="486"/>
      <c r="TLW2" s="486"/>
      <c r="TLX2" s="486"/>
      <c r="TLY2" s="486"/>
      <c r="TLZ2" s="486"/>
      <c r="TMA2" s="486"/>
      <c r="TMB2" s="486"/>
      <c r="TMC2" s="486"/>
      <c r="TMD2" s="486"/>
      <c r="TME2" s="486"/>
      <c r="TMF2" s="486"/>
      <c r="TMG2" s="486"/>
      <c r="TMH2" s="486"/>
      <c r="TMI2" s="486"/>
      <c r="TMJ2" s="486"/>
      <c r="TMK2" s="486"/>
      <c r="TML2" s="486"/>
      <c r="TMM2" s="486"/>
      <c r="TMN2" s="486"/>
      <c r="TMO2" s="486"/>
      <c r="TMP2" s="486"/>
      <c r="TMQ2" s="486"/>
      <c r="TMR2" s="486"/>
      <c r="TMS2" s="486"/>
      <c r="TMT2" s="486"/>
      <c r="TMU2" s="486"/>
      <c r="TMV2" s="486"/>
      <c r="TMW2" s="486"/>
      <c r="TMX2" s="486"/>
      <c r="TMY2" s="486"/>
      <c r="TMZ2" s="486"/>
      <c r="TNA2" s="486"/>
      <c r="TNB2" s="486"/>
      <c r="TNC2" s="486"/>
      <c r="TND2" s="486"/>
      <c r="TNE2" s="486"/>
      <c r="TNF2" s="486"/>
      <c r="TNG2" s="486"/>
      <c r="TNH2" s="486"/>
      <c r="TNI2" s="486"/>
      <c r="TNJ2" s="486"/>
      <c r="TNK2" s="486"/>
      <c r="TNL2" s="486"/>
      <c r="TNM2" s="486"/>
      <c r="TNN2" s="486"/>
      <c r="TNO2" s="486"/>
      <c r="TNP2" s="486"/>
      <c r="TNQ2" s="486"/>
      <c r="TNR2" s="486"/>
      <c r="TNS2" s="486"/>
      <c r="TNT2" s="486"/>
      <c r="TNU2" s="486"/>
      <c r="TNV2" s="486"/>
      <c r="TNW2" s="486"/>
      <c r="TNX2" s="486"/>
      <c r="TNY2" s="486"/>
      <c r="TNZ2" s="486"/>
      <c r="TOA2" s="486"/>
      <c r="TOB2" s="486"/>
      <c r="TOC2" s="486"/>
      <c r="TOD2" s="486"/>
      <c r="TOE2" s="486"/>
      <c r="TOF2" s="486"/>
      <c r="TOG2" s="486"/>
      <c r="TOH2" s="486"/>
      <c r="TOI2" s="486"/>
      <c r="TOJ2" s="486"/>
      <c r="TOK2" s="486"/>
      <c r="TOL2" s="486"/>
      <c r="TOM2" s="486"/>
      <c r="TON2" s="486"/>
      <c r="TOO2" s="486"/>
      <c r="TOP2" s="486"/>
      <c r="TOQ2" s="486"/>
      <c r="TOR2" s="486"/>
      <c r="TOS2" s="486"/>
      <c r="TOT2" s="486"/>
      <c r="TOU2" s="486"/>
      <c r="TOV2" s="486"/>
      <c r="TOW2" s="486"/>
      <c r="TOX2" s="486"/>
      <c r="TOY2" s="486"/>
      <c r="TOZ2" s="486"/>
      <c r="TPA2" s="486"/>
      <c r="TPB2" s="486"/>
      <c r="TPC2" s="486"/>
      <c r="TPD2" s="486"/>
      <c r="TPE2" s="486"/>
      <c r="TPF2" s="486"/>
      <c r="TPG2" s="486"/>
      <c r="TPH2" s="486"/>
      <c r="TPI2" s="486"/>
      <c r="TPJ2" s="486"/>
      <c r="TPK2" s="486"/>
      <c r="TPL2" s="486"/>
      <c r="TPM2" s="486"/>
      <c r="TPN2" s="486"/>
      <c r="TPO2" s="486"/>
      <c r="TPP2" s="486"/>
      <c r="TPQ2" s="486"/>
      <c r="TPR2" s="486"/>
      <c r="TPS2" s="486"/>
      <c r="TPT2" s="486"/>
      <c r="TPU2" s="486"/>
      <c r="TPV2" s="486"/>
      <c r="TPW2" s="486"/>
      <c r="TPX2" s="486"/>
      <c r="TPY2" s="486"/>
      <c r="TPZ2" s="486"/>
      <c r="TQA2" s="486"/>
      <c r="TQB2" s="486"/>
      <c r="TQC2" s="486"/>
      <c r="TQD2" s="486"/>
      <c r="TQE2" s="486"/>
      <c r="TQF2" s="486"/>
      <c r="TQG2" s="486"/>
      <c r="TQH2" s="486"/>
      <c r="TQI2" s="486"/>
      <c r="TQJ2" s="486"/>
      <c r="TQK2" s="486"/>
      <c r="TQL2" s="486"/>
      <c r="TQM2" s="486"/>
      <c r="TQN2" s="486"/>
      <c r="TQO2" s="486"/>
      <c r="TQP2" s="486"/>
      <c r="TQQ2" s="486"/>
      <c r="TQR2" s="486"/>
      <c r="TQS2" s="486"/>
      <c r="TQT2" s="486"/>
      <c r="TQU2" s="486"/>
      <c r="TQV2" s="486"/>
      <c r="TQW2" s="486"/>
      <c r="TQX2" s="486"/>
      <c r="TQY2" s="486"/>
      <c r="TQZ2" s="486"/>
      <c r="TRA2" s="486"/>
      <c r="TRB2" s="486"/>
      <c r="TRC2" s="486"/>
      <c r="TRD2" s="486"/>
      <c r="TRE2" s="486"/>
      <c r="TRF2" s="486"/>
      <c r="TRG2" s="486"/>
      <c r="TRH2" s="486"/>
      <c r="TRI2" s="486"/>
      <c r="TRJ2" s="486"/>
      <c r="TRK2" s="486"/>
      <c r="TRL2" s="486"/>
      <c r="TRM2" s="486"/>
      <c r="TRN2" s="486"/>
      <c r="TRO2" s="486"/>
      <c r="TRP2" s="486"/>
      <c r="TRQ2" s="486"/>
      <c r="TRR2" s="486"/>
      <c r="TRS2" s="486"/>
      <c r="TRT2" s="486"/>
      <c r="TRU2" s="486"/>
      <c r="TRV2" s="486"/>
      <c r="TRW2" s="486"/>
      <c r="TRX2" s="486"/>
      <c r="TRY2" s="486"/>
      <c r="TRZ2" s="486"/>
      <c r="TSA2" s="486"/>
      <c r="TSB2" s="486"/>
      <c r="TSC2" s="486"/>
      <c r="TSD2" s="486"/>
      <c r="TSE2" s="486"/>
      <c r="TSF2" s="486"/>
      <c r="TSG2" s="486"/>
      <c r="TSH2" s="486"/>
      <c r="TSI2" s="486"/>
      <c r="TSJ2" s="486"/>
      <c r="TSK2" s="486"/>
      <c r="TSL2" s="486"/>
      <c r="TSM2" s="486"/>
      <c r="TSN2" s="486"/>
      <c r="TSO2" s="486"/>
      <c r="TSP2" s="486"/>
      <c r="TSQ2" s="486"/>
      <c r="TSR2" s="486"/>
      <c r="TSS2" s="486"/>
      <c r="TST2" s="486"/>
      <c r="TSU2" s="486"/>
      <c r="TSV2" s="486"/>
      <c r="TSW2" s="486"/>
      <c r="TSX2" s="486"/>
      <c r="TSY2" s="486"/>
      <c r="TSZ2" s="486"/>
      <c r="TTA2" s="486"/>
      <c r="TTB2" s="486"/>
      <c r="TTC2" s="486"/>
      <c r="TTD2" s="486"/>
      <c r="TTE2" s="486"/>
      <c r="TTF2" s="486"/>
      <c r="TTG2" s="486"/>
      <c r="TTH2" s="486"/>
      <c r="TTI2" s="486"/>
      <c r="TTJ2" s="486"/>
      <c r="TTK2" s="486"/>
      <c r="TTL2" s="486"/>
      <c r="TTM2" s="486"/>
      <c r="TTN2" s="486"/>
      <c r="TTO2" s="486"/>
      <c r="TTP2" s="486"/>
      <c r="TTQ2" s="486"/>
      <c r="TTR2" s="486"/>
      <c r="TTS2" s="486"/>
      <c r="TTT2" s="486"/>
      <c r="TTU2" s="486"/>
      <c r="TTV2" s="486"/>
      <c r="TTW2" s="486"/>
      <c r="TTX2" s="486"/>
      <c r="TTY2" s="486"/>
      <c r="TTZ2" s="486"/>
      <c r="TUA2" s="486"/>
      <c r="TUB2" s="486"/>
      <c r="TUC2" s="486"/>
      <c r="TUD2" s="486"/>
      <c r="TUE2" s="486"/>
      <c r="TUF2" s="486"/>
      <c r="TUG2" s="486"/>
      <c r="TUH2" s="486"/>
      <c r="TUI2" s="486"/>
      <c r="TUJ2" s="486"/>
      <c r="TUK2" s="486"/>
      <c r="TUL2" s="486"/>
      <c r="TUM2" s="486"/>
      <c r="TUN2" s="486"/>
      <c r="TUO2" s="486"/>
      <c r="TUP2" s="486"/>
      <c r="TUQ2" s="486"/>
      <c r="TUR2" s="486"/>
      <c r="TUS2" s="486"/>
      <c r="TUT2" s="486"/>
      <c r="TUU2" s="486"/>
      <c r="TUV2" s="486"/>
      <c r="TUW2" s="486"/>
      <c r="TUX2" s="486"/>
      <c r="TUY2" s="486"/>
      <c r="TUZ2" s="486"/>
      <c r="TVA2" s="486"/>
      <c r="TVB2" s="486"/>
      <c r="TVC2" s="486"/>
      <c r="TVD2" s="486"/>
      <c r="TVE2" s="486"/>
      <c r="TVF2" s="486"/>
      <c r="TVG2" s="486"/>
      <c r="TVH2" s="486"/>
      <c r="TVI2" s="486"/>
      <c r="TVJ2" s="486"/>
      <c r="TVK2" s="486"/>
      <c r="TVL2" s="486"/>
      <c r="TVM2" s="486"/>
      <c r="TVN2" s="486"/>
      <c r="TVO2" s="486"/>
      <c r="TVP2" s="486"/>
      <c r="TVQ2" s="486"/>
      <c r="TVR2" s="486"/>
      <c r="TVS2" s="486"/>
      <c r="TVT2" s="486"/>
      <c r="TVU2" s="486"/>
      <c r="TVV2" s="486"/>
      <c r="TVW2" s="486"/>
      <c r="TVX2" s="486"/>
      <c r="TVY2" s="486"/>
      <c r="TVZ2" s="486"/>
      <c r="TWA2" s="486"/>
      <c r="TWB2" s="486"/>
      <c r="TWC2" s="486"/>
      <c r="TWD2" s="486"/>
      <c r="TWE2" s="486"/>
      <c r="TWF2" s="486"/>
      <c r="TWG2" s="486"/>
      <c r="TWH2" s="486"/>
      <c r="TWI2" s="486"/>
      <c r="TWJ2" s="486"/>
      <c r="TWK2" s="486"/>
      <c r="TWL2" s="486"/>
      <c r="TWM2" s="486"/>
      <c r="TWN2" s="486"/>
      <c r="TWO2" s="486"/>
      <c r="TWP2" s="486"/>
      <c r="TWQ2" s="486"/>
      <c r="TWR2" s="486"/>
      <c r="TWS2" s="486"/>
      <c r="TWT2" s="486"/>
      <c r="TWU2" s="486"/>
      <c r="TWV2" s="486"/>
      <c r="TWW2" s="486"/>
      <c r="TWX2" s="486"/>
      <c r="TWY2" s="486"/>
      <c r="TWZ2" s="486"/>
      <c r="TXA2" s="486"/>
      <c r="TXB2" s="486"/>
      <c r="TXC2" s="486"/>
      <c r="TXD2" s="486"/>
      <c r="TXE2" s="486"/>
      <c r="TXF2" s="486"/>
      <c r="TXG2" s="486"/>
      <c r="TXH2" s="486"/>
      <c r="TXI2" s="486"/>
      <c r="TXJ2" s="486"/>
      <c r="TXK2" s="486"/>
      <c r="TXL2" s="486"/>
      <c r="TXM2" s="486"/>
      <c r="TXN2" s="486"/>
      <c r="TXO2" s="486"/>
      <c r="TXP2" s="486"/>
      <c r="TXQ2" s="486"/>
      <c r="TXR2" s="486"/>
      <c r="TXS2" s="486"/>
      <c r="TXT2" s="486"/>
      <c r="TXU2" s="486"/>
      <c r="TXV2" s="486"/>
      <c r="TXW2" s="486"/>
      <c r="TXX2" s="486"/>
      <c r="TXY2" s="486"/>
      <c r="TXZ2" s="486"/>
      <c r="TYA2" s="486"/>
      <c r="TYB2" s="486"/>
      <c r="TYC2" s="486"/>
      <c r="TYD2" s="486"/>
      <c r="TYE2" s="486"/>
      <c r="TYF2" s="486"/>
      <c r="TYG2" s="486"/>
      <c r="TYH2" s="486"/>
      <c r="TYI2" s="486"/>
      <c r="TYJ2" s="486"/>
      <c r="TYK2" s="486"/>
      <c r="TYL2" s="486"/>
      <c r="TYM2" s="486"/>
      <c r="TYN2" s="486"/>
      <c r="TYO2" s="486"/>
      <c r="TYP2" s="486"/>
      <c r="TYQ2" s="486"/>
      <c r="TYR2" s="486"/>
      <c r="TYS2" s="486"/>
      <c r="TYT2" s="486"/>
      <c r="TYU2" s="486"/>
      <c r="TYV2" s="486"/>
      <c r="TYW2" s="486"/>
      <c r="TYX2" s="486"/>
      <c r="TYY2" s="486"/>
      <c r="TYZ2" s="486"/>
      <c r="TZA2" s="486"/>
      <c r="TZB2" s="486"/>
      <c r="TZC2" s="486"/>
      <c r="TZD2" s="486"/>
      <c r="TZE2" s="486"/>
      <c r="TZF2" s="486"/>
      <c r="TZG2" s="486"/>
      <c r="TZH2" s="486"/>
      <c r="TZI2" s="486"/>
      <c r="TZJ2" s="486"/>
      <c r="TZK2" s="486"/>
      <c r="TZL2" s="486"/>
      <c r="TZM2" s="486"/>
      <c r="TZN2" s="486"/>
      <c r="TZO2" s="486"/>
      <c r="TZP2" s="486"/>
      <c r="TZQ2" s="486"/>
      <c r="TZR2" s="486"/>
      <c r="TZS2" s="486"/>
      <c r="TZT2" s="486"/>
      <c r="TZU2" s="486"/>
      <c r="TZV2" s="486"/>
      <c r="TZW2" s="486"/>
      <c r="TZX2" s="486"/>
      <c r="TZY2" s="486"/>
      <c r="TZZ2" s="486"/>
      <c r="UAA2" s="486"/>
      <c r="UAB2" s="486"/>
      <c r="UAC2" s="486"/>
      <c r="UAD2" s="486"/>
      <c r="UAE2" s="486"/>
      <c r="UAF2" s="486"/>
      <c r="UAG2" s="486"/>
      <c r="UAH2" s="486"/>
      <c r="UAI2" s="486"/>
      <c r="UAJ2" s="486"/>
      <c r="UAK2" s="486"/>
      <c r="UAL2" s="486"/>
      <c r="UAM2" s="486"/>
      <c r="UAN2" s="486"/>
      <c r="UAO2" s="486"/>
      <c r="UAP2" s="486"/>
      <c r="UAQ2" s="486"/>
      <c r="UAR2" s="486"/>
      <c r="UAS2" s="486"/>
      <c r="UAT2" s="486"/>
      <c r="UAU2" s="486"/>
      <c r="UAV2" s="486"/>
      <c r="UAW2" s="486"/>
      <c r="UAX2" s="486"/>
      <c r="UAY2" s="486"/>
      <c r="UAZ2" s="486"/>
      <c r="UBA2" s="486"/>
      <c r="UBB2" s="486"/>
      <c r="UBC2" s="486"/>
      <c r="UBD2" s="486"/>
      <c r="UBE2" s="486"/>
      <c r="UBF2" s="486"/>
      <c r="UBG2" s="486"/>
      <c r="UBH2" s="486"/>
      <c r="UBI2" s="486"/>
      <c r="UBJ2" s="486"/>
      <c r="UBK2" s="486"/>
      <c r="UBL2" s="486"/>
      <c r="UBM2" s="486"/>
      <c r="UBN2" s="486"/>
      <c r="UBO2" s="486"/>
      <c r="UBP2" s="486"/>
      <c r="UBQ2" s="486"/>
      <c r="UBR2" s="486"/>
      <c r="UBS2" s="486"/>
      <c r="UBT2" s="486"/>
      <c r="UBU2" s="486"/>
      <c r="UBV2" s="486"/>
      <c r="UBW2" s="486"/>
      <c r="UBX2" s="486"/>
      <c r="UBY2" s="486"/>
      <c r="UBZ2" s="486"/>
      <c r="UCA2" s="486"/>
      <c r="UCB2" s="486"/>
      <c r="UCC2" s="486"/>
      <c r="UCD2" s="486"/>
      <c r="UCE2" s="486"/>
      <c r="UCF2" s="486"/>
      <c r="UCG2" s="486"/>
      <c r="UCH2" s="486"/>
      <c r="UCI2" s="486"/>
      <c r="UCJ2" s="486"/>
      <c r="UCK2" s="486"/>
      <c r="UCL2" s="486"/>
      <c r="UCM2" s="486"/>
      <c r="UCN2" s="486"/>
      <c r="UCO2" s="486"/>
      <c r="UCP2" s="486"/>
      <c r="UCQ2" s="486"/>
      <c r="UCR2" s="486"/>
      <c r="UCS2" s="486"/>
      <c r="UCT2" s="486"/>
      <c r="UCU2" s="486"/>
      <c r="UCV2" s="486"/>
      <c r="UCW2" s="486"/>
      <c r="UCX2" s="486"/>
      <c r="UCY2" s="486"/>
      <c r="UCZ2" s="486"/>
      <c r="UDA2" s="486"/>
      <c r="UDB2" s="486"/>
      <c r="UDC2" s="486"/>
      <c r="UDD2" s="486"/>
      <c r="UDE2" s="486"/>
      <c r="UDF2" s="486"/>
      <c r="UDG2" s="486"/>
      <c r="UDH2" s="486"/>
      <c r="UDI2" s="486"/>
      <c r="UDJ2" s="486"/>
      <c r="UDK2" s="486"/>
      <c r="UDL2" s="486"/>
      <c r="UDM2" s="486"/>
      <c r="UDN2" s="486"/>
      <c r="UDO2" s="486"/>
      <c r="UDP2" s="486"/>
      <c r="UDQ2" s="486"/>
      <c r="UDR2" s="486"/>
      <c r="UDS2" s="486"/>
      <c r="UDT2" s="486"/>
      <c r="UDU2" s="486"/>
      <c r="UDV2" s="486"/>
      <c r="UDW2" s="486"/>
      <c r="UDX2" s="486"/>
      <c r="UDY2" s="486"/>
      <c r="UDZ2" s="486"/>
      <c r="UEA2" s="486"/>
      <c r="UEB2" s="486"/>
      <c r="UEC2" s="486"/>
      <c r="UED2" s="486"/>
      <c r="UEE2" s="486"/>
      <c r="UEF2" s="486"/>
      <c r="UEG2" s="486"/>
      <c r="UEH2" s="486"/>
      <c r="UEI2" s="486"/>
      <c r="UEJ2" s="486"/>
      <c r="UEK2" s="486"/>
      <c r="UEL2" s="486"/>
      <c r="UEM2" s="486"/>
      <c r="UEN2" s="486"/>
      <c r="UEO2" s="486"/>
      <c r="UEP2" s="486"/>
      <c r="UEQ2" s="486"/>
      <c r="UER2" s="486"/>
      <c r="UES2" s="486"/>
      <c r="UET2" s="486"/>
      <c r="UEU2" s="486"/>
      <c r="UEV2" s="486"/>
      <c r="UEW2" s="486"/>
      <c r="UEX2" s="486"/>
      <c r="UEY2" s="486"/>
      <c r="UEZ2" s="486"/>
      <c r="UFA2" s="486"/>
      <c r="UFB2" s="486"/>
      <c r="UFC2" s="486"/>
      <c r="UFD2" s="486"/>
      <c r="UFE2" s="486"/>
      <c r="UFF2" s="486"/>
      <c r="UFG2" s="486"/>
      <c r="UFH2" s="486"/>
      <c r="UFI2" s="486"/>
      <c r="UFJ2" s="486"/>
      <c r="UFK2" s="486"/>
      <c r="UFL2" s="486"/>
      <c r="UFM2" s="486"/>
      <c r="UFN2" s="486"/>
      <c r="UFO2" s="486"/>
      <c r="UFP2" s="486"/>
      <c r="UFQ2" s="486"/>
      <c r="UFR2" s="486"/>
      <c r="UFS2" s="486"/>
      <c r="UFT2" s="486"/>
      <c r="UFU2" s="486"/>
      <c r="UFV2" s="486"/>
      <c r="UFW2" s="486"/>
      <c r="UFX2" s="486"/>
      <c r="UFY2" s="486"/>
      <c r="UFZ2" s="486"/>
      <c r="UGA2" s="486"/>
      <c r="UGB2" s="486"/>
      <c r="UGC2" s="486"/>
      <c r="UGD2" s="486"/>
      <c r="UGE2" s="486"/>
      <c r="UGF2" s="486"/>
      <c r="UGG2" s="486"/>
      <c r="UGH2" s="486"/>
      <c r="UGI2" s="486"/>
      <c r="UGJ2" s="486"/>
      <c r="UGK2" s="486"/>
      <c r="UGL2" s="486"/>
      <c r="UGM2" s="486"/>
      <c r="UGN2" s="486"/>
      <c r="UGO2" s="486"/>
      <c r="UGP2" s="486"/>
      <c r="UGQ2" s="486"/>
      <c r="UGR2" s="486"/>
      <c r="UGS2" s="486"/>
      <c r="UGT2" s="486"/>
      <c r="UGU2" s="486"/>
      <c r="UGV2" s="486"/>
      <c r="UGW2" s="486"/>
      <c r="UGX2" s="486"/>
      <c r="UGY2" s="486"/>
      <c r="UGZ2" s="486"/>
      <c r="UHA2" s="486"/>
      <c r="UHB2" s="486"/>
      <c r="UHC2" s="486"/>
      <c r="UHD2" s="486"/>
      <c r="UHE2" s="486"/>
      <c r="UHF2" s="486"/>
      <c r="UHG2" s="486"/>
      <c r="UHH2" s="486"/>
      <c r="UHI2" s="486"/>
      <c r="UHJ2" s="486"/>
      <c r="UHK2" s="486"/>
      <c r="UHL2" s="486"/>
      <c r="UHM2" s="486"/>
      <c r="UHN2" s="486"/>
      <c r="UHO2" s="486"/>
      <c r="UHP2" s="486"/>
      <c r="UHQ2" s="486"/>
      <c r="UHR2" s="486"/>
      <c r="UHS2" s="486"/>
      <c r="UHT2" s="486"/>
      <c r="UHU2" s="486"/>
      <c r="UHV2" s="486"/>
      <c r="UHW2" s="486"/>
      <c r="UHX2" s="486"/>
      <c r="UHY2" s="486"/>
      <c r="UHZ2" s="486"/>
      <c r="UIA2" s="486"/>
      <c r="UIB2" s="486"/>
      <c r="UIC2" s="486"/>
      <c r="UID2" s="486"/>
      <c r="UIE2" s="486"/>
      <c r="UIF2" s="486"/>
      <c r="UIG2" s="486"/>
      <c r="UIH2" s="486"/>
      <c r="UII2" s="486"/>
      <c r="UIJ2" s="486"/>
      <c r="UIK2" s="486"/>
      <c r="UIL2" s="486"/>
      <c r="UIM2" s="486"/>
      <c r="UIN2" s="486"/>
      <c r="UIO2" s="486"/>
      <c r="UIP2" s="486"/>
      <c r="UIQ2" s="486"/>
      <c r="UIR2" s="486"/>
      <c r="UIS2" s="486"/>
      <c r="UIT2" s="486"/>
      <c r="UIU2" s="486"/>
      <c r="UIV2" s="486"/>
      <c r="UIW2" s="486"/>
      <c r="UIX2" s="486"/>
      <c r="UIY2" s="486"/>
      <c r="UIZ2" s="486"/>
      <c r="UJA2" s="486"/>
      <c r="UJB2" s="486"/>
      <c r="UJC2" s="486"/>
      <c r="UJD2" s="486"/>
      <c r="UJE2" s="486"/>
      <c r="UJF2" s="486"/>
      <c r="UJG2" s="486"/>
      <c r="UJH2" s="486"/>
      <c r="UJI2" s="486"/>
      <c r="UJJ2" s="486"/>
      <c r="UJK2" s="486"/>
      <c r="UJL2" s="486"/>
      <c r="UJM2" s="486"/>
      <c r="UJN2" s="486"/>
      <c r="UJO2" s="486"/>
      <c r="UJP2" s="486"/>
      <c r="UJQ2" s="486"/>
      <c r="UJR2" s="486"/>
      <c r="UJS2" s="486"/>
      <c r="UJT2" s="486"/>
      <c r="UJU2" s="486"/>
      <c r="UJV2" s="486"/>
      <c r="UJW2" s="486"/>
      <c r="UJX2" s="486"/>
      <c r="UJY2" s="486"/>
      <c r="UJZ2" s="486"/>
      <c r="UKA2" s="486"/>
      <c r="UKB2" s="486"/>
      <c r="UKC2" s="486"/>
      <c r="UKD2" s="486"/>
      <c r="UKE2" s="486"/>
      <c r="UKF2" s="486"/>
      <c r="UKG2" s="486"/>
      <c r="UKH2" s="486"/>
      <c r="UKI2" s="486"/>
      <c r="UKJ2" s="486"/>
      <c r="UKK2" s="486"/>
      <c r="UKL2" s="486"/>
      <c r="UKM2" s="486"/>
      <c r="UKN2" s="486"/>
      <c r="UKO2" s="486"/>
      <c r="UKP2" s="486"/>
      <c r="UKQ2" s="486"/>
      <c r="UKR2" s="486"/>
      <c r="UKS2" s="486"/>
      <c r="UKT2" s="486"/>
      <c r="UKU2" s="486"/>
      <c r="UKV2" s="486"/>
      <c r="UKW2" s="486"/>
      <c r="UKX2" s="486"/>
      <c r="UKY2" s="486"/>
      <c r="UKZ2" s="486"/>
      <c r="ULA2" s="486"/>
      <c r="ULB2" s="486"/>
      <c r="ULC2" s="486"/>
      <c r="ULD2" s="486"/>
      <c r="ULE2" s="486"/>
      <c r="ULF2" s="486"/>
      <c r="ULG2" s="486"/>
      <c r="ULH2" s="486"/>
      <c r="ULI2" s="486"/>
      <c r="ULJ2" s="486"/>
      <c r="ULK2" s="486"/>
      <c r="ULL2" s="486"/>
      <c r="ULM2" s="486"/>
      <c r="ULN2" s="486"/>
      <c r="ULO2" s="486"/>
      <c r="ULP2" s="486"/>
      <c r="ULQ2" s="486"/>
      <c r="ULR2" s="486"/>
      <c r="ULS2" s="486"/>
      <c r="ULT2" s="486"/>
      <c r="ULU2" s="486"/>
      <c r="ULV2" s="486"/>
      <c r="ULW2" s="486"/>
      <c r="ULX2" s="486"/>
      <c r="ULY2" s="486"/>
      <c r="ULZ2" s="486"/>
      <c r="UMA2" s="486"/>
      <c r="UMB2" s="486"/>
      <c r="UMC2" s="486"/>
      <c r="UMD2" s="486"/>
      <c r="UME2" s="486"/>
      <c r="UMF2" s="486"/>
      <c r="UMG2" s="486"/>
      <c r="UMH2" s="486"/>
      <c r="UMI2" s="486"/>
      <c r="UMJ2" s="486"/>
      <c r="UMK2" s="486"/>
      <c r="UML2" s="486"/>
      <c r="UMM2" s="486"/>
      <c r="UMN2" s="486"/>
      <c r="UMO2" s="486"/>
      <c r="UMP2" s="486"/>
      <c r="UMQ2" s="486"/>
      <c r="UMR2" s="486"/>
      <c r="UMS2" s="486"/>
      <c r="UMT2" s="486"/>
      <c r="UMU2" s="486"/>
      <c r="UMV2" s="486"/>
      <c r="UMW2" s="486"/>
      <c r="UMX2" s="486"/>
      <c r="UMY2" s="486"/>
      <c r="UMZ2" s="486"/>
      <c r="UNA2" s="486"/>
      <c r="UNB2" s="486"/>
      <c r="UNC2" s="486"/>
      <c r="UND2" s="486"/>
      <c r="UNE2" s="486"/>
      <c r="UNF2" s="486"/>
      <c r="UNG2" s="486"/>
      <c r="UNH2" s="486"/>
      <c r="UNI2" s="486"/>
      <c r="UNJ2" s="486"/>
      <c r="UNK2" s="486"/>
      <c r="UNL2" s="486"/>
      <c r="UNM2" s="486"/>
      <c r="UNN2" s="486"/>
      <c r="UNO2" s="486"/>
      <c r="UNP2" s="486"/>
      <c r="UNQ2" s="486"/>
      <c r="UNR2" s="486"/>
      <c r="UNS2" s="486"/>
      <c r="UNT2" s="486"/>
      <c r="UNU2" s="486"/>
      <c r="UNV2" s="486"/>
      <c r="UNW2" s="486"/>
      <c r="UNX2" s="486"/>
      <c r="UNY2" s="486"/>
      <c r="UNZ2" s="486"/>
      <c r="UOA2" s="486"/>
      <c r="UOB2" s="486"/>
      <c r="UOC2" s="486"/>
      <c r="UOD2" s="486"/>
      <c r="UOE2" s="486"/>
      <c r="UOF2" s="486"/>
      <c r="UOG2" s="486"/>
      <c r="UOH2" s="486"/>
      <c r="UOI2" s="486"/>
      <c r="UOJ2" s="486"/>
      <c r="UOK2" s="486"/>
      <c r="UOL2" s="486"/>
      <c r="UOM2" s="486"/>
      <c r="UON2" s="486"/>
      <c r="UOO2" s="486"/>
      <c r="UOP2" s="486"/>
      <c r="UOQ2" s="486"/>
      <c r="UOR2" s="486"/>
      <c r="UOS2" s="486"/>
      <c r="UOT2" s="486"/>
      <c r="UOU2" s="486"/>
      <c r="UOV2" s="486"/>
      <c r="UOW2" s="486"/>
      <c r="UOX2" s="486"/>
      <c r="UOY2" s="486"/>
      <c r="UOZ2" s="486"/>
      <c r="UPA2" s="486"/>
      <c r="UPB2" s="486"/>
      <c r="UPC2" s="486"/>
      <c r="UPD2" s="486"/>
      <c r="UPE2" s="486"/>
      <c r="UPF2" s="486"/>
      <c r="UPG2" s="486"/>
      <c r="UPH2" s="486"/>
      <c r="UPI2" s="486"/>
      <c r="UPJ2" s="486"/>
      <c r="UPK2" s="486"/>
      <c r="UPL2" s="486"/>
      <c r="UPM2" s="486"/>
      <c r="UPN2" s="486"/>
      <c r="UPO2" s="486"/>
      <c r="UPP2" s="486"/>
      <c r="UPQ2" s="486"/>
      <c r="UPR2" s="486"/>
      <c r="UPS2" s="486"/>
      <c r="UPT2" s="486"/>
      <c r="UPU2" s="486"/>
      <c r="UPV2" s="486"/>
      <c r="UPW2" s="486"/>
      <c r="UPX2" s="486"/>
      <c r="UPY2" s="486"/>
      <c r="UPZ2" s="486"/>
      <c r="UQA2" s="486"/>
      <c r="UQB2" s="486"/>
      <c r="UQC2" s="486"/>
      <c r="UQD2" s="486"/>
      <c r="UQE2" s="486"/>
      <c r="UQF2" s="486"/>
      <c r="UQG2" s="486"/>
      <c r="UQH2" s="486"/>
      <c r="UQI2" s="486"/>
      <c r="UQJ2" s="486"/>
      <c r="UQK2" s="486"/>
      <c r="UQL2" s="486"/>
      <c r="UQM2" s="486"/>
      <c r="UQN2" s="486"/>
      <c r="UQO2" s="486"/>
      <c r="UQP2" s="486"/>
      <c r="UQQ2" s="486"/>
      <c r="UQR2" s="486"/>
      <c r="UQS2" s="486"/>
      <c r="UQT2" s="486"/>
      <c r="UQU2" s="486"/>
      <c r="UQV2" s="486"/>
      <c r="UQW2" s="486"/>
      <c r="UQX2" s="486"/>
      <c r="UQY2" s="486"/>
      <c r="UQZ2" s="486"/>
      <c r="URA2" s="486"/>
      <c r="URB2" s="486"/>
      <c r="URC2" s="486"/>
      <c r="URD2" s="486"/>
      <c r="URE2" s="486"/>
      <c r="URF2" s="486"/>
      <c r="URG2" s="486"/>
      <c r="URH2" s="486"/>
      <c r="URI2" s="486"/>
      <c r="URJ2" s="486"/>
      <c r="URK2" s="486"/>
      <c r="URL2" s="486"/>
      <c r="URM2" s="486"/>
      <c r="URN2" s="486"/>
      <c r="URO2" s="486"/>
      <c r="URP2" s="486"/>
      <c r="URQ2" s="486"/>
      <c r="URR2" s="486"/>
      <c r="URS2" s="486"/>
      <c r="URT2" s="486"/>
      <c r="URU2" s="486"/>
      <c r="URV2" s="486"/>
      <c r="URW2" s="486"/>
      <c r="URX2" s="486"/>
      <c r="URY2" s="486"/>
      <c r="URZ2" s="486"/>
      <c r="USA2" s="486"/>
      <c r="USB2" s="486"/>
      <c r="USC2" s="486"/>
      <c r="USD2" s="486"/>
      <c r="USE2" s="486"/>
      <c r="USF2" s="486"/>
      <c r="USG2" s="486"/>
      <c r="USH2" s="486"/>
      <c r="USI2" s="486"/>
      <c r="USJ2" s="486"/>
      <c r="USK2" s="486"/>
      <c r="USL2" s="486"/>
      <c r="USM2" s="486"/>
      <c r="USN2" s="486"/>
      <c r="USO2" s="486"/>
      <c r="USP2" s="486"/>
      <c r="USQ2" s="486"/>
      <c r="USR2" s="486"/>
      <c r="USS2" s="486"/>
      <c r="UST2" s="486"/>
      <c r="USU2" s="486"/>
      <c r="USV2" s="486"/>
      <c r="USW2" s="486"/>
      <c r="USX2" s="486"/>
      <c r="USY2" s="486"/>
      <c r="USZ2" s="486"/>
      <c r="UTA2" s="486"/>
      <c r="UTB2" s="486"/>
      <c r="UTC2" s="486"/>
      <c r="UTD2" s="486"/>
      <c r="UTE2" s="486"/>
      <c r="UTF2" s="486"/>
      <c r="UTG2" s="486"/>
      <c r="UTH2" s="486"/>
      <c r="UTI2" s="486"/>
      <c r="UTJ2" s="486"/>
      <c r="UTK2" s="486"/>
      <c r="UTL2" s="486"/>
      <c r="UTM2" s="486"/>
      <c r="UTN2" s="486"/>
      <c r="UTO2" s="486"/>
      <c r="UTP2" s="486"/>
      <c r="UTQ2" s="486"/>
      <c r="UTR2" s="486"/>
      <c r="UTS2" s="486"/>
      <c r="UTT2" s="486"/>
      <c r="UTU2" s="486"/>
      <c r="UTV2" s="486"/>
      <c r="UTW2" s="486"/>
      <c r="UTX2" s="486"/>
      <c r="UTY2" s="486"/>
      <c r="UTZ2" s="486"/>
      <c r="UUA2" s="486"/>
      <c r="UUB2" s="486"/>
      <c r="UUC2" s="486"/>
      <c r="UUD2" s="486"/>
      <c r="UUE2" s="486"/>
      <c r="UUF2" s="486"/>
      <c r="UUG2" s="486"/>
      <c r="UUH2" s="486"/>
      <c r="UUI2" s="486"/>
      <c r="UUJ2" s="486"/>
      <c r="UUK2" s="486"/>
      <c r="UUL2" s="486"/>
      <c r="UUM2" s="486"/>
      <c r="UUN2" s="486"/>
      <c r="UUO2" s="486"/>
      <c r="UUP2" s="486"/>
      <c r="UUQ2" s="486"/>
      <c r="UUR2" s="486"/>
      <c r="UUS2" s="486"/>
      <c r="UUT2" s="486"/>
      <c r="UUU2" s="486"/>
      <c r="UUV2" s="486"/>
      <c r="UUW2" s="486"/>
      <c r="UUX2" s="486"/>
      <c r="UUY2" s="486"/>
      <c r="UUZ2" s="486"/>
      <c r="UVA2" s="486"/>
      <c r="UVB2" s="486"/>
      <c r="UVC2" s="486"/>
      <c r="UVD2" s="486"/>
      <c r="UVE2" s="486"/>
      <c r="UVF2" s="486"/>
      <c r="UVG2" s="486"/>
      <c r="UVH2" s="486"/>
      <c r="UVI2" s="486"/>
      <c r="UVJ2" s="486"/>
      <c r="UVK2" s="486"/>
      <c r="UVL2" s="486"/>
      <c r="UVM2" s="486"/>
      <c r="UVN2" s="486"/>
      <c r="UVO2" s="486"/>
      <c r="UVP2" s="486"/>
      <c r="UVQ2" s="486"/>
      <c r="UVR2" s="486"/>
      <c r="UVS2" s="486"/>
      <c r="UVT2" s="486"/>
      <c r="UVU2" s="486"/>
      <c r="UVV2" s="486"/>
      <c r="UVW2" s="486"/>
      <c r="UVX2" s="486"/>
      <c r="UVY2" s="486"/>
      <c r="UVZ2" s="486"/>
      <c r="UWA2" s="486"/>
      <c r="UWB2" s="486"/>
      <c r="UWC2" s="486"/>
      <c r="UWD2" s="486"/>
      <c r="UWE2" s="486"/>
      <c r="UWF2" s="486"/>
      <c r="UWG2" s="486"/>
      <c r="UWH2" s="486"/>
      <c r="UWI2" s="486"/>
      <c r="UWJ2" s="486"/>
      <c r="UWK2" s="486"/>
      <c r="UWL2" s="486"/>
      <c r="UWM2" s="486"/>
      <c r="UWN2" s="486"/>
      <c r="UWO2" s="486"/>
      <c r="UWP2" s="486"/>
      <c r="UWQ2" s="486"/>
      <c r="UWR2" s="486"/>
      <c r="UWS2" s="486"/>
      <c r="UWT2" s="486"/>
      <c r="UWU2" s="486"/>
      <c r="UWV2" s="486"/>
      <c r="UWW2" s="486"/>
      <c r="UWX2" s="486"/>
      <c r="UWY2" s="486"/>
      <c r="UWZ2" s="486"/>
      <c r="UXA2" s="486"/>
      <c r="UXB2" s="486"/>
      <c r="UXC2" s="486"/>
      <c r="UXD2" s="486"/>
      <c r="UXE2" s="486"/>
      <c r="UXF2" s="486"/>
      <c r="UXG2" s="486"/>
      <c r="UXH2" s="486"/>
      <c r="UXI2" s="486"/>
      <c r="UXJ2" s="486"/>
      <c r="UXK2" s="486"/>
      <c r="UXL2" s="486"/>
      <c r="UXM2" s="486"/>
      <c r="UXN2" s="486"/>
      <c r="UXO2" s="486"/>
      <c r="UXP2" s="486"/>
      <c r="UXQ2" s="486"/>
      <c r="UXR2" s="486"/>
      <c r="UXS2" s="486"/>
      <c r="UXT2" s="486"/>
      <c r="UXU2" s="486"/>
      <c r="UXV2" s="486"/>
      <c r="UXW2" s="486"/>
      <c r="UXX2" s="486"/>
      <c r="UXY2" s="486"/>
      <c r="UXZ2" s="486"/>
      <c r="UYA2" s="486"/>
      <c r="UYB2" s="486"/>
      <c r="UYC2" s="486"/>
      <c r="UYD2" s="486"/>
      <c r="UYE2" s="486"/>
      <c r="UYF2" s="486"/>
      <c r="UYG2" s="486"/>
      <c r="UYH2" s="486"/>
      <c r="UYI2" s="486"/>
      <c r="UYJ2" s="486"/>
      <c r="UYK2" s="486"/>
      <c r="UYL2" s="486"/>
      <c r="UYM2" s="486"/>
      <c r="UYN2" s="486"/>
      <c r="UYO2" s="486"/>
      <c r="UYP2" s="486"/>
      <c r="UYQ2" s="486"/>
      <c r="UYR2" s="486"/>
      <c r="UYS2" s="486"/>
      <c r="UYT2" s="486"/>
      <c r="UYU2" s="486"/>
      <c r="UYV2" s="486"/>
      <c r="UYW2" s="486"/>
      <c r="UYX2" s="486"/>
      <c r="UYY2" s="486"/>
      <c r="UYZ2" s="486"/>
      <c r="UZA2" s="486"/>
      <c r="UZB2" s="486"/>
      <c r="UZC2" s="486"/>
      <c r="UZD2" s="486"/>
      <c r="UZE2" s="486"/>
      <c r="UZF2" s="486"/>
      <c r="UZG2" s="486"/>
      <c r="UZH2" s="486"/>
      <c r="UZI2" s="486"/>
      <c r="UZJ2" s="486"/>
      <c r="UZK2" s="486"/>
      <c r="UZL2" s="486"/>
      <c r="UZM2" s="486"/>
      <c r="UZN2" s="486"/>
      <c r="UZO2" s="486"/>
      <c r="UZP2" s="486"/>
      <c r="UZQ2" s="486"/>
      <c r="UZR2" s="486"/>
      <c r="UZS2" s="486"/>
      <c r="UZT2" s="486"/>
      <c r="UZU2" s="486"/>
      <c r="UZV2" s="486"/>
      <c r="UZW2" s="486"/>
      <c r="UZX2" s="486"/>
      <c r="UZY2" s="486"/>
      <c r="UZZ2" s="486"/>
      <c r="VAA2" s="486"/>
      <c r="VAB2" s="486"/>
      <c r="VAC2" s="486"/>
      <c r="VAD2" s="486"/>
      <c r="VAE2" s="486"/>
      <c r="VAF2" s="486"/>
      <c r="VAG2" s="486"/>
      <c r="VAH2" s="486"/>
      <c r="VAI2" s="486"/>
      <c r="VAJ2" s="486"/>
      <c r="VAK2" s="486"/>
      <c r="VAL2" s="486"/>
      <c r="VAM2" s="486"/>
      <c r="VAN2" s="486"/>
      <c r="VAO2" s="486"/>
      <c r="VAP2" s="486"/>
      <c r="VAQ2" s="486"/>
      <c r="VAR2" s="486"/>
      <c r="VAS2" s="486"/>
      <c r="VAT2" s="486"/>
      <c r="VAU2" s="486"/>
      <c r="VAV2" s="486"/>
      <c r="VAW2" s="486"/>
      <c r="VAX2" s="486"/>
      <c r="VAY2" s="486"/>
      <c r="VAZ2" s="486"/>
      <c r="VBA2" s="486"/>
      <c r="VBB2" s="486"/>
      <c r="VBC2" s="486"/>
      <c r="VBD2" s="486"/>
      <c r="VBE2" s="486"/>
      <c r="VBF2" s="486"/>
      <c r="VBG2" s="486"/>
      <c r="VBH2" s="486"/>
      <c r="VBI2" s="486"/>
      <c r="VBJ2" s="486"/>
      <c r="VBK2" s="486"/>
      <c r="VBL2" s="486"/>
      <c r="VBM2" s="486"/>
      <c r="VBN2" s="486"/>
      <c r="VBO2" s="486"/>
      <c r="VBP2" s="486"/>
      <c r="VBQ2" s="486"/>
      <c r="VBR2" s="486"/>
      <c r="VBS2" s="486"/>
      <c r="VBT2" s="486"/>
      <c r="VBU2" s="486"/>
      <c r="VBV2" s="486"/>
      <c r="VBW2" s="486"/>
      <c r="VBX2" s="486"/>
      <c r="VBY2" s="486"/>
      <c r="VBZ2" s="486"/>
      <c r="VCA2" s="486"/>
      <c r="VCB2" s="486"/>
      <c r="VCC2" s="486"/>
      <c r="VCD2" s="486"/>
      <c r="VCE2" s="486"/>
      <c r="VCF2" s="486"/>
      <c r="VCG2" s="486"/>
      <c r="VCH2" s="486"/>
      <c r="VCI2" s="486"/>
      <c r="VCJ2" s="486"/>
      <c r="VCK2" s="486"/>
      <c r="VCL2" s="486"/>
      <c r="VCM2" s="486"/>
      <c r="VCN2" s="486"/>
      <c r="VCO2" s="486"/>
      <c r="VCP2" s="486"/>
      <c r="VCQ2" s="486"/>
      <c r="VCR2" s="486"/>
      <c r="VCS2" s="486"/>
      <c r="VCT2" s="486"/>
      <c r="VCU2" s="486"/>
      <c r="VCV2" s="486"/>
      <c r="VCW2" s="486"/>
      <c r="VCX2" s="486"/>
      <c r="VCY2" s="486"/>
      <c r="VCZ2" s="486"/>
      <c r="VDA2" s="486"/>
      <c r="VDB2" s="486"/>
      <c r="VDC2" s="486"/>
      <c r="VDD2" s="486"/>
      <c r="VDE2" s="486"/>
      <c r="VDF2" s="486"/>
      <c r="VDG2" s="486"/>
      <c r="VDH2" s="486"/>
      <c r="VDI2" s="486"/>
      <c r="VDJ2" s="486"/>
      <c r="VDK2" s="486"/>
      <c r="VDL2" s="486"/>
      <c r="VDM2" s="486"/>
      <c r="VDN2" s="486"/>
      <c r="VDO2" s="486"/>
      <c r="VDP2" s="486"/>
      <c r="VDQ2" s="486"/>
      <c r="VDR2" s="486"/>
      <c r="VDS2" s="486"/>
      <c r="VDT2" s="486"/>
      <c r="VDU2" s="486"/>
      <c r="VDV2" s="486"/>
      <c r="VDW2" s="486"/>
      <c r="VDX2" s="486"/>
      <c r="VDY2" s="486"/>
      <c r="VDZ2" s="486"/>
      <c r="VEA2" s="486"/>
      <c r="VEB2" s="486"/>
      <c r="VEC2" s="486"/>
      <c r="VED2" s="486"/>
      <c r="VEE2" s="486"/>
      <c r="VEF2" s="486"/>
      <c r="VEG2" s="486"/>
      <c r="VEH2" s="486"/>
      <c r="VEI2" s="486"/>
      <c r="VEJ2" s="486"/>
      <c r="VEK2" s="486"/>
      <c r="VEL2" s="486"/>
      <c r="VEM2" s="486"/>
      <c r="VEN2" s="486"/>
      <c r="VEO2" s="486"/>
      <c r="VEP2" s="486"/>
      <c r="VEQ2" s="486"/>
      <c r="VER2" s="486"/>
      <c r="VES2" s="486"/>
      <c r="VET2" s="486"/>
      <c r="VEU2" s="486"/>
      <c r="VEV2" s="486"/>
      <c r="VEW2" s="486"/>
      <c r="VEX2" s="486"/>
      <c r="VEY2" s="486"/>
      <c r="VEZ2" s="486"/>
      <c r="VFA2" s="486"/>
      <c r="VFB2" s="486"/>
      <c r="VFC2" s="486"/>
      <c r="VFD2" s="486"/>
      <c r="VFE2" s="486"/>
      <c r="VFF2" s="486"/>
      <c r="VFG2" s="486"/>
      <c r="VFH2" s="486"/>
      <c r="VFI2" s="486"/>
      <c r="VFJ2" s="486"/>
      <c r="VFK2" s="486"/>
      <c r="VFL2" s="486"/>
      <c r="VFM2" s="486"/>
      <c r="VFN2" s="486"/>
      <c r="VFO2" s="486"/>
      <c r="VFP2" s="486"/>
      <c r="VFQ2" s="486"/>
      <c r="VFR2" s="486"/>
      <c r="VFS2" s="486"/>
      <c r="VFT2" s="486"/>
      <c r="VFU2" s="486"/>
      <c r="VFV2" s="486"/>
      <c r="VFW2" s="486"/>
      <c r="VFX2" s="486"/>
      <c r="VFY2" s="486"/>
      <c r="VFZ2" s="486"/>
      <c r="VGA2" s="486"/>
      <c r="VGB2" s="486"/>
      <c r="VGC2" s="486"/>
      <c r="VGD2" s="486"/>
      <c r="VGE2" s="486"/>
      <c r="VGF2" s="486"/>
      <c r="VGG2" s="486"/>
      <c r="VGH2" s="486"/>
      <c r="VGI2" s="486"/>
      <c r="VGJ2" s="486"/>
      <c r="VGK2" s="486"/>
      <c r="VGL2" s="486"/>
      <c r="VGM2" s="486"/>
      <c r="VGN2" s="486"/>
      <c r="VGO2" s="486"/>
      <c r="VGP2" s="486"/>
      <c r="VGQ2" s="486"/>
      <c r="VGR2" s="486"/>
      <c r="VGS2" s="486"/>
      <c r="VGT2" s="486"/>
      <c r="VGU2" s="486"/>
      <c r="VGV2" s="486"/>
      <c r="VGW2" s="486"/>
      <c r="VGX2" s="486"/>
      <c r="VGY2" s="486"/>
      <c r="VGZ2" s="486"/>
      <c r="VHA2" s="486"/>
      <c r="VHB2" s="486"/>
      <c r="VHC2" s="486"/>
      <c r="VHD2" s="486"/>
      <c r="VHE2" s="486"/>
      <c r="VHF2" s="486"/>
      <c r="VHG2" s="486"/>
      <c r="VHH2" s="486"/>
      <c r="VHI2" s="486"/>
      <c r="VHJ2" s="486"/>
      <c r="VHK2" s="486"/>
      <c r="VHL2" s="486"/>
      <c r="VHM2" s="486"/>
      <c r="VHN2" s="486"/>
      <c r="VHO2" s="486"/>
      <c r="VHP2" s="486"/>
      <c r="VHQ2" s="486"/>
      <c r="VHR2" s="486"/>
      <c r="VHS2" s="486"/>
      <c r="VHT2" s="486"/>
      <c r="VHU2" s="486"/>
      <c r="VHV2" s="486"/>
      <c r="VHW2" s="486"/>
      <c r="VHX2" s="486"/>
      <c r="VHY2" s="486"/>
      <c r="VHZ2" s="486"/>
      <c r="VIA2" s="486"/>
      <c r="VIB2" s="486"/>
      <c r="VIC2" s="486"/>
      <c r="VID2" s="486"/>
      <c r="VIE2" s="486"/>
      <c r="VIF2" s="486"/>
      <c r="VIG2" s="486"/>
      <c r="VIH2" s="486"/>
      <c r="VII2" s="486"/>
      <c r="VIJ2" s="486"/>
      <c r="VIK2" s="486"/>
      <c r="VIL2" s="486"/>
      <c r="VIM2" s="486"/>
      <c r="VIN2" s="486"/>
      <c r="VIO2" s="486"/>
      <c r="VIP2" s="486"/>
      <c r="VIQ2" s="486"/>
      <c r="VIR2" s="486"/>
      <c r="VIS2" s="486"/>
      <c r="VIT2" s="486"/>
      <c r="VIU2" s="486"/>
      <c r="VIV2" s="486"/>
      <c r="VIW2" s="486"/>
      <c r="VIX2" s="486"/>
      <c r="VIY2" s="486"/>
      <c r="VIZ2" s="486"/>
      <c r="VJA2" s="486"/>
      <c r="VJB2" s="486"/>
      <c r="VJC2" s="486"/>
      <c r="VJD2" s="486"/>
      <c r="VJE2" s="486"/>
      <c r="VJF2" s="486"/>
      <c r="VJG2" s="486"/>
      <c r="VJH2" s="486"/>
      <c r="VJI2" s="486"/>
      <c r="VJJ2" s="486"/>
      <c r="VJK2" s="486"/>
      <c r="VJL2" s="486"/>
      <c r="VJM2" s="486"/>
      <c r="VJN2" s="486"/>
      <c r="VJO2" s="486"/>
      <c r="VJP2" s="486"/>
      <c r="VJQ2" s="486"/>
      <c r="VJR2" s="486"/>
      <c r="VJS2" s="486"/>
      <c r="VJT2" s="486"/>
      <c r="VJU2" s="486"/>
      <c r="VJV2" s="486"/>
      <c r="VJW2" s="486"/>
      <c r="VJX2" s="486"/>
      <c r="VJY2" s="486"/>
      <c r="VJZ2" s="486"/>
      <c r="VKA2" s="486"/>
      <c r="VKB2" s="486"/>
      <c r="VKC2" s="486"/>
      <c r="VKD2" s="486"/>
      <c r="VKE2" s="486"/>
      <c r="VKF2" s="486"/>
      <c r="VKG2" s="486"/>
      <c r="VKH2" s="486"/>
      <c r="VKI2" s="486"/>
      <c r="VKJ2" s="486"/>
      <c r="VKK2" s="486"/>
      <c r="VKL2" s="486"/>
      <c r="VKM2" s="486"/>
      <c r="VKN2" s="486"/>
      <c r="VKO2" s="486"/>
      <c r="VKP2" s="486"/>
      <c r="VKQ2" s="486"/>
      <c r="VKR2" s="486"/>
      <c r="VKS2" s="486"/>
      <c r="VKT2" s="486"/>
      <c r="VKU2" s="486"/>
      <c r="VKV2" s="486"/>
      <c r="VKW2" s="486"/>
      <c r="VKX2" s="486"/>
      <c r="VKY2" s="486"/>
      <c r="VKZ2" s="486"/>
      <c r="VLA2" s="486"/>
      <c r="VLB2" s="486"/>
      <c r="VLC2" s="486"/>
      <c r="VLD2" s="486"/>
      <c r="VLE2" s="486"/>
      <c r="VLF2" s="486"/>
      <c r="VLG2" s="486"/>
      <c r="VLH2" s="486"/>
      <c r="VLI2" s="486"/>
      <c r="VLJ2" s="486"/>
      <c r="VLK2" s="486"/>
      <c r="VLL2" s="486"/>
      <c r="VLM2" s="486"/>
      <c r="VLN2" s="486"/>
      <c r="VLO2" s="486"/>
      <c r="VLP2" s="486"/>
      <c r="VLQ2" s="486"/>
      <c r="VLR2" s="486"/>
      <c r="VLS2" s="486"/>
      <c r="VLT2" s="486"/>
      <c r="VLU2" s="486"/>
      <c r="VLV2" s="486"/>
      <c r="VLW2" s="486"/>
      <c r="VLX2" s="486"/>
      <c r="VLY2" s="486"/>
      <c r="VLZ2" s="486"/>
      <c r="VMA2" s="486"/>
      <c r="VMB2" s="486"/>
      <c r="VMC2" s="486"/>
      <c r="VMD2" s="486"/>
      <c r="VME2" s="486"/>
      <c r="VMF2" s="486"/>
      <c r="VMG2" s="486"/>
      <c r="VMH2" s="486"/>
      <c r="VMI2" s="486"/>
      <c r="VMJ2" s="486"/>
      <c r="VMK2" s="486"/>
      <c r="VML2" s="486"/>
      <c r="VMM2" s="486"/>
      <c r="VMN2" s="486"/>
      <c r="VMO2" s="486"/>
      <c r="VMP2" s="486"/>
      <c r="VMQ2" s="486"/>
      <c r="VMR2" s="486"/>
      <c r="VMS2" s="486"/>
      <c r="VMT2" s="486"/>
      <c r="VMU2" s="486"/>
      <c r="VMV2" s="486"/>
      <c r="VMW2" s="486"/>
      <c r="VMX2" s="486"/>
      <c r="VMY2" s="486"/>
      <c r="VMZ2" s="486"/>
      <c r="VNA2" s="486"/>
      <c r="VNB2" s="486"/>
      <c r="VNC2" s="486"/>
      <c r="VND2" s="486"/>
      <c r="VNE2" s="486"/>
      <c r="VNF2" s="486"/>
      <c r="VNG2" s="486"/>
      <c r="VNH2" s="486"/>
      <c r="VNI2" s="486"/>
      <c r="VNJ2" s="486"/>
      <c r="VNK2" s="486"/>
      <c r="VNL2" s="486"/>
      <c r="VNM2" s="486"/>
      <c r="VNN2" s="486"/>
      <c r="VNO2" s="486"/>
      <c r="VNP2" s="486"/>
      <c r="VNQ2" s="486"/>
      <c r="VNR2" s="486"/>
      <c r="VNS2" s="486"/>
      <c r="VNT2" s="486"/>
      <c r="VNU2" s="486"/>
      <c r="VNV2" s="486"/>
      <c r="VNW2" s="486"/>
      <c r="VNX2" s="486"/>
      <c r="VNY2" s="486"/>
      <c r="VNZ2" s="486"/>
      <c r="VOA2" s="486"/>
      <c r="VOB2" s="486"/>
      <c r="VOC2" s="486"/>
      <c r="VOD2" s="486"/>
      <c r="VOE2" s="486"/>
      <c r="VOF2" s="486"/>
      <c r="VOG2" s="486"/>
      <c r="VOH2" s="486"/>
      <c r="VOI2" s="486"/>
      <c r="VOJ2" s="486"/>
      <c r="VOK2" s="486"/>
      <c r="VOL2" s="486"/>
      <c r="VOM2" s="486"/>
      <c r="VON2" s="486"/>
      <c r="VOO2" s="486"/>
      <c r="VOP2" s="486"/>
      <c r="VOQ2" s="486"/>
      <c r="VOR2" s="486"/>
      <c r="VOS2" s="486"/>
      <c r="VOT2" s="486"/>
      <c r="VOU2" s="486"/>
      <c r="VOV2" s="486"/>
      <c r="VOW2" s="486"/>
      <c r="VOX2" s="486"/>
      <c r="VOY2" s="486"/>
      <c r="VOZ2" s="486"/>
      <c r="VPA2" s="486"/>
      <c r="VPB2" s="486"/>
      <c r="VPC2" s="486"/>
      <c r="VPD2" s="486"/>
      <c r="VPE2" s="486"/>
      <c r="VPF2" s="486"/>
      <c r="VPG2" s="486"/>
      <c r="VPH2" s="486"/>
      <c r="VPI2" s="486"/>
      <c r="VPJ2" s="486"/>
      <c r="VPK2" s="486"/>
      <c r="VPL2" s="486"/>
      <c r="VPM2" s="486"/>
      <c r="VPN2" s="486"/>
      <c r="VPO2" s="486"/>
      <c r="VPP2" s="486"/>
      <c r="VPQ2" s="486"/>
      <c r="VPR2" s="486"/>
      <c r="VPS2" s="486"/>
      <c r="VPT2" s="486"/>
      <c r="VPU2" s="486"/>
      <c r="VPV2" s="486"/>
      <c r="VPW2" s="486"/>
      <c r="VPX2" s="486"/>
      <c r="VPY2" s="486"/>
      <c r="VPZ2" s="486"/>
      <c r="VQA2" s="486"/>
      <c r="VQB2" s="486"/>
      <c r="VQC2" s="486"/>
      <c r="VQD2" s="486"/>
      <c r="VQE2" s="486"/>
      <c r="VQF2" s="486"/>
      <c r="VQG2" s="486"/>
      <c r="VQH2" s="486"/>
      <c r="VQI2" s="486"/>
      <c r="VQJ2" s="486"/>
      <c r="VQK2" s="486"/>
      <c r="VQL2" s="486"/>
      <c r="VQM2" s="486"/>
      <c r="VQN2" s="486"/>
      <c r="VQO2" s="486"/>
      <c r="VQP2" s="486"/>
      <c r="VQQ2" s="486"/>
      <c r="VQR2" s="486"/>
      <c r="VQS2" s="486"/>
      <c r="VQT2" s="486"/>
      <c r="VQU2" s="486"/>
      <c r="VQV2" s="486"/>
      <c r="VQW2" s="486"/>
      <c r="VQX2" s="486"/>
      <c r="VQY2" s="486"/>
      <c r="VQZ2" s="486"/>
      <c r="VRA2" s="486"/>
      <c r="VRB2" s="486"/>
      <c r="VRC2" s="486"/>
      <c r="VRD2" s="486"/>
      <c r="VRE2" s="486"/>
      <c r="VRF2" s="486"/>
      <c r="VRG2" s="486"/>
      <c r="VRH2" s="486"/>
      <c r="VRI2" s="486"/>
      <c r="VRJ2" s="486"/>
      <c r="VRK2" s="486"/>
      <c r="VRL2" s="486"/>
      <c r="VRM2" s="486"/>
      <c r="VRN2" s="486"/>
      <c r="VRO2" s="486"/>
      <c r="VRP2" s="486"/>
      <c r="VRQ2" s="486"/>
      <c r="VRR2" s="486"/>
      <c r="VRS2" s="486"/>
      <c r="VRT2" s="486"/>
      <c r="VRU2" s="486"/>
      <c r="VRV2" s="486"/>
      <c r="VRW2" s="486"/>
      <c r="VRX2" s="486"/>
      <c r="VRY2" s="486"/>
      <c r="VRZ2" s="486"/>
      <c r="VSA2" s="486"/>
      <c r="VSB2" s="486"/>
      <c r="VSC2" s="486"/>
      <c r="VSD2" s="486"/>
      <c r="VSE2" s="486"/>
      <c r="VSF2" s="486"/>
      <c r="VSG2" s="486"/>
      <c r="VSH2" s="486"/>
      <c r="VSI2" s="486"/>
      <c r="VSJ2" s="486"/>
      <c r="VSK2" s="486"/>
      <c r="VSL2" s="486"/>
      <c r="VSM2" s="486"/>
      <c r="VSN2" s="486"/>
      <c r="VSO2" s="486"/>
      <c r="VSP2" s="486"/>
      <c r="VSQ2" s="486"/>
      <c r="VSR2" s="486"/>
      <c r="VSS2" s="486"/>
      <c r="VST2" s="486"/>
      <c r="VSU2" s="486"/>
      <c r="VSV2" s="486"/>
      <c r="VSW2" s="486"/>
      <c r="VSX2" s="486"/>
      <c r="VSY2" s="486"/>
      <c r="VSZ2" s="486"/>
      <c r="VTA2" s="486"/>
      <c r="VTB2" s="486"/>
      <c r="VTC2" s="486"/>
      <c r="VTD2" s="486"/>
      <c r="VTE2" s="486"/>
      <c r="VTF2" s="486"/>
      <c r="VTG2" s="486"/>
      <c r="VTH2" s="486"/>
      <c r="VTI2" s="486"/>
      <c r="VTJ2" s="486"/>
      <c r="VTK2" s="486"/>
      <c r="VTL2" s="486"/>
      <c r="VTM2" s="486"/>
      <c r="VTN2" s="486"/>
      <c r="VTO2" s="486"/>
      <c r="VTP2" s="486"/>
      <c r="VTQ2" s="486"/>
      <c r="VTR2" s="486"/>
      <c r="VTS2" s="486"/>
      <c r="VTT2" s="486"/>
      <c r="VTU2" s="486"/>
      <c r="VTV2" s="486"/>
      <c r="VTW2" s="486"/>
      <c r="VTX2" s="486"/>
      <c r="VTY2" s="486"/>
      <c r="VTZ2" s="486"/>
      <c r="VUA2" s="486"/>
      <c r="VUB2" s="486"/>
      <c r="VUC2" s="486"/>
      <c r="VUD2" s="486"/>
      <c r="VUE2" s="486"/>
      <c r="VUF2" s="486"/>
      <c r="VUG2" s="486"/>
      <c r="VUH2" s="486"/>
      <c r="VUI2" s="486"/>
      <c r="VUJ2" s="486"/>
      <c r="VUK2" s="486"/>
      <c r="VUL2" s="486"/>
      <c r="VUM2" s="486"/>
      <c r="VUN2" s="486"/>
      <c r="VUO2" s="486"/>
      <c r="VUP2" s="486"/>
      <c r="VUQ2" s="486"/>
      <c r="VUR2" s="486"/>
      <c r="VUS2" s="486"/>
      <c r="VUT2" s="486"/>
      <c r="VUU2" s="486"/>
      <c r="VUV2" s="486"/>
      <c r="VUW2" s="486"/>
      <c r="VUX2" s="486"/>
      <c r="VUY2" s="486"/>
      <c r="VUZ2" s="486"/>
      <c r="VVA2" s="486"/>
      <c r="VVB2" s="486"/>
      <c r="VVC2" s="486"/>
      <c r="VVD2" s="486"/>
      <c r="VVE2" s="486"/>
      <c r="VVF2" s="486"/>
      <c r="VVG2" s="486"/>
      <c r="VVH2" s="486"/>
      <c r="VVI2" s="486"/>
      <c r="VVJ2" s="486"/>
      <c r="VVK2" s="486"/>
      <c r="VVL2" s="486"/>
      <c r="VVM2" s="486"/>
      <c r="VVN2" s="486"/>
      <c r="VVO2" s="486"/>
      <c r="VVP2" s="486"/>
      <c r="VVQ2" s="486"/>
      <c r="VVR2" s="486"/>
      <c r="VVS2" s="486"/>
      <c r="VVT2" s="486"/>
      <c r="VVU2" s="486"/>
      <c r="VVV2" s="486"/>
      <c r="VVW2" s="486"/>
      <c r="VVX2" s="486"/>
      <c r="VVY2" s="486"/>
      <c r="VVZ2" s="486"/>
      <c r="VWA2" s="486"/>
      <c r="VWB2" s="486"/>
      <c r="VWC2" s="486"/>
      <c r="VWD2" s="486"/>
      <c r="VWE2" s="486"/>
      <c r="VWF2" s="486"/>
      <c r="VWG2" s="486"/>
      <c r="VWH2" s="486"/>
      <c r="VWI2" s="486"/>
      <c r="VWJ2" s="486"/>
      <c r="VWK2" s="486"/>
      <c r="VWL2" s="486"/>
      <c r="VWM2" s="486"/>
      <c r="VWN2" s="486"/>
      <c r="VWO2" s="486"/>
      <c r="VWP2" s="486"/>
      <c r="VWQ2" s="486"/>
      <c r="VWR2" s="486"/>
      <c r="VWS2" s="486"/>
      <c r="VWT2" s="486"/>
      <c r="VWU2" s="486"/>
      <c r="VWV2" s="486"/>
      <c r="VWW2" s="486"/>
      <c r="VWX2" s="486"/>
      <c r="VWY2" s="486"/>
      <c r="VWZ2" s="486"/>
      <c r="VXA2" s="486"/>
      <c r="VXB2" s="486"/>
      <c r="VXC2" s="486"/>
      <c r="VXD2" s="486"/>
      <c r="VXE2" s="486"/>
      <c r="VXF2" s="486"/>
      <c r="VXG2" s="486"/>
      <c r="VXH2" s="486"/>
      <c r="VXI2" s="486"/>
      <c r="VXJ2" s="486"/>
      <c r="VXK2" s="486"/>
      <c r="VXL2" s="486"/>
      <c r="VXM2" s="486"/>
      <c r="VXN2" s="486"/>
      <c r="VXO2" s="486"/>
      <c r="VXP2" s="486"/>
      <c r="VXQ2" s="486"/>
      <c r="VXR2" s="486"/>
      <c r="VXS2" s="486"/>
      <c r="VXT2" s="486"/>
      <c r="VXU2" s="486"/>
      <c r="VXV2" s="486"/>
      <c r="VXW2" s="486"/>
      <c r="VXX2" s="486"/>
      <c r="VXY2" s="486"/>
      <c r="VXZ2" s="486"/>
      <c r="VYA2" s="486"/>
      <c r="VYB2" s="486"/>
      <c r="VYC2" s="486"/>
      <c r="VYD2" s="486"/>
      <c r="VYE2" s="486"/>
      <c r="VYF2" s="486"/>
      <c r="VYG2" s="486"/>
      <c r="VYH2" s="486"/>
      <c r="VYI2" s="486"/>
      <c r="VYJ2" s="486"/>
      <c r="VYK2" s="486"/>
      <c r="VYL2" s="486"/>
      <c r="VYM2" s="486"/>
      <c r="VYN2" s="486"/>
      <c r="VYO2" s="486"/>
      <c r="VYP2" s="486"/>
      <c r="VYQ2" s="486"/>
      <c r="VYR2" s="486"/>
      <c r="VYS2" s="486"/>
      <c r="VYT2" s="486"/>
      <c r="VYU2" s="486"/>
      <c r="VYV2" s="486"/>
      <c r="VYW2" s="486"/>
      <c r="VYX2" s="486"/>
      <c r="VYY2" s="486"/>
      <c r="VYZ2" s="486"/>
      <c r="VZA2" s="486"/>
      <c r="VZB2" s="486"/>
      <c r="VZC2" s="486"/>
      <c r="VZD2" s="486"/>
      <c r="VZE2" s="486"/>
      <c r="VZF2" s="486"/>
      <c r="VZG2" s="486"/>
      <c r="VZH2" s="486"/>
      <c r="VZI2" s="486"/>
      <c r="VZJ2" s="486"/>
      <c r="VZK2" s="486"/>
      <c r="VZL2" s="486"/>
      <c r="VZM2" s="486"/>
      <c r="VZN2" s="486"/>
      <c r="VZO2" s="486"/>
      <c r="VZP2" s="486"/>
      <c r="VZQ2" s="486"/>
      <c r="VZR2" s="486"/>
      <c r="VZS2" s="486"/>
      <c r="VZT2" s="486"/>
      <c r="VZU2" s="486"/>
      <c r="VZV2" s="486"/>
      <c r="VZW2" s="486"/>
      <c r="VZX2" s="486"/>
      <c r="VZY2" s="486"/>
      <c r="VZZ2" s="486"/>
      <c r="WAA2" s="486"/>
      <c r="WAB2" s="486"/>
      <c r="WAC2" s="486"/>
      <c r="WAD2" s="486"/>
      <c r="WAE2" s="486"/>
      <c r="WAF2" s="486"/>
      <c r="WAG2" s="486"/>
      <c r="WAH2" s="486"/>
      <c r="WAI2" s="486"/>
      <c r="WAJ2" s="486"/>
      <c r="WAK2" s="486"/>
      <c r="WAL2" s="486"/>
      <c r="WAM2" s="486"/>
      <c r="WAN2" s="486"/>
      <c r="WAO2" s="486"/>
      <c r="WAP2" s="486"/>
      <c r="WAQ2" s="486"/>
      <c r="WAR2" s="486"/>
      <c r="WAS2" s="486"/>
      <c r="WAT2" s="486"/>
      <c r="WAU2" s="486"/>
      <c r="WAV2" s="486"/>
      <c r="WAW2" s="486"/>
      <c r="WAX2" s="486"/>
      <c r="WAY2" s="486"/>
      <c r="WAZ2" s="486"/>
      <c r="WBA2" s="486"/>
      <c r="WBB2" s="486"/>
      <c r="WBC2" s="486"/>
      <c r="WBD2" s="486"/>
      <c r="WBE2" s="486"/>
      <c r="WBF2" s="486"/>
      <c r="WBG2" s="486"/>
      <c r="WBH2" s="486"/>
      <c r="WBI2" s="486"/>
      <c r="WBJ2" s="486"/>
      <c r="WBK2" s="486"/>
      <c r="WBL2" s="486"/>
      <c r="WBM2" s="486"/>
      <c r="WBN2" s="486"/>
      <c r="WBO2" s="486"/>
      <c r="WBP2" s="486"/>
      <c r="WBQ2" s="486"/>
      <c r="WBR2" s="486"/>
      <c r="WBS2" s="486"/>
      <c r="WBT2" s="486"/>
      <c r="WBU2" s="486"/>
      <c r="WBV2" s="486"/>
      <c r="WBW2" s="486"/>
      <c r="WBX2" s="486"/>
      <c r="WBY2" s="486"/>
      <c r="WBZ2" s="486"/>
      <c r="WCA2" s="486"/>
      <c r="WCB2" s="486"/>
      <c r="WCC2" s="486"/>
      <c r="WCD2" s="486"/>
      <c r="WCE2" s="486"/>
      <c r="WCF2" s="486"/>
      <c r="WCG2" s="486"/>
      <c r="WCH2" s="486"/>
      <c r="WCI2" s="486"/>
      <c r="WCJ2" s="486"/>
      <c r="WCK2" s="486"/>
      <c r="WCL2" s="486"/>
      <c r="WCM2" s="486"/>
      <c r="WCN2" s="486"/>
      <c r="WCO2" s="486"/>
      <c r="WCP2" s="486"/>
      <c r="WCQ2" s="486"/>
      <c r="WCR2" s="486"/>
      <c r="WCS2" s="486"/>
      <c r="WCT2" s="486"/>
      <c r="WCU2" s="486"/>
      <c r="WCV2" s="486"/>
      <c r="WCW2" s="486"/>
      <c r="WCX2" s="486"/>
      <c r="WCY2" s="486"/>
      <c r="WCZ2" s="486"/>
      <c r="WDA2" s="486"/>
      <c r="WDB2" s="486"/>
      <c r="WDC2" s="486"/>
      <c r="WDD2" s="486"/>
      <c r="WDE2" s="486"/>
      <c r="WDF2" s="486"/>
      <c r="WDG2" s="486"/>
      <c r="WDH2" s="486"/>
      <c r="WDI2" s="486"/>
      <c r="WDJ2" s="486"/>
      <c r="WDK2" s="486"/>
      <c r="WDL2" s="486"/>
      <c r="WDM2" s="486"/>
      <c r="WDN2" s="486"/>
      <c r="WDO2" s="486"/>
      <c r="WDP2" s="486"/>
      <c r="WDQ2" s="486"/>
      <c r="WDR2" s="486"/>
      <c r="WDS2" s="486"/>
      <c r="WDT2" s="486"/>
      <c r="WDU2" s="486"/>
      <c r="WDV2" s="486"/>
      <c r="WDW2" s="486"/>
      <c r="WDX2" s="486"/>
      <c r="WDY2" s="486"/>
      <c r="WDZ2" s="486"/>
      <c r="WEA2" s="486"/>
      <c r="WEB2" s="486"/>
      <c r="WEC2" s="486"/>
      <c r="WED2" s="486"/>
      <c r="WEE2" s="486"/>
      <c r="WEF2" s="486"/>
      <c r="WEG2" s="486"/>
      <c r="WEH2" s="486"/>
      <c r="WEI2" s="486"/>
      <c r="WEJ2" s="486"/>
      <c r="WEK2" s="486"/>
      <c r="WEL2" s="486"/>
      <c r="WEM2" s="486"/>
      <c r="WEN2" s="486"/>
      <c r="WEO2" s="486"/>
      <c r="WEP2" s="486"/>
      <c r="WEQ2" s="486"/>
      <c r="WER2" s="486"/>
      <c r="WES2" s="486"/>
      <c r="WET2" s="486"/>
      <c r="WEU2" s="486"/>
      <c r="WEV2" s="486"/>
      <c r="WEW2" s="486"/>
      <c r="WEX2" s="486"/>
      <c r="WEY2" s="486"/>
      <c r="WEZ2" s="486"/>
      <c r="WFA2" s="486"/>
      <c r="WFB2" s="486"/>
      <c r="WFC2" s="486"/>
      <c r="WFD2" s="486"/>
      <c r="WFE2" s="486"/>
      <c r="WFF2" s="486"/>
      <c r="WFG2" s="486"/>
      <c r="WFH2" s="486"/>
      <c r="WFI2" s="486"/>
      <c r="WFJ2" s="486"/>
      <c r="WFK2" s="486"/>
      <c r="WFL2" s="486"/>
      <c r="WFM2" s="486"/>
      <c r="WFN2" s="486"/>
      <c r="WFO2" s="486"/>
      <c r="WFP2" s="486"/>
      <c r="WFQ2" s="486"/>
      <c r="WFR2" s="486"/>
      <c r="WFS2" s="486"/>
      <c r="WFT2" s="486"/>
      <c r="WFU2" s="486"/>
      <c r="WFV2" s="486"/>
      <c r="WFW2" s="486"/>
      <c r="WFX2" s="486"/>
      <c r="WFY2" s="486"/>
      <c r="WFZ2" s="486"/>
      <c r="WGA2" s="486"/>
      <c r="WGB2" s="486"/>
      <c r="WGC2" s="486"/>
      <c r="WGD2" s="486"/>
      <c r="WGE2" s="486"/>
      <c r="WGF2" s="486"/>
      <c r="WGG2" s="486"/>
      <c r="WGH2" s="486"/>
      <c r="WGI2" s="486"/>
      <c r="WGJ2" s="486"/>
      <c r="WGK2" s="486"/>
      <c r="WGL2" s="486"/>
      <c r="WGM2" s="486"/>
      <c r="WGN2" s="486"/>
      <c r="WGO2" s="486"/>
      <c r="WGP2" s="486"/>
      <c r="WGQ2" s="486"/>
      <c r="WGR2" s="486"/>
      <c r="WGS2" s="486"/>
      <c r="WGT2" s="486"/>
      <c r="WGU2" s="486"/>
      <c r="WGV2" s="486"/>
      <c r="WGW2" s="486"/>
      <c r="WGX2" s="486"/>
      <c r="WGY2" s="486"/>
      <c r="WGZ2" s="486"/>
      <c r="WHA2" s="486"/>
      <c r="WHB2" s="486"/>
      <c r="WHC2" s="486"/>
      <c r="WHD2" s="486"/>
      <c r="WHE2" s="486"/>
      <c r="WHF2" s="486"/>
      <c r="WHG2" s="486"/>
      <c r="WHH2" s="486"/>
      <c r="WHI2" s="486"/>
      <c r="WHJ2" s="486"/>
      <c r="WHK2" s="486"/>
      <c r="WHL2" s="486"/>
      <c r="WHM2" s="486"/>
      <c r="WHN2" s="486"/>
      <c r="WHO2" s="486"/>
      <c r="WHP2" s="486"/>
      <c r="WHQ2" s="486"/>
      <c r="WHR2" s="486"/>
      <c r="WHS2" s="486"/>
      <c r="WHT2" s="486"/>
      <c r="WHU2" s="486"/>
      <c r="WHV2" s="486"/>
      <c r="WHW2" s="486"/>
      <c r="WHX2" s="486"/>
      <c r="WHY2" s="486"/>
      <c r="WHZ2" s="486"/>
      <c r="WIA2" s="486"/>
      <c r="WIB2" s="486"/>
      <c r="WIC2" s="486"/>
      <c r="WID2" s="486"/>
      <c r="WIE2" s="486"/>
      <c r="WIF2" s="486"/>
      <c r="WIG2" s="486"/>
      <c r="WIH2" s="486"/>
      <c r="WII2" s="486"/>
      <c r="WIJ2" s="486"/>
      <c r="WIK2" s="486"/>
      <c r="WIL2" s="486"/>
      <c r="WIM2" s="486"/>
      <c r="WIN2" s="486"/>
      <c r="WIO2" s="486"/>
      <c r="WIP2" s="486"/>
      <c r="WIQ2" s="486"/>
      <c r="WIR2" s="486"/>
      <c r="WIS2" s="486"/>
      <c r="WIT2" s="486"/>
      <c r="WIU2" s="486"/>
      <c r="WIV2" s="486"/>
      <c r="WIW2" s="486"/>
      <c r="WIX2" s="486"/>
      <c r="WIY2" s="486"/>
      <c r="WIZ2" s="486"/>
      <c r="WJA2" s="486"/>
      <c r="WJB2" s="486"/>
      <c r="WJC2" s="486"/>
      <c r="WJD2" s="486"/>
      <c r="WJE2" s="486"/>
      <c r="WJF2" s="486"/>
      <c r="WJG2" s="486"/>
      <c r="WJH2" s="486"/>
      <c r="WJI2" s="486"/>
      <c r="WJJ2" s="486"/>
      <c r="WJK2" s="486"/>
      <c r="WJL2" s="486"/>
      <c r="WJM2" s="486"/>
      <c r="WJN2" s="486"/>
      <c r="WJO2" s="486"/>
      <c r="WJP2" s="486"/>
      <c r="WJQ2" s="486"/>
      <c r="WJR2" s="486"/>
      <c r="WJS2" s="486"/>
      <c r="WJT2" s="486"/>
      <c r="WJU2" s="486"/>
      <c r="WJV2" s="486"/>
      <c r="WJW2" s="486"/>
      <c r="WJX2" s="486"/>
      <c r="WJY2" s="486"/>
      <c r="WJZ2" s="486"/>
      <c r="WKA2" s="486"/>
      <c r="WKB2" s="486"/>
      <c r="WKC2" s="486"/>
      <c r="WKD2" s="486"/>
      <c r="WKE2" s="486"/>
      <c r="WKF2" s="486"/>
      <c r="WKG2" s="486"/>
      <c r="WKH2" s="486"/>
      <c r="WKI2" s="486"/>
      <c r="WKJ2" s="486"/>
      <c r="WKK2" s="486"/>
      <c r="WKL2" s="486"/>
      <c r="WKM2" s="486"/>
      <c r="WKN2" s="486"/>
      <c r="WKO2" s="486"/>
      <c r="WKP2" s="486"/>
      <c r="WKQ2" s="486"/>
      <c r="WKR2" s="486"/>
      <c r="WKS2" s="486"/>
      <c r="WKT2" s="486"/>
      <c r="WKU2" s="486"/>
      <c r="WKV2" s="486"/>
      <c r="WKW2" s="486"/>
      <c r="WKX2" s="486"/>
      <c r="WKY2" s="486"/>
      <c r="WKZ2" s="486"/>
      <c r="WLA2" s="486"/>
      <c r="WLB2" s="486"/>
      <c r="WLC2" s="486"/>
      <c r="WLD2" s="486"/>
      <c r="WLE2" s="486"/>
      <c r="WLF2" s="486"/>
      <c r="WLG2" s="486"/>
      <c r="WLH2" s="486"/>
      <c r="WLI2" s="486"/>
      <c r="WLJ2" s="486"/>
      <c r="WLK2" s="486"/>
      <c r="WLL2" s="486"/>
      <c r="WLM2" s="486"/>
      <c r="WLN2" s="486"/>
      <c r="WLO2" s="486"/>
      <c r="WLP2" s="486"/>
      <c r="WLQ2" s="486"/>
      <c r="WLR2" s="486"/>
      <c r="WLS2" s="486"/>
      <c r="WLT2" s="486"/>
      <c r="WLU2" s="486"/>
      <c r="WLV2" s="486"/>
      <c r="WLW2" s="486"/>
      <c r="WLX2" s="486"/>
      <c r="WLY2" s="486"/>
      <c r="WLZ2" s="486"/>
      <c r="WMA2" s="486"/>
      <c r="WMB2" s="486"/>
      <c r="WMC2" s="486"/>
      <c r="WMD2" s="486"/>
      <c r="WME2" s="486"/>
      <c r="WMF2" s="486"/>
      <c r="WMG2" s="486"/>
      <c r="WMH2" s="486"/>
      <c r="WMI2" s="486"/>
      <c r="WMJ2" s="486"/>
      <c r="WMK2" s="486"/>
      <c r="WML2" s="486"/>
      <c r="WMM2" s="486"/>
      <c r="WMN2" s="486"/>
      <c r="WMO2" s="486"/>
      <c r="WMP2" s="486"/>
      <c r="WMQ2" s="486"/>
      <c r="WMR2" s="486"/>
      <c r="WMS2" s="486"/>
      <c r="WMT2" s="486"/>
      <c r="WMU2" s="486"/>
      <c r="WMV2" s="486"/>
      <c r="WMW2" s="486"/>
      <c r="WMX2" s="486"/>
      <c r="WMY2" s="486"/>
      <c r="WMZ2" s="486"/>
      <c r="WNA2" s="486"/>
      <c r="WNB2" s="486"/>
      <c r="WNC2" s="486"/>
      <c r="WND2" s="486"/>
      <c r="WNE2" s="486"/>
      <c r="WNF2" s="486"/>
      <c r="WNG2" s="486"/>
      <c r="WNH2" s="486"/>
      <c r="WNI2" s="486"/>
      <c r="WNJ2" s="486"/>
      <c r="WNK2" s="486"/>
      <c r="WNL2" s="486"/>
      <c r="WNM2" s="486"/>
      <c r="WNN2" s="486"/>
      <c r="WNO2" s="486"/>
      <c r="WNP2" s="486"/>
      <c r="WNQ2" s="486"/>
      <c r="WNR2" s="486"/>
      <c r="WNS2" s="486"/>
      <c r="WNT2" s="486"/>
      <c r="WNU2" s="486"/>
      <c r="WNV2" s="486"/>
      <c r="WNW2" s="486"/>
      <c r="WNX2" s="486"/>
      <c r="WNY2" s="486"/>
      <c r="WNZ2" s="486"/>
      <c r="WOA2" s="486"/>
      <c r="WOB2" s="486"/>
      <c r="WOC2" s="486"/>
      <c r="WOD2" s="486"/>
      <c r="WOE2" s="486"/>
      <c r="WOF2" s="486"/>
      <c r="WOG2" s="486"/>
      <c r="WOH2" s="486"/>
      <c r="WOI2" s="486"/>
      <c r="WOJ2" s="486"/>
      <c r="WOK2" s="486"/>
      <c r="WOL2" s="486"/>
      <c r="WOM2" s="486"/>
      <c r="WON2" s="486"/>
      <c r="WOO2" s="486"/>
      <c r="WOP2" s="486"/>
      <c r="WOQ2" s="486"/>
      <c r="WOR2" s="486"/>
      <c r="WOS2" s="486"/>
      <c r="WOT2" s="486"/>
      <c r="WOU2" s="486"/>
      <c r="WOV2" s="486"/>
      <c r="WOW2" s="486"/>
      <c r="WOX2" s="486"/>
      <c r="WOY2" s="486"/>
      <c r="WOZ2" s="486"/>
      <c r="WPA2" s="486"/>
      <c r="WPB2" s="486"/>
      <c r="WPC2" s="486"/>
      <c r="WPD2" s="486"/>
      <c r="WPE2" s="486"/>
      <c r="WPF2" s="486"/>
      <c r="WPG2" s="486"/>
      <c r="WPH2" s="486"/>
      <c r="WPI2" s="486"/>
      <c r="WPJ2" s="486"/>
      <c r="WPK2" s="486"/>
      <c r="WPL2" s="486"/>
      <c r="WPM2" s="486"/>
      <c r="WPN2" s="486"/>
      <c r="WPO2" s="486"/>
      <c r="WPP2" s="486"/>
      <c r="WPQ2" s="486"/>
      <c r="WPR2" s="486"/>
      <c r="WPS2" s="486"/>
      <c r="WPT2" s="486"/>
      <c r="WPU2" s="486"/>
      <c r="WPV2" s="486"/>
      <c r="WPW2" s="486"/>
      <c r="WPX2" s="486"/>
      <c r="WPY2" s="486"/>
      <c r="WPZ2" s="486"/>
      <c r="WQA2" s="486"/>
      <c r="WQB2" s="486"/>
      <c r="WQC2" s="486"/>
      <c r="WQD2" s="486"/>
      <c r="WQE2" s="486"/>
      <c r="WQF2" s="486"/>
      <c r="WQG2" s="486"/>
      <c r="WQH2" s="486"/>
      <c r="WQI2" s="486"/>
      <c r="WQJ2" s="486"/>
      <c r="WQK2" s="486"/>
      <c r="WQL2" s="486"/>
      <c r="WQM2" s="486"/>
      <c r="WQN2" s="486"/>
      <c r="WQO2" s="486"/>
      <c r="WQP2" s="486"/>
      <c r="WQQ2" s="486"/>
      <c r="WQR2" s="486"/>
      <c r="WQS2" s="486"/>
      <c r="WQT2" s="486"/>
      <c r="WQU2" s="486"/>
      <c r="WQV2" s="486"/>
      <c r="WQW2" s="486"/>
      <c r="WQX2" s="486"/>
      <c r="WQY2" s="486"/>
      <c r="WQZ2" s="486"/>
      <c r="WRA2" s="486"/>
      <c r="WRB2" s="486"/>
      <c r="WRC2" s="486"/>
      <c r="WRD2" s="486"/>
      <c r="WRE2" s="486"/>
      <c r="WRF2" s="486"/>
      <c r="WRG2" s="486"/>
      <c r="WRH2" s="486"/>
      <c r="WRI2" s="486"/>
      <c r="WRJ2" s="486"/>
      <c r="WRK2" s="486"/>
      <c r="WRL2" s="486"/>
      <c r="WRM2" s="486"/>
      <c r="WRN2" s="486"/>
      <c r="WRO2" s="486"/>
      <c r="WRP2" s="486"/>
      <c r="WRQ2" s="486"/>
      <c r="WRR2" s="486"/>
      <c r="WRS2" s="486"/>
      <c r="WRT2" s="486"/>
      <c r="WRU2" s="486"/>
      <c r="WRV2" s="486"/>
      <c r="WRW2" s="486"/>
      <c r="WRX2" s="486"/>
      <c r="WRY2" s="486"/>
      <c r="WRZ2" s="486"/>
      <c r="WSA2" s="486"/>
      <c r="WSB2" s="486"/>
      <c r="WSC2" s="486"/>
      <c r="WSD2" s="486"/>
      <c r="WSE2" s="486"/>
      <c r="WSF2" s="486"/>
      <c r="WSG2" s="486"/>
      <c r="WSH2" s="486"/>
      <c r="WSI2" s="486"/>
      <c r="WSJ2" s="486"/>
      <c r="WSK2" s="486"/>
      <c r="WSL2" s="486"/>
      <c r="WSM2" s="486"/>
      <c r="WSN2" s="486"/>
      <c r="WSO2" s="486"/>
      <c r="WSP2" s="486"/>
      <c r="WSQ2" s="486"/>
      <c r="WSR2" s="486"/>
      <c r="WSS2" s="486"/>
      <c r="WST2" s="486"/>
      <c r="WSU2" s="486"/>
      <c r="WSV2" s="486"/>
      <c r="WSW2" s="486"/>
      <c r="WSX2" s="486"/>
      <c r="WSY2" s="486"/>
      <c r="WSZ2" s="486"/>
      <c r="WTA2" s="486"/>
      <c r="WTB2" s="486"/>
      <c r="WTC2" s="486"/>
      <c r="WTD2" s="486"/>
      <c r="WTE2" s="486"/>
      <c r="WTF2" s="486"/>
      <c r="WTG2" s="486"/>
      <c r="WTH2" s="486"/>
      <c r="WTI2" s="486"/>
      <c r="WTJ2" s="486"/>
      <c r="WTK2" s="486"/>
      <c r="WTL2" s="486"/>
      <c r="WTM2" s="486"/>
      <c r="WTN2" s="486"/>
      <c r="WTO2" s="486"/>
      <c r="WTP2" s="486"/>
      <c r="WTQ2" s="486"/>
      <c r="WTR2" s="486"/>
      <c r="WTS2" s="486"/>
      <c r="WTT2" s="486"/>
      <c r="WTU2" s="486"/>
      <c r="WTV2" s="486"/>
      <c r="WTW2" s="486"/>
      <c r="WTX2" s="486"/>
      <c r="WTY2" s="486"/>
      <c r="WTZ2" s="486"/>
      <c r="WUA2" s="486"/>
      <c r="WUB2" s="486"/>
      <c r="WUC2" s="486"/>
      <c r="WUD2" s="486"/>
      <c r="WUE2" s="486"/>
      <c r="WUF2" s="486"/>
      <c r="WUG2" s="486"/>
      <c r="WUH2" s="486"/>
      <c r="WUI2" s="486"/>
      <c r="WUJ2" s="486"/>
      <c r="WUK2" s="486"/>
      <c r="WUL2" s="486"/>
      <c r="WUM2" s="486"/>
      <c r="WUN2" s="486"/>
      <c r="WUO2" s="486"/>
      <c r="WUP2" s="486"/>
      <c r="WUQ2" s="486"/>
      <c r="WUR2" s="486"/>
      <c r="WUS2" s="486"/>
      <c r="WUT2" s="486"/>
      <c r="WUU2" s="486"/>
      <c r="WUV2" s="486"/>
      <c r="WUW2" s="486"/>
      <c r="WUX2" s="486"/>
      <c r="WUY2" s="486"/>
      <c r="WUZ2" s="486"/>
      <c r="WVA2" s="486"/>
      <c r="WVB2" s="486"/>
      <c r="WVC2" s="486"/>
      <c r="WVD2" s="486"/>
      <c r="WVE2" s="486"/>
      <c r="WVF2" s="486"/>
      <c r="WVG2" s="486"/>
      <c r="WVH2" s="486"/>
      <c r="WVI2" s="486"/>
      <c r="WVJ2" s="486"/>
      <c r="WVK2" s="486"/>
      <c r="WVL2" s="486"/>
      <c r="WVM2" s="486"/>
      <c r="WVN2" s="486"/>
      <c r="WVO2" s="486"/>
      <c r="WVP2" s="486"/>
      <c r="WVQ2" s="486"/>
      <c r="WVR2" s="486"/>
      <c r="WVS2" s="486"/>
      <c r="WVT2" s="486"/>
      <c r="WVU2" s="486"/>
      <c r="WVV2" s="486"/>
      <c r="WVW2" s="486"/>
      <c r="WVX2" s="486"/>
      <c r="WVY2" s="486"/>
      <c r="WVZ2" s="486"/>
      <c r="WWA2" s="486"/>
      <c r="WWB2" s="486"/>
      <c r="WWC2" s="486"/>
      <c r="WWD2" s="486"/>
      <c r="WWE2" s="486"/>
      <c r="WWF2" s="486"/>
      <c r="WWG2" s="486"/>
      <c r="WWH2" s="486"/>
      <c r="WWI2" s="486"/>
      <c r="WWJ2" s="486"/>
      <c r="WWK2" s="486"/>
      <c r="WWL2" s="486"/>
      <c r="WWM2" s="486"/>
      <c r="WWN2" s="486"/>
      <c r="WWO2" s="486"/>
      <c r="WWP2" s="486"/>
      <c r="WWQ2" s="486"/>
      <c r="WWR2" s="486"/>
      <c r="WWS2" s="486"/>
      <c r="WWT2" s="486"/>
      <c r="WWU2" s="486"/>
      <c r="WWV2" s="486"/>
      <c r="WWW2" s="486"/>
      <c r="WWX2" s="486"/>
      <c r="WWY2" s="486"/>
      <c r="WWZ2" s="486"/>
      <c r="WXA2" s="486"/>
      <c r="WXB2" s="486"/>
      <c r="WXC2" s="486"/>
      <c r="WXD2" s="486"/>
      <c r="WXE2" s="486"/>
      <c r="WXF2" s="486"/>
      <c r="WXG2" s="486"/>
      <c r="WXH2" s="486"/>
      <c r="WXI2" s="486"/>
      <c r="WXJ2" s="486"/>
      <c r="WXK2" s="486"/>
      <c r="WXL2" s="486"/>
      <c r="WXM2" s="486"/>
      <c r="WXN2" s="486"/>
      <c r="WXO2" s="486"/>
      <c r="WXP2" s="486"/>
      <c r="WXQ2" s="486"/>
      <c r="WXR2" s="486"/>
      <c r="WXS2" s="486"/>
      <c r="WXT2" s="486"/>
      <c r="WXU2" s="486"/>
      <c r="WXV2" s="486"/>
      <c r="WXW2" s="486"/>
      <c r="WXX2" s="486"/>
      <c r="WXY2" s="486"/>
      <c r="WXZ2" s="486"/>
      <c r="WYA2" s="486"/>
      <c r="WYB2" s="486"/>
      <c r="WYC2" s="486"/>
      <c r="WYD2" s="486"/>
      <c r="WYE2" s="486"/>
      <c r="WYF2" s="486"/>
      <c r="WYG2" s="486"/>
      <c r="WYH2" s="486"/>
      <c r="WYI2" s="486"/>
      <c r="WYJ2" s="486"/>
      <c r="WYK2" s="486"/>
      <c r="WYL2" s="486"/>
      <c r="WYM2" s="486"/>
      <c r="WYN2" s="486"/>
      <c r="WYO2" s="486"/>
      <c r="WYP2" s="486"/>
      <c r="WYQ2" s="486"/>
      <c r="WYR2" s="486"/>
      <c r="WYS2" s="486"/>
      <c r="WYT2" s="486"/>
      <c r="WYU2" s="486"/>
      <c r="WYV2" s="486"/>
      <c r="WYW2" s="486"/>
      <c r="WYX2" s="486"/>
      <c r="WYY2" s="486"/>
      <c r="WYZ2" s="486"/>
      <c r="WZA2" s="486"/>
      <c r="WZB2" s="486"/>
      <c r="WZC2" s="486"/>
      <c r="WZD2" s="486"/>
      <c r="WZE2" s="486"/>
      <c r="WZF2" s="486"/>
      <c r="WZG2" s="486"/>
      <c r="WZH2" s="486"/>
      <c r="WZI2" s="486"/>
      <c r="WZJ2" s="486"/>
      <c r="WZK2" s="486"/>
      <c r="WZL2" s="486"/>
      <c r="WZM2" s="486"/>
      <c r="WZN2" s="486"/>
      <c r="WZO2" s="486"/>
      <c r="WZP2" s="486"/>
      <c r="WZQ2" s="486"/>
      <c r="WZR2" s="486"/>
      <c r="WZS2" s="486"/>
      <c r="WZT2" s="486"/>
      <c r="WZU2" s="486"/>
      <c r="WZV2" s="486"/>
      <c r="WZW2" s="486"/>
      <c r="WZX2" s="486"/>
      <c r="WZY2" s="486"/>
      <c r="WZZ2" s="486"/>
      <c r="XAA2" s="486"/>
      <c r="XAB2" s="486"/>
      <c r="XAC2" s="486"/>
      <c r="XAD2" s="486"/>
      <c r="XAE2" s="486"/>
      <c r="XAF2" s="486"/>
      <c r="XAG2" s="486"/>
      <c r="XAH2" s="486"/>
      <c r="XAI2" s="486"/>
      <c r="XAJ2" s="486"/>
      <c r="XAK2" s="486"/>
      <c r="XAL2" s="486"/>
      <c r="XAM2" s="486"/>
      <c r="XAN2" s="486"/>
      <c r="XAO2" s="486"/>
      <c r="XAP2" s="486"/>
      <c r="XAQ2" s="486"/>
      <c r="XAR2" s="486"/>
      <c r="XAS2" s="486"/>
      <c r="XAT2" s="486"/>
      <c r="XAU2" s="486"/>
      <c r="XAV2" s="486"/>
      <c r="XAW2" s="486"/>
      <c r="XAX2" s="486"/>
      <c r="XAY2" s="486"/>
      <c r="XAZ2" s="486"/>
      <c r="XBA2" s="486"/>
      <c r="XBB2" s="486"/>
      <c r="XBC2" s="486"/>
      <c r="XBD2" s="486"/>
      <c r="XBE2" s="486"/>
      <c r="XBF2" s="486"/>
      <c r="XBG2" s="486"/>
      <c r="XBH2" s="486"/>
      <c r="XBI2" s="486"/>
      <c r="XBJ2" s="486"/>
      <c r="XBK2" s="486"/>
      <c r="XBL2" s="486"/>
      <c r="XBM2" s="486"/>
      <c r="XBN2" s="486"/>
      <c r="XBO2" s="486"/>
      <c r="XBP2" s="486"/>
      <c r="XBQ2" s="486"/>
      <c r="XBR2" s="486"/>
      <c r="XBS2" s="486"/>
      <c r="XBT2" s="486"/>
      <c r="XBU2" s="486"/>
      <c r="XBV2" s="486"/>
      <c r="XBW2" s="486"/>
      <c r="XBX2" s="486"/>
      <c r="XBY2" s="486"/>
      <c r="XBZ2" s="486"/>
      <c r="XCA2" s="486"/>
      <c r="XCB2" s="486"/>
      <c r="XCC2" s="486"/>
      <c r="XCD2" s="486"/>
      <c r="XCE2" s="486"/>
      <c r="XCF2" s="486"/>
      <c r="XCG2" s="486"/>
      <c r="XCH2" s="486"/>
      <c r="XCI2" s="486"/>
      <c r="XCJ2" s="486"/>
      <c r="XCK2" s="486"/>
      <c r="XCL2" s="486"/>
      <c r="XCM2" s="486"/>
      <c r="XCN2" s="486"/>
      <c r="XCO2" s="486"/>
      <c r="XCP2" s="486"/>
      <c r="XCQ2" s="486"/>
      <c r="XCR2" s="486"/>
      <c r="XCS2" s="486"/>
      <c r="XCT2" s="486"/>
      <c r="XCU2" s="486"/>
      <c r="XCV2" s="486"/>
      <c r="XCW2" s="486"/>
      <c r="XCX2" s="486"/>
      <c r="XCY2" s="486"/>
      <c r="XCZ2" s="486"/>
      <c r="XDA2" s="486"/>
      <c r="XDB2" s="486"/>
      <c r="XDC2" s="486"/>
      <c r="XDD2" s="486"/>
      <c r="XDE2" s="486"/>
      <c r="XDF2" s="486"/>
      <c r="XDG2" s="486"/>
      <c r="XDH2" s="486"/>
      <c r="XDI2" s="486"/>
      <c r="XDJ2" s="486"/>
      <c r="XDK2" s="486"/>
      <c r="XDL2" s="486"/>
      <c r="XDM2" s="486"/>
      <c r="XDN2" s="486"/>
      <c r="XDO2" s="486"/>
      <c r="XDP2" s="486"/>
      <c r="XDQ2" s="486"/>
      <c r="XDR2" s="486"/>
      <c r="XDS2" s="486"/>
      <c r="XDT2" s="486"/>
      <c r="XDU2" s="486"/>
      <c r="XDV2" s="486"/>
      <c r="XDW2" s="486"/>
      <c r="XDX2" s="486"/>
      <c r="XDY2" s="486"/>
      <c r="XDZ2" s="486"/>
      <c r="XEA2" s="486"/>
      <c r="XEB2" s="486"/>
      <c r="XEC2" s="486"/>
      <c r="XED2" s="486"/>
      <c r="XEE2" s="486"/>
      <c r="XEF2" s="486"/>
      <c r="XEG2" s="486"/>
      <c r="XEH2" s="486"/>
      <c r="XEI2" s="486"/>
      <c r="XEJ2" s="486"/>
      <c r="XEK2" s="486"/>
      <c r="XEL2" s="486"/>
      <c r="XEM2" s="486"/>
      <c r="XEN2" s="486"/>
      <c r="XEO2" s="486"/>
      <c r="XEP2" s="486"/>
      <c r="XEQ2" s="486"/>
      <c r="XER2" s="486"/>
      <c r="XES2" s="486"/>
      <c r="XET2" s="486"/>
      <c r="XEU2" s="486"/>
      <c r="XEV2" s="486"/>
      <c r="XEW2" s="486"/>
      <c r="XEX2" s="486"/>
      <c r="XEY2" s="486"/>
      <c r="XEZ2" s="486"/>
      <c r="XFA2" s="486"/>
      <c r="XFB2" s="486"/>
      <c r="XFC2" s="486"/>
      <c r="XFD2" s="486"/>
    </row>
    <row r="3" spans="2:16384" s="363" customFormat="1" ht="14.55" customHeight="1" thickBot="1" x14ac:dyDescent="0.25">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4"/>
      <c r="AE3" s="364"/>
      <c r="AF3" s="365"/>
      <c r="AG3" s="364"/>
      <c r="AH3" s="362"/>
      <c r="AI3" s="362"/>
    </row>
    <row r="4" spans="2:16384" s="372" customFormat="1" ht="31.5" customHeight="1" thickTop="1" thickBot="1" x14ac:dyDescent="0.25">
      <c r="B4" s="483" t="s">
        <v>1463</v>
      </c>
      <c r="C4" s="484" t="s">
        <v>1464</v>
      </c>
      <c r="D4" s="484" t="s">
        <v>1465</v>
      </c>
      <c r="E4" s="484" t="s">
        <v>1466</v>
      </c>
      <c r="F4" s="484" t="s">
        <v>1467</v>
      </c>
      <c r="G4" s="484" t="s">
        <v>1468</v>
      </c>
      <c r="H4" s="484" t="s">
        <v>1469</v>
      </c>
      <c r="I4" s="484" t="s">
        <v>1470</v>
      </c>
      <c r="J4" s="484" t="s">
        <v>1471</v>
      </c>
      <c r="K4" s="484" t="s">
        <v>1472</v>
      </c>
      <c r="L4" s="484" t="s">
        <v>1473</v>
      </c>
      <c r="M4" s="484" t="s">
        <v>1474</v>
      </c>
      <c r="N4" s="484" t="s">
        <v>1475</v>
      </c>
      <c r="O4" s="484" t="s">
        <v>1476</v>
      </c>
      <c r="P4" s="484" t="s">
        <v>1477</v>
      </c>
      <c r="Q4" s="484" t="s">
        <v>1478</v>
      </c>
      <c r="R4" s="484" t="s">
        <v>1479</v>
      </c>
      <c r="S4" s="484" t="s">
        <v>1480</v>
      </c>
      <c r="T4" s="484" t="s">
        <v>1481</v>
      </c>
      <c r="U4" s="484" t="s">
        <v>1482</v>
      </c>
      <c r="V4" s="484" t="s">
        <v>1483</v>
      </c>
      <c r="W4" s="484" t="s">
        <v>1484</v>
      </c>
      <c r="X4" s="484" t="s">
        <v>1485</v>
      </c>
      <c r="Y4" s="484" t="s">
        <v>1486</v>
      </c>
      <c r="Z4" s="484" t="s">
        <v>1487</v>
      </c>
      <c r="AA4" s="484" t="s">
        <v>1488</v>
      </c>
      <c r="AB4" s="485" t="s">
        <v>1489</v>
      </c>
      <c r="AC4" s="366"/>
      <c r="AD4" s="367" t="s">
        <v>1490</v>
      </c>
      <c r="AE4" s="368"/>
      <c r="AF4" s="369"/>
      <c r="AG4" s="370"/>
      <c r="AH4" s="371" t="s">
        <v>1491</v>
      </c>
      <c r="AI4" s="366"/>
    </row>
    <row r="5" spans="2:16384" s="372" customFormat="1" ht="16.5" customHeight="1" thickTop="1" thickBot="1" x14ac:dyDescent="0.2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73"/>
      <c r="AE5" s="374"/>
      <c r="AF5" s="369"/>
      <c r="AG5" s="375"/>
      <c r="AH5" s="366"/>
      <c r="AI5" s="366"/>
    </row>
    <row r="6" spans="2:16384" s="372" customFormat="1" ht="16.5" customHeight="1" thickTop="1" thickBot="1" x14ac:dyDescent="0.25">
      <c r="B6" s="410" t="s">
        <v>1492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E6" s="374"/>
      <c r="AF6" s="369"/>
      <c r="AG6" s="374"/>
      <c r="AH6" s="366"/>
      <c r="AI6" s="366"/>
    </row>
    <row r="7" spans="2:16384" s="372" customFormat="1" ht="16.05" customHeight="1" thickTop="1" x14ac:dyDescent="0.2">
      <c r="B7" s="413" t="s">
        <v>1493</v>
      </c>
      <c r="C7" s="414" t="s">
        <v>1494</v>
      </c>
      <c r="D7" s="414">
        <v>0</v>
      </c>
      <c r="E7" s="415">
        <f t="shared" ref="E7:R7" si="0">COUNT(E8:E19)</f>
        <v>12</v>
      </c>
      <c r="F7" s="415">
        <f t="shared" si="0"/>
        <v>12</v>
      </c>
      <c r="G7" s="415">
        <f t="shared" si="0"/>
        <v>12</v>
      </c>
      <c r="H7" s="415">
        <f t="shared" si="0"/>
        <v>12</v>
      </c>
      <c r="I7" s="415">
        <f t="shared" si="0"/>
        <v>12</v>
      </c>
      <c r="J7" s="415">
        <f t="shared" si="0"/>
        <v>12</v>
      </c>
      <c r="K7" s="415">
        <f t="shared" si="0"/>
        <v>12</v>
      </c>
      <c r="L7" s="415">
        <f t="shared" si="0"/>
        <v>12</v>
      </c>
      <c r="M7" s="415">
        <f t="shared" si="0"/>
        <v>12</v>
      </c>
      <c r="N7" s="415">
        <f t="shared" si="0"/>
        <v>12</v>
      </c>
      <c r="O7" s="415">
        <f t="shared" si="0"/>
        <v>12</v>
      </c>
      <c r="P7" s="415">
        <f t="shared" si="0"/>
        <v>12</v>
      </c>
      <c r="Q7" s="415">
        <f t="shared" si="0"/>
        <v>12</v>
      </c>
      <c r="R7" s="415">
        <f t="shared" si="0"/>
        <v>12</v>
      </c>
      <c r="S7" s="416"/>
      <c r="T7" s="416"/>
      <c r="U7" s="416"/>
      <c r="V7" s="416"/>
      <c r="W7" s="416"/>
      <c r="X7" s="416"/>
      <c r="Y7" s="416"/>
      <c r="Z7" s="416"/>
      <c r="AA7" s="416"/>
      <c r="AB7" s="417"/>
      <c r="AC7" s="411"/>
      <c r="AD7" s="418" t="s">
        <v>1495</v>
      </c>
      <c r="AE7" s="374"/>
      <c r="AF7" s="369"/>
      <c r="AG7" s="377"/>
      <c r="AH7" s="376" t="s">
        <v>1496</v>
      </c>
      <c r="AI7" s="366"/>
    </row>
    <row r="8" spans="2:16384" s="372" customFormat="1" ht="15.75" customHeight="1" x14ac:dyDescent="0.2">
      <c r="B8" s="419" t="s">
        <v>1497</v>
      </c>
      <c r="C8" s="420" t="s">
        <v>1494</v>
      </c>
      <c r="D8" s="420">
        <v>1</v>
      </c>
      <c r="E8" s="421">
        <v>234.4</v>
      </c>
      <c r="F8" s="421">
        <v>242.5</v>
      </c>
      <c r="G8" s="421">
        <v>249.5</v>
      </c>
      <c r="H8" s="421">
        <v>255.7</v>
      </c>
      <c r="I8" s="421">
        <v>258</v>
      </c>
      <c r="J8" s="421">
        <v>261.39999999999998</v>
      </c>
      <c r="K8" s="421">
        <v>270.60000000000002</v>
      </c>
      <c r="L8" s="421">
        <v>279.7</v>
      </c>
      <c r="M8" s="421">
        <v>288.2</v>
      </c>
      <c r="N8" s="421">
        <v>292.60000000000002</v>
      </c>
      <c r="O8" s="421">
        <v>301.10000000000002</v>
      </c>
      <c r="P8" s="421">
        <v>334.6</v>
      </c>
      <c r="Q8" s="422">
        <v>372.8</v>
      </c>
      <c r="R8" s="422">
        <v>389.57600000000002</v>
      </c>
      <c r="S8" s="423"/>
      <c r="T8" s="423"/>
      <c r="U8" s="423"/>
      <c r="V8" s="423"/>
      <c r="W8" s="423"/>
      <c r="X8" s="423"/>
      <c r="Y8" s="423"/>
      <c r="Z8" s="423"/>
      <c r="AA8" s="423"/>
      <c r="AB8" s="424"/>
      <c r="AC8" s="411"/>
      <c r="AD8" s="425" t="s">
        <v>1498</v>
      </c>
      <c r="AE8" s="379"/>
      <c r="AF8" s="369"/>
      <c r="AG8" s="377"/>
      <c r="AH8" s="378" t="s">
        <v>1499</v>
      </c>
      <c r="AI8" s="366"/>
    </row>
    <row r="9" spans="2:16384" s="372" customFormat="1" ht="15.75" customHeight="1" x14ac:dyDescent="0.2">
      <c r="B9" s="419" t="s">
        <v>1500</v>
      </c>
      <c r="C9" s="420" t="s">
        <v>1494</v>
      </c>
      <c r="D9" s="420">
        <v>1</v>
      </c>
      <c r="E9" s="421">
        <v>235.2</v>
      </c>
      <c r="F9" s="421">
        <v>242.4</v>
      </c>
      <c r="G9" s="421">
        <v>250</v>
      </c>
      <c r="H9" s="421">
        <v>255.9</v>
      </c>
      <c r="I9" s="421">
        <v>258.5</v>
      </c>
      <c r="J9" s="421">
        <v>262.10000000000002</v>
      </c>
      <c r="K9" s="421">
        <v>271.7</v>
      </c>
      <c r="L9" s="421">
        <v>280.7</v>
      </c>
      <c r="M9" s="421">
        <v>289.2</v>
      </c>
      <c r="N9" s="421">
        <v>292.2</v>
      </c>
      <c r="O9" s="421">
        <v>301.89999999999998</v>
      </c>
      <c r="P9" s="421">
        <v>337.1</v>
      </c>
      <c r="Q9" s="422">
        <v>375.3</v>
      </c>
      <c r="R9" s="422">
        <v>391.06260000000003</v>
      </c>
      <c r="S9" s="423"/>
      <c r="T9" s="423"/>
      <c r="U9" s="423"/>
      <c r="V9" s="423"/>
      <c r="W9" s="423"/>
      <c r="X9" s="423"/>
      <c r="Y9" s="423"/>
      <c r="Z9" s="423"/>
      <c r="AA9" s="423"/>
      <c r="AB9" s="424"/>
      <c r="AC9" s="411"/>
      <c r="AD9" s="425" t="s">
        <v>1501</v>
      </c>
      <c r="AE9" s="380"/>
      <c r="AF9" s="369"/>
      <c r="AG9" s="377"/>
      <c r="AH9" s="381" t="s">
        <v>1502</v>
      </c>
      <c r="AI9" s="366"/>
    </row>
    <row r="10" spans="2:16384" s="372" customFormat="1" ht="15.75" customHeight="1" x14ac:dyDescent="0.2">
      <c r="B10" s="419" t="s">
        <v>1503</v>
      </c>
      <c r="C10" s="420" t="s">
        <v>1494</v>
      </c>
      <c r="D10" s="420">
        <v>1</v>
      </c>
      <c r="E10" s="421">
        <v>235.2</v>
      </c>
      <c r="F10" s="421">
        <v>241.8</v>
      </c>
      <c r="G10" s="421">
        <v>249.7</v>
      </c>
      <c r="H10" s="421">
        <v>256.3</v>
      </c>
      <c r="I10" s="421">
        <v>258.89999999999998</v>
      </c>
      <c r="J10" s="421">
        <v>263.10000000000002</v>
      </c>
      <c r="K10" s="421">
        <v>272.3</v>
      </c>
      <c r="L10" s="421">
        <v>281.5</v>
      </c>
      <c r="M10" s="421">
        <v>289.60000000000002</v>
      </c>
      <c r="N10" s="421">
        <v>292.7</v>
      </c>
      <c r="O10" s="421">
        <v>304</v>
      </c>
      <c r="P10" s="421">
        <v>340</v>
      </c>
      <c r="Q10" s="422">
        <v>377.17333333333335</v>
      </c>
      <c r="R10" s="422">
        <v>392.13454222222225</v>
      </c>
      <c r="S10" s="423"/>
      <c r="T10" s="423"/>
      <c r="U10" s="423"/>
      <c r="V10" s="423"/>
      <c r="W10" s="423"/>
      <c r="X10" s="423"/>
      <c r="Y10" s="423"/>
      <c r="Z10" s="423"/>
      <c r="AA10" s="423"/>
      <c r="AB10" s="424"/>
      <c r="AC10" s="411"/>
      <c r="AD10" s="425" t="s">
        <v>1504</v>
      </c>
      <c r="AE10" s="380"/>
      <c r="AF10" s="369"/>
      <c r="AG10" s="377"/>
      <c r="AH10" s="382" t="s">
        <v>1505</v>
      </c>
      <c r="AI10" s="366"/>
    </row>
    <row r="11" spans="2:16384" s="372" customFormat="1" ht="15.75" customHeight="1" x14ac:dyDescent="0.2">
      <c r="B11" s="419" t="s">
        <v>1506</v>
      </c>
      <c r="C11" s="420" t="s">
        <v>1494</v>
      </c>
      <c r="D11" s="420">
        <v>1</v>
      </c>
      <c r="E11" s="421">
        <v>234.7</v>
      </c>
      <c r="F11" s="421">
        <v>242.1</v>
      </c>
      <c r="G11" s="421">
        <v>249.7</v>
      </c>
      <c r="H11" s="421">
        <v>256</v>
      </c>
      <c r="I11" s="421">
        <v>258.60000000000002</v>
      </c>
      <c r="J11" s="421">
        <v>263.39999999999998</v>
      </c>
      <c r="K11" s="421">
        <v>272.89999999999998</v>
      </c>
      <c r="L11" s="421">
        <v>281.7</v>
      </c>
      <c r="M11" s="421">
        <v>289.5</v>
      </c>
      <c r="N11" s="421">
        <v>294.2</v>
      </c>
      <c r="O11" s="421">
        <v>305.5</v>
      </c>
      <c r="P11" s="421">
        <v>343.2</v>
      </c>
      <c r="Q11" s="422">
        <v>374.63953800000002</v>
      </c>
      <c r="R11" s="422">
        <v>391.62319705600004</v>
      </c>
      <c r="S11" s="423"/>
      <c r="T11" s="423"/>
      <c r="U11" s="423"/>
      <c r="V11" s="423"/>
      <c r="W11" s="423"/>
      <c r="X11" s="423"/>
      <c r="Y11" s="423"/>
      <c r="Z11" s="423"/>
      <c r="AA11" s="423"/>
      <c r="AB11" s="424"/>
      <c r="AC11" s="411"/>
      <c r="AD11" s="425" t="s">
        <v>1507</v>
      </c>
      <c r="AE11" s="380"/>
      <c r="AF11" s="369"/>
      <c r="AG11" s="377"/>
      <c r="AH11" s="382" t="s">
        <v>1508</v>
      </c>
      <c r="AI11" s="366"/>
    </row>
    <row r="12" spans="2:16384" s="372" customFormat="1" ht="15.75" customHeight="1" x14ac:dyDescent="0.2">
      <c r="B12" s="419" t="s">
        <v>1509</v>
      </c>
      <c r="C12" s="420" t="s">
        <v>1494</v>
      </c>
      <c r="D12" s="420">
        <v>1</v>
      </c>
      <c r="E12" s="421">
        <v>236.1</v>
      </c>
      <c r="F12" s="421">
        <v>243</v>
      </c>
      <c r="G12" s="421">
        <v>251</v>
      </c>
      <c r="H12" s="421">
        <v>257</v>
      </c>
      <c r="I12" s="421">
        <v>259.8</v>
      </c>
      <c r="J12" s="421">
        <v>264.39999999999998</v>
      </c>
      <c r="K12" s="421">
        <v>274.7</v>
      </c>
      <c r="L12" s="421">
        <v>284.2</v>
      </c>
      <c r="M12" s="421">
        <v>291.7</v>
      </c>
      <c r="N12" s="421">
        <v>293.3</v>
      </c>
      <c r="O12" s="421">
        <v>307.39999999999998</v>
      </c>
      <c r="P12" s="421">
        <v>345.2</v>
      </c>
      <c r="Q12" s="422">
        <v>377.18853333333328</v>
      </c>
      <c r="R12" s="422">
        <v>393.28191075555549</v>
      </c>
      <c r="S12" s="423"/>
      <c r="T12" s="423"/>
      <c r="U12" s="423"/>
      <c r="V12" s="423"/>
      <c r="W12" s="423"/>
      <c r="X12" s="423"/>
      <c r="Y12" s="423"/>
      <c r="Z12" s="423"/>
      <c r="AA12" s="423"/>
      <c r="AB12" s="424"/>
      <c r="AC12" s="411"/>
      <c r="AD12" s="425" t="s">
        <v>1510</v>
      </c>
      <c r="AE12" s="380"/>
      <c r="AF12" s="369"/>
      <c r="AG12" s="377"/>
      <c r="AH12" s="382" t="s">
        <v>1511</v>
      </c>
      <c r="AI12" s="366"/>
    </row>
    <row r="13" spans="2:16384" s="372" customFormat="1" ht="15.75" customHeight="1" x14ac:dyDescent="0.2">
      <c r="B13" s="419" t="s">
        <v>1512</v>
      </c>
      <c r="C13" s="420" t="s">
        <v>1494</v>
      </c>
      <c r="D13" s="420">
        <v>1</v>
      </c>
      <c r="E13" s="421">
        <v>237.9</v>
      </c>
      <c r="F13" s="421">
        <v>244.2</v>
      </c>
      <c r="G13" s="421">
        <v>251.9</v>
      </c>
      <c r="H13" s="421">
        <v>257.60000000000002</v>
      </c>
      <c r="I13" s="421">
        <v>259.60000000000002</v>
      </c>
      <c r="J13" s="421">
        <v>264.89999999999998</v>
      </c>
      <c r="K13" s="421">
        <v>275.10000000000002</v>
      </c>
      <c r="L13" s="421">
        <v>284.10000000000002</v>
      </c>
      <c r="M13" s="421">
        <v>291</v>
      </c>
      <c r="N13" s="421">
        <v>294.3</v>
      </c>
      <c r="O13" s="421">
        <v>308.60000000000002</v>
      </c>
      <c r="P13" s="421">
        <v>347.6</v>
      </c>
      <c r="Q13" s="422">
        <v>378.88400000000001</v>
      </c>
      <c r="R13" s="422">
        <v>394.54453866666665</v>
      </c>
      <c r="S13" s="423"/>
      <c r="T13" s="423"/>
      <c r="U13" s="423"/>
      <c r="V13" s="423"/>
      <c r="W13" s="423"/>
      <c r="X13" s="423"/>
      <c r="Y13" s="423"/>
      <c r="Z13" s="423"/>
      <c r="AA13" s="423"/>
      <c r="AB13" s="424"/>
      <c r="AC13" s="411"/>
      <c r="AD13" s="425" t="s">
        <v>1513</v>
      </c>
      <c r="AE13" s="380"/>
      <c r="AF13" s="369"/>
      <c r="AG13" s="377"/>
      <c r="AH13" s="382" t="s">
        <v>1514</v>
      </c>
      <c r="AI13" s="366"/>
    </row>
    <row r="14" spans="2:16384" s="372" customFormat="1" ht="15.75" customHeight="1" x14ac:dyDescent="0.2">
      <c r="B14" s="419" t="s">
        <v>1515</v>
      </c>
      <c r="C14" s="420" t="s">
        <v>1494</v>
      </c>
      <c r="D14" s="420">
        <v>1</v>
      </c>
      <c r="E14" s="421">
        <v>238</v>
      </c>
      <c r="F14" s="421">
        <v>245.6</v>
      </c>
      <c r="G14" s="421">
        <v>251.9</v>
      </c>
      <c r="H14" s="421">
        <v>257.7</v>
      </c>
      <c r="I14" s="421">
        <v>259.5</v>
      </c>
      <c r="J14" s="421">
        <v>264.8</v>
      </c>
      <c r="K14" s="421">
        <v>275.3</v>
      </c>
      <c r="L14" s="421">
        <v>284.5</v>
      </c>
      <c r="M14" s="421">
        <v>290.39999999999998</v>
      </c>
      <c r="N14" s="421">
        <v>294.3</v>
      </c>
      <c r="O14" s="421">
        <v>312</v>
      </c>
      <c r="P14" s="421">
        <v>356.2</v>
      </c>
      <c r="Q14" s="422">
        <v>380.42160000000001</v>
      </c>
      <c r="R14" s="422">
        <v>395.76527120000003</v>
      </c>
      <c r="S14" s="423"/>
      <c r="T14" s="423"/>
      <c r="U14" s="423"/>
      <c r="V14" s="423"/>
      <c r="W14" s="423"/>
      <c r="X14" s="423"/>
      <c r="Y14" s="423"/>
      <c r="Z14" s="423"/>
      <c r="AA14" s="423"/>
      <c r="AB14" s="424"/>
      <c r="AC14" s="411"/>
      <c r="AD14" s="425" t="s">
        <v>1516</v>
      </c>
      <c r="AE14" s="380"/>
      <c r="AF14" s="369"/>
      <c r="AG14" s="377"/>
      <c r="AH14" s="382" t="s">
        <v>1517</v>
      </c>
      <c r="AI14" s="366"/>
    </row>
    <row r="15" spans="2:16384" s="372" customFormat="1" ht="15.75" customHeight="1" x14ac:dyDescent="0.2">
      <c r="B15" s="419" t="s">
        <v>1518</v>
      </c>
      <c r="C15" s="420" t="s">
        <v>1494</v>
      </c>
      <c r="D15" s="420">
        <v>1</v>
      </c>
      <c r="E15" s="421">
        <v>238.5</v>
      </c>
      <c r="F15" s="421">
        <v>245.6</v>
      </c>
      <c r="G15" s="421">
        <v>252.1</v>
      </c>
      <c r="H15" s="421">
        <v>257.10000000000002</v>
      </c>
      <c r="I15" s="421">
        <v>259.8</v>
      </c>
      <c r="J15" s="421">
        <v>265.5</v>
      </c>
      <c r="K15" s="421">
        <v>275.8</v>
      </c>
      <c r="L15" s="421">
        <v>284.60000000000002</v>
      </c>
      <c r="M15" s="421">
        <v>291</v>
      </c>
      <c r="N15" s="421">
        <v>293.5</v>
      </c>
      <c r="O15" s="421">
        <v>314.3</v>
      </c>
      <c r="P15" s="421">
        <v>358.3</v>
      </c>
      <c r="Q15" s="422">
        <v>381.4700666666667</v>
      </c>
      <c r="R15" s="422">
        <v>396.34739926666668</v>
      </c>
      <c r="S15" s="423"/>
      <c r="T15" s="423"/>
      <c r="U15" s="423"/>
      <c r="V15" s="423"/>
      <c r="W15" s="423"/>
      <c r="X15" s="423"/>
      <c r="Y15" s="423"/>
      <c r="Z15" s="423"/>
      <c r="AA15" s="423"/>
      <c r="AB15" s="424"/>
      <c r="AC15" s="411"/>
      <c r="AD15" s="425" t="s">
        <v>1519</v>
      </c>
      <c r="AE15" s="380"/>
      <c r="AF15" s="369"/>
      <c r="AG15" s="377"/>
      <c r="AH15" s="382" t="s">
        <v>1520</v>
      </c>
      <c r="AI15" s="366"/>
    </row>
    <row r="16" spans="2:16384" s="372" customFormat="1" ht="15.75" customHeight="1" x14ac:dyDescent="0.2">
      <c r="B16" s="419" t="s">
        <v>1521</v>
      </c>
      <c r="C16" s="420" t="s">
        <v>1494</v>
      </c>
      <c r="D16" s="420">
        <v>1</v>
      </c>
      <c r="E16" s="421">
        <v>239.4</v>
      </c>
      <c r="F16" s="421">
        <v>246.8</v>
      </c>
      <c r="G16" s="421">
        <v>253.4</v>
      </c>
      <c r="H16" s="421">
        <v>257.5</v>
      </c>
      <c r="I16" s="421">
        <v>260.60000000000002</v>
      </c>
      <c r="J16" s="421">
        <v>267.10000000000002</v>
      </c>
      <c r="K16" s="421">
        <v>278.10000000000002</v>
      </c>
      <c r="L16" s="421">
        <v>285.60000000000002</v>
      </c>
      <c r="M16" s="421">
        <v>291.89999999999998</v>
      </c>
      <c r="N16" s="421">
        <v>295.39999999999998</v>
      </c>
      <c r="O16" s="421">
        <v>317.7</v>
      </c>
      <c r="P16" s="421">
        <v>360.4</v>
      </c>
      <c r="Q16" s="422">
        <v>383.22533333333331</v>
      </c>
      <c r="R16" s="422">
        <v>398.29886311111107</v>
      </c>
      <c r="S16" s="423"/>
      <c r="T16" s="423"/>
      <c r="U16" s="423"/>
      <c r="V16" s="423"/>
      <c r="W16" s="423"/>
      <c r="X16" s="423"/>
      <c r="Y16" s="423"/>
      <c r="Z16" s="423"/>
      <c r="AA16" s="423"/>
      <c r="AB16" s="424"/>
      <c r="AC16" s="411"/>
      <c r="AD16" s="425" t="s">
        <v>1522</v>
      </c>
      <c r="AE16" s="380"/>
      <c r="AF16" s="369"/>
      <c r="AG16" s="377"/>
      <c r="AH16" s="382" t="s">
        <v>1523</v>
      </c>
      <c r="AI16" s="366"/>
    </row>
    <row r="17" spans="2:35" s="372" customFormat="1" ht="15.75" customHeight="1" x14ac:dyDescent="0.2">
      <c r="B17" s="419" t="s">
        <v>1524</v>
      </c>
      <c r="C17" s="420" t="s">
        <v>1494</v>
      </c>
      <c r="D17" s="420">
        <v>1</v>
      </c>
      <c r="E17" s="421">
        <v>238</v>
      </c>
      <c r="F17" s="421">
        <v>245.8</v>
      </c>
      <c r="G17" s="421">
        <v>252.6</v>
      </c>
      <c r="H17" s="421">
        <v>255.4</v>
      </c>
      <c r="I17" s="421">
        <v>258.8</v>
      </c>
      <c r="J17" s="421">
        <v>265.5</v>
      </c>
      <c r="K17" s="421">
        <v>276</v>
      </c>
      <c r="L17" s="421">
        <v>283</v>
      </c>
      <c r="M17" s="421">
        <v>290.60000000000002</v>
      </c>
      <c r="N17" s="421">
        <v>294.60000000000002</v>
      </c>
      <c r="O17" s="421">
        <v>317.7</v>
      </c>
      <c r="P17" s="421">
        <v>360.3</v>
      </c>
      <c r="Q17" s="422">
        <v>382.87880000000001</v>
      </c>
      <c r="R17" s="422">
        <v>394.36516399999999</v>
      </c>
      <c r="S17" s="423"/>
      <c r="T17" s="423"/>
      <c r="U17" s="423"/>
      <c r="V17" s="423"/>
      <c r="W17" s="423"/>
      <c r="X17" s="423"/>
      <c r="Y17" s="423"/>
      <c r="Z17" s="423"/>
      <c r="AA17" s="423"/>
      <c r="AB17" s="424"/>
      <c r="AC17" s="411"/>
      <c r="AD17" s="425" t="s">
        <v>1525</v>
      </c>
      <c r="AE17" s="380"/>
      <c r="AF17" s="369"/>
      <c r="AG17" s="377"/>
      <c r="AH17" s="382" t="s">
        <v>1526</v>
      </c>
      <c r="AI17" s="366"/>
    </row>
    <row r="18" spans="2:35" s="372" customFormat="1" ht="15.75" customHeight="1" x14ac:dyDescent="0.2">
      <c r="B18" s="419" t="s">
        <v>1527</v>
      </c>
      <c r="C18" s="420" t="s">
        <v>1494</v>
      </c>
      <c r="D18" s="420">
        <v>1</v>
      </c>
      <c r="E18" s="421">
        <v>239.9</v>
      </c>
      <c r="F18" s="421">
        <v>247.6</v>
      </c>
      <c r="G18" s="421">
        <v>254.2</v>
      </c>
      <c r="H18" s="421">
        <v>256.7</v>
      </c>
      <c r="I18" s="421">
        <v>260</v>
      </c>
      <c r="J18" s="421">
        <v>268.39999999999998</v>
      </c>
      <c r="K18" s="421">
        <v>278.10000000000002</v>
      </c>
      <c r="L18" s="421">
        <v>285</v>
      </c>
      <c r="M18" s="421">
        <v>292</v>
      </c>
      <c r="N18" s="421">
        <v>296</v>
      </c>
      <c r="O18" s="421">
        <v>320.2</v>
      </c>
      <c r="P18" s="421">
        <v>364.5</v>
      </c>
      <c r="Q18" s="422">
        <v>385.15499999999997</v>
      </c>
      <c r="R18" s="422">
        <v>396.70964999999995</v>
      </c>
      <c r="S18" s="423"/>
      <c r="T18" s="423"/>
      <c r="U18" s="423"/>
      <c r="V18" s="423"/>
      <c r="W18" s="423"/>
      <c r="X18" s="423"/>
      <c r="Y18" s="423"/>
      <c r="Z18" s="423"/>
      <c r="AA18" s="423"/>
      <c r="AB18" s="424"/>
      <c r="AC18" s="411"/>
      <c r="AD18" s="425" t="s">
        <v>1528</v>
      </c>
      <c r="AE18" s="380"/>
      <c r="AF18" s="369"/>
      <c r="AG18" s="377"/>
      <c r="AH18" s="382" t="s">
        <v>1529</v>
      </c>
      <c r="AI18" s="366"/>
    </row>
    <row r="19" spans="2:35" s="372" customFormat="1" ht="16.05" customHeight="1" thickBot="1" x14ac:dyDescent="0.25">
      <c r="B19" s="426" t="s">
        <v>1530</v>
      </c>
      <c r="C19" s="427" t="s">
        <v>1494</v>
      </c>
      <c r="D19" s="427">
        <v>1</v>
      </c>
      <c r="E19" s="428">
        <v>240.8</v>
      </c>
      <c r="F19" s="428">
        <v>248.7</v>
      </c>
      <c r="G19" s="428">
        <v>254.8</v>
      </c>
      <c r="H19" s="428">
        <v>257.10000000000002</v>
      </c>
      <c r="I19" s="428">
        <v>261.10000000000002</v>
      </c>
      <c r="J19" s="428">
        <v>269.3</v>
      </c>
      <c r="K19" s="428">
        <v>278.3</v>
      </c>
      <c r="L19" s="428">
        <v>285.10000000000002</v>
      </c>
      <c r="M19" s="428">
        <v>292.60000000000002</v>
      </c>
      <c r="N19" s="428">
        <v>296.89999999999998</v>
      </c>
      <c r="O19" s="428">
        <v>323.5</v>
      </c>
      <c r="P19" s="428">
        <v>367.2</v>
      </c>
      <c r="Q19" s="429">
        <v>386.2944</v>
      </c>
      <c r="R19" s="429">
        <v>397.88323200000002</v>
      </c>
      <c r="S19" s="430"/>
      <c r="T19" s="430"/>
      <c r="U19" s="430"/>
      <c r="V19" s="430"/>
      <c r="W19" s="430"/>
      <c r="X19" s="430"/>
      <c r="Y19" s="430"/>
      <c r="Z19" s="430"/>
      <c r="AA19" s="430"/>
      <c r="AB19" s="431"/>
      <c r="AC19" s="411"/>
      <c r="AD19" s="432" t="s">
        <v>1531</v>
      </c>
      <c r="AE19" s="380"/>
      <c r="AF19" s="369"/>
      <c r="AG19" s="377"/>
      <c r="AH19" s="383" t="s">
        <v>1532</v>
      </c>
      <c r="AI19" s="366"/>
    </row>
    <row r="20" spans="2:35" s="372" customFormat="1" ht="16.05" customHeight="1" thickTop="1" thickBot="1" x14ac:dyDescent="0.25">
      <c r="B20" s="366"/>
      <c r="C20" s="366"/>
      <c r="D20" s="366"/>
      <c r="E20" s="366"/>
      <c r="F20" s="366"/>
      <c r="G20" s="366"/>
      <c r="H20" s="366"/>
      <c r="I20" s="366"/>
      <c r="J20" s="366"/>
      <c r="K20" s="384"/>
      <c r="L20" s="385"/>
      <c r="M20" s="384"/>
      <c r="N20" s="384"/>
      <c r="O20" s="384"/>
      <c r="P20" s="384"/>
      <c r="Q20" s="384"/>
      <c r="R20" s="384"/>
      <c r="S20" s="384"/>
      <c r="T20" s="384"/>
      <c r="U20" s="384"/>
      <c r="V20" s="384"/>
      <c r="W20" s="384"/>
      <c r="X20" s="384"/>
      <c r="Y20" s="384"/>
      <c r="Z20" s="384"/>
      <c r="AA20" s="384"/>
      <c r="AB20" s="384"/>
      <c r="AC20" s="366"/>
      <c r="AD20" s="366"/>
      <c r="AE20" s="374"/>
      <c r="AF20" s="369"/>
      <c r="AG20" s="377"/>
      <c r="AH20" s="366"/>
      <c r="AI20" s="366"/>
    </row>
    <row r="21" spans="2:35" s="372" customFormat="1" ht="16.05" customHeight="1" thickTop="1" thickBot="1" x14ac:dyDescent="0.25">
      <c r="B21" s="410" t="s">
        <v>1533</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2"/>
      <c r="AE21" s="374"/>
      <c r="AF21" s="369"/>
      <c r="AG21" s="377"/>
      <c r="AH21" s="366"/>
      <c r="AI21" s="366"/>
    </row>
    <row r="22" spans="2:35" s="372" customFormat="1" ht="15.75" customHeight="1" thickTop="1" x14ac:dyDescent="0.2">
      <c r="B22" s="413" t="s">
        <v>1534</v>
      </c>
      <c r="C22" s="414" t="s">
        <v>1494</v>
      </c>
      <c r="D22" s="414">
        <v>0</v>
      </c>
      <c r="E22" s="415">
        <f t="shared" ref="E22:AB22" si="1">COUNT(E23:E34)</f>
        <v>12</v>
      </c>
      <c r="F22" s="415">
        <f t="shared" si="1"/>
        <v>12</v>
      </c>
      <c r="G22" s="415">
        <f t="shared" si="1"/>
        <v>12</v>
      </c>
      <c r="H22" s="415">
        <f t="shared" si="1"/>
        <v>12</v>
      </c>
      <c r="I22" s="415">
        <f t="shared" si="1"/>
        <v>12</v>
      </c>
      <c r="J22" s="415">
        <f t="shared" si="1"/>
        <v>12</v>
      </c>
      <c r="K22" s="415">
        <f t="shared" si="1"/>
        <v>12</v>
      </c>
      <c r="L22" s="415">
        <f t="shared" si="1"/>
        <v>12</v>
      </c>
      <c r="M22" s="415">
        <f t="shared" si="1"/>
        <v>12</v>
      </c>
      <c r="N22" s="415">
        <f t="shared" si="1"/>
        <v>12</v>
      </c>
      <c r="O22" s="415">
        <f t="shared" si="1"/>
        <v>12</v>
      </c>
      <c r="P22" s="415">
        <f t="shared" si="1"/>
        <v>12</v>
      </c>
      <c r="Q22" s="415">
        <f t="shared" si="1"/>
        <v>12</v>
      </c>
      <c r="R22" s="415">
        <f t="shared" si="1"/>
        <v>12</v>
      </c>
      <c r="S22" s="415">
        <f t="shared" si="1"/>
        <v>12</v>
      </c>
      <c r="T22" s="415">
        <f t="shared" si="1"/>
        <v>12</v>
      </c>
      <c r="U22" s="415">
        <f t="shared" si="1"/>
        <v>12</v>
      </c>
      <c r="V22" s="415">
        <f t="shared" si="1"/>
        <v>12</v>
      </c>
      <c r="W22" s="415">
        <f t="shared" si="1"/>
        <v>12</v>
      </c>
      <c r="X22" s="415">
        <f t="shared" si="1"/>
        <v>12</v>
      </c>
      <c r="Y22" s="415">
        <f t="shared" si="1"/>
        <v>12</v>
      </c>
      <c r="Z22" s="415">
        <f t="shared" si="1"/>
        <v>12</v>
      </c>
      <c r="AA22" s="415">
        <f t="shared" si="1"/>
        <v>12</v>
      </c>
      <c r="AB22" s="435">
        <f t="shared" si="1"/>
        <v>12</v>
      </c>
      <c r="AC22" s="411"/>
      <c r="AD22" s="418" t="s">
        <v>1535</v>
      </c>
      <c r="AE22" s="374"/>
      <c r="AF22" s="369"/>
      <c r="AG22" s="377"/>
      <c r="AH22" s="386" t="s">
        <v>1536</v>
      </c>
      <c r="AI22" s="366"/>
    </row>
    <row r="23" spans="2:35" s="372" customFormat="1" ht="15.75" customHeight="1" x14ac:dyDescent="0.2">
      <c r="B23" s="419" t="s">
        <v>1537</v>
      </c>
      <c r="C23" s="420" t="s">
        <v>1494</v>
      </c>
      <c r="D23" s="420">
        <v>1</v>
      </c>
      <c r="E23" s="421">
        <v>93.3</v>
      </c>
      <c r="F23" s="421">
        <v>95.9</v>
      </c>
      <c r="G23" s="421">
        <v>98</v>
      </c>
      <c r="H23" s="421">
        <v>99.6</v>
      </c>
      <c r="I23" s="421">
        <v>99.9</v>
      </c>
      <c r="J23" s="421">
        <v>100.6</v>
      </c>
      <c r="K23" s="421">
        <v>103.2</v>
      </c>
      <c r="L23" s="421">
        <v>105.5</v>
      </c>
      <c r="M23" s="421">
        <v>107.6</v>
      </c>
      <c r="N23" s="421">
        <v>108.6</v>
      </c>
      <c r="O23" s="421">
        <v>110.4</v>
      </c>
      <c r="P23" s="421">
        <v>119</v>
      </c>
      <c r="Q23" s="422">
        <v>128.30000000000001</v>
      </c>
      <c r="R23" s="422">
        <v>132.19176666666667</v>
      </c>
      <c r="S23" s="422">
        <v>134.83560199999999</v>
      </c>
      <c r="T23" s="422">
        <v>137.53231403999999</v>
      </c>
      <c r="U23" s="422">
        <v>140.28296032079999</v>
      </c>
      <c r="V23" s="422">
        <v>143.088619527216</v>
      </c>
      <c r="W23" s="422">
        <v>145.95039191776033</v>
      </c>
      <c r="X23" s="422">
        <v>148.86939975611554</v>
      </c>
      <c r="Y23" s="422">
        <v>151.84678775123785</v>
      </c>
      <c r="Z23" s="422">
        <v>154.88372350626261</v>
      </c>
      <c r="AA23" s="422">
        <v>157.98139797638785</v>
      </c>
      <c r="AB23" s="433">
        <v>161.14102593591562</v>
      </c>
      <c r="AC23" s="411"/>
      <c r="AD23" s="425" t="s">
        <v>1538</v>
      </c>
      <c r="AE23" s="380"/>
      <c r="AF23" s="369"/>
      <c r="AG23" s="377"/>
      <c r="AH23" s="387" t="s">
        <v>1539</v>
      </c>
      <c r="AI23" s="366"/>
    </row>
    <row r="24" spans="2:35" s="372" customFormat="1" ht="15.75" customHeight="1" x14ac:dyDescent="0.2">
      <c r="B24" s="419" t="s">
        <v>1540</v>
      </c>
      <c r="C24" s="420" t="s">
        <v>1494</v>
      </c>
      <c r="D24" s="420">
        <v>1</v>
      </c>
      <c r="E24" s="421">
        <v>93.5</v>
      </c>
      <c r="F24" s="421">
        <v>95.9</v>
      </c>
      <c r="G24" s="421">
        <v>98.2</v>
      </c>
      <c r="H24" s="421">
        <v>99.6</v>
      </c>
      <c r="I24" s="421">
        <v>100.1</v>
      </c>
      <c r="J24" s="421">
        <v>100.8</v>
      </c>
      <c r="K24" s="421">
        <v>103.5</v>
      </c>
      <c r="L24" s="421">
        <v>105.9</v>
      </c>
      <c r="M24" s="421">
        <v>107.9</v>
      </c>
      <c r="N24" s="421">
        <v>108.6</v>
      </c>
      <c r="O24" s="421">
        <v>111</v>
      </c>
      <c r="P24" s="421">
        <v>119.7</v>
      </c>
      <c r="Q24" s="422">
        <v>129.1</v>
      </c>
      <c r="R24" s="422">
        <v>132.62873333333332</v>
      </c>
      <c r="S24" s="422">
        <v>135.28130799999997</v>
      </c>
      <c r="T24" s="422">
        <v>137.98693415999998</v>
      </c>
      <c r="U24" s="422">
        <v>140.74667284319997</v>
      </c>
      <c r="V24" s="422">
        <v>143.56160630006397</v>
      </c>
      <c r="W24" s="422">
        <v>146.43283842606525</v>
      </c>
      <c r="X24" s="422">
        <v>149.36149519458655</v>
      </c>
      <c r="Y24" s="422">
        <v>152.3487250984783</v>
      </c>
      <c r="Z24" s="422">
        <v>155.39569960044787</v>
      </c>
      <c r="AA24" s="422">
        <v>158.50361359245682</v>
      </c>
      <c r="AB24" s="433">
        <v>161.67368586430595</v>
      </c>
      <c r="AC24" s="411"/>
      <c r="AD24" s="425" t="s">
        <v>1541</v>
      </c>
      <c r="AE24" s="380"/>
      <c r="AF24" s="369"/>
      <c r="AG24" s="377"/>
      <c r="AH24" s="388" t="s">
        <v>1542</v>
      </c>
      <c r="AI24" s="366"/>
    </row>
    <row r="25" spans="2:35" s="372" customFormat="1" ht="15.75" customHeight="1" x14ac:dyDescent="0.2">
      <c r="B25" s="419" t="s">
        <v>1543</v>
      </c>
      <c r="C25" s="420" t="s">
        <v>1494</v>
      </c>
      <c r="D25" s="420">
        <v>1</v>
      </c>
      <c r="E25" s="421">
        <v>93.5</v>
      </c>
      <c r="F25" s="421">
        <v>95.6</v>
      </c>
      <c r="G25" s="421">
        <v>98</v>
      </c>
      <c r="H25" s="421">
        <v>99.8</v>
      </c>
      <c r="I25" s="421">
        <v>100.1</v>
      </c>
      <c r="J25" s="421">
        <v>101</v>
      </c>
      <c r="K25" s="421">
        <v>103.5</v>
      </c>
      <c r="L25" s="421">
        <v>105.9</v>
      </c>
      <c r="M25" s="421">
        <v>107.9</v>
      </c>
      <c r="N25" s="421">
        <v>108.8</v>
      </c>
      <c r="O25" s="421">
        <v>111.4</v>
      </c>
      <c r="P25" s="421">
        <v>120.5</v>
      </c>
      <c r="Q25" s="422">
        <v>129.41699999999997</v>
      </c>
      <c r="R25" s="422">
        <v>132.78184199999998</v>
      </c>
      <c r="S25" s="422">
        <v>135.43747883999998</v>
      </c>
      <c r="T25" s="422">
        <v>138.14622841679997</v>
      </c>
      <c r="U25" s="422">
        <v>140.90915298513596</v>
      </c>
      <c r="V25" s="422">
        <v>143.72733604483869</v>
      </c>
      <c r="W25" s="422">
        <v>146.60188276573547</v>
      </c>
      <c r="X25" s="422">
        <v>149.53392042105017</v>
      </c>
      <c r="Y25" s="422">
        <v>152.52459882947116</v>
      </c>
      <c r="Z25" s="422">
        <v>155.57509080606059</v>
      </c>
      <c r="AA25" s="422">
        <v>158.68659262218179</v>
      </c>
      <c r="AB25" s="433">
        <v>161.86032447462543</v>
      </c>
      <c r="AC25" s="411"/>
      <c r="AD25" s="425" t="s">
        <v>1544</v>
      </c>
      <c r="AE25" s="380"/>
      <c r="AF25" s="369"/>
      <c r="AG25" s="377"/>
      <c r="AH25" s="389" t="s">
        <v>1545</v>
      </c>
      <c r="AI25" s="366"/>
    </row>
    <row r="26" spans="2:35" s="372" customFormat="1" ht="15.75" customHeight="1" x14ac:dyDescent="0.2">
      <c r="B26" s="419" t="s">
        <v>1546</v>
      </c>
      <c r="C26" s="420" t="s">
        <v>1494</v>
      </c>
      <c r="D26" s="420">
        <v>1</v>
      </c>
      <c r="E26" s="421">
        <v>93.5</v>
      </c>
      <c r="F26" s="421">
        <v>95.7</v>
      </c>
      <c r="G26" s="421">
        <v>98</v>
      </c>
      <c r="H26" s="421">
        <v>99.6</v>
      </c>
      <c r="I26" s="421">
        <v>100</v>
      </c>
      <c r="J26" s="421">
        <v>100.9</v>
      </c>
      <c r="K26" s="421">
        <v>103.5</v>
      </c>
      <c r="L26" s="421">
        <v>105.9</v>
      </c>
      <c r="M26" s="421">
        <v>108</v>
      </c>
      <c r="N26" s="421">
        <v>109.2</v>
      </c>
      <c r="O26" s="421">
        <v>111.4</v>
      </c>
      <c r="P26" s="421">
        <v>121.2</v>
      </c>
      <c r="Q26" s="422">
        <v>128.95679999999999</v>
      </c>
      <c r="R26" s="422">
        <v>132.825504</v>
      </c>
      <c r="S26" s="422">
        <v>135.48201408</v>
      </c>
      <c r="T26" s="422">
        <v>138.1916543616</v>
      </c>
      <c r="U26" s="422">
        <v>140.955487448832</v>
      </c>
      <c r="V26" s="422">
        <v>143.77459719780865</v>
      </c>
      <c r="W26" s="422">
        <v>146.65008914176482</v>
      </c>
      <c r="X26" s="422">
        <v>149.58309092460013</v>
      </c>
      <c r="Y26" s="422">
        <v>152.57475274309212</v>
      </c>
      <c r="Z26" s="422">
        <v>155.62624779795397</v>
      </c>
      <c r="AA26" s="422">
        <v>158.73877275391305</v>
      </c>
      <c r="AB26" s="433">
        <v>161.9135482089913</v>
      </c>
      <c r="AC26" s="411"/>
      <c r="AD26" s="425" t="s">
        <v>1547</v>
      </c>
      <c r="AE26" s="380"/>
      <c r="AF26" s="369"/>
      <c r="AG26" s="377"/>
      <c r="AH26" s="389" t="s">
        <v>1548</v>
      </c>
      <c r="AI26" s="366"/>
    </row>
    <row r="27" spans="2:35" s="372" customFormat="1" ht="15.75" customHeight="1" x14ac:dyDescent="0.2">
      <c r="B27" s="419" t="s">
        <v>1549</v>
      </c>
      <c r="C27" s="420" t="s">
        <v>1494</v>
      </c>
      <c r="D27" s="420">
        <v>1</v>
      </c>
      <c r="E27" s="421">
        <v>93.9</v>
      </c>
      <c r="F27" s="421">
        <v>96.1</v>
      </c>
      <c r="G27" s="421">
        <v>98.4</v>
      </c>
      <c r="H27" s="421">
        <v>99.9</v>
      </c>
      <c r="I27" s="421">
        <v>100.3</v>
      </c>
      <c r="J27" s="421">
        <v>101.2</v>
      </c>
      <c r="K27" s="421">
        <v>104</v>
      </c>
      <c r="L27" s="421">
        <v>106.5</v>
      </c>
      <c r="M27" s="421">
        <v>108.3</v>
      </c>
      <c r="N27" s="421">
        <v>108.8</v>
      </c>
      <c r="O27" s="421">
        <v>112.1</v>
      </c>
      <c r="P27" s="421">
        <v>121.8</v>
      </c>
      <c r="Q27" s="422">
        <v>129.71699999999998</v>
      </c>
      <c r="R27" s="422">
        <v>133.392315</v>
      </c>
      <c r="S27" s="422">
        <v>136.0601613</v>
      </c>
      <c r="T27" s="422">
        <v>138.781364526</v>
      </c>
      <c r="U27" s="422">
        <v>141.55699181652</v>
      </c>
      <c r="V27" s="422">
        <v>144.3881316528504</v>
      </c>
      <c r="W27" s="422">
        <v>147.27589428590741</v>
      </c>
      <c r="X27" s="422">
        <v>150.22141217162556</v>
      </c>
      <c r="Y27" s="422">
        <v>153.22584041505806</v>
      </c>
      <c r="Z27" s="422">
        <v>156.29035722335922</v>
      </c>
      <c r="AA27" s="422">
        <v>159.41616436782641</v>
      </c>
      <c r="AB27" s="433">
        <v>162.60448765518294</v>
      </c>
      <c r="AC27" s="411"/>
      <c r="AD27" s="425" t="s">
        <v>1550</v>
      </c>
      <c r="AE27" s="380"/>
      <c r="AF27" s="369"/>
      <c r="AG27" s="377"/>
      <c r="AH27" s="389" t="s">
        <v>1551</v>
      </c>
      <c r="AI27" s="366"/>
    </row>
    <row r="28" spans="2:35" s="372" customFormat="1" ht="15.75" customHeight="1" x14ac:dyDescent="0.2">
      <c r="B28" s="419" t="s">
        <v>1552</v>
      </c>
      <c r="C28" s="420" t="s">
        <v>1494</v>
      </c>
      <c r="D28" s="420">
        <v>1</v>
      </c>
      <c r="E28" s="421">
        <v>94.5</v>
      </c>
      <c r="F28" s="421">
        <v>96.4</v>
      </c>
      <c r="G28" s="421">
        <v>98.7</v>
      </c>
      <c r="H28" s="421">
        <v>100</v>
      </c>
      <c r="I28" s="421">
        <v>100.2</v>
      </c>
      <c r="J28" s="421">
        <v>101.5</v>
      </c>
      <c r="K28" s="421">
        <v>104.3</v>
      </c>
      <c r="L28" s="421">
        <v>106.6</v>
      </c>
      <c r="M28" s="421">
        <v>108.4</v>
      </c>
      <c r="N28" s="421">
        <v>109.2</v>
      </c>
      <c r="O28" s="421">
        <v>112.4</v>
      </c>
      <c r="P28" s="421">
        <v>122.3</v>
      </c>
      <c r="Q28" s="422">
        <v>130.04566666666668</v>
      </c>
      <c r="R28" s="422">
        <v>133.60024822222223</v>
      </c>
      <c r="S28" s="422">
        <v>136.27225318666669</v>
      </c>
      <c r="T28" s="422">
        <v>138.99769825040002</v>
      </c>
      <c r="U28" s="422">
        <v>141.77765221540801</v>
      </c>
      <c r="V28" s="422">
        <v>144.61320525971618</v>
      </c>
      <c r="W28" s="422">
        <v>147.50546936491051</v>
      </c>
      <c r="X28" s="422">
        <v>150.45557875220871</v>
      </c>
      <c r="Y28" s="422">
        <v>153.4646903272529</v>
      </c>
      <c r="Z28" s="422">
        <v>156.53398413379796</v>
      </c>
      <c r="AA28" s="422">
        <v>159.6646638164739</v>
      </c>
      <c r="AB28" s="433">
        <v>162.85795709280339</v>
      </c>
      <c r="AC28" s="411"/>
      <c r="AD28" s="425" t="s">
        <v>1553</v>
      </c>
      <c r="AE28" s="380"/>
      <c r="AF28" s="369"/>
      <c r="AG28" s="377"/>
      <c r="AH28" s="389" t="s">
        <v>1554</v>
      </c>
      <c r="AI28" s="366"/>
    </row>
    <row r="29" spans="2:35" s="372" customFormat="1" ht="15.75" customHeight="1" x14ac:dyDescent="0.2">
      <c r="B29" s="419" t="s">
        <v>1555</v>
      </c>
      <c r="C29" s="420" t="s">
        <v>1494</v>
      </c>
      <c r="D29" s="420">
        <v>1</v>
      </c>
      <c r="E29" s="421">
        <v>94.5</v>
      </c>
      <c r="F29" s="421">
        <v>96.8</v>
      </c>
      <c r="G29" s="421">
        <v>98.8</v>
      </c>
      <c r="H29" s="421">
        <v>100.1</v>
      </c>
      <c r="I29" s="421">
        <v>100.3</v>
      </c>
      <c r="J29" s="421">
        <v>101.6</v>
      </c>
      <c r="K29" s="421">
        <v>104.4</v>
      </c>
      <c r="L29" s="421">
        <v>106.7</v>
      </c>
      <c r="M29" s="421">
        <v>108.3</v>
      </c>
      <c r="N29" s="421">
        <v>109.2</v>
      </c>
      <c r="O29" s="421">
        <v>113.4</v>
      </c>
      <c r="P29" s="421">
        <v>124.3</v>
      </c>
      <c r="Q29" s="422">
        <v>130.34926666666664</v>
      </c>
      <c r="R29" s="422">
        <v>133.86869686666662</v>
      </c>
      <c r="S29" s="422">
        <v>136.54607080399995</v>
      </c>
      <c r="T29" s="422">
        <v>139.27699222007996</v>
      </c>
      <c r="U29" s="422">
        <v>142.06253206448156</v>
      </c>
      <c r="V29" s="422">
        <v>144.90378270577119</v>
      </c>
      <c r="W29" s="422">
        <v>147.80185835988661</v>
      </c>
      <c r="X29" s="422">
        <v>150.75789552708434</v>
      </c>
      <c r="Y29" s="422">
        <v>153.77305343762603</v>
      </c>
      <c r="Z29" s="422">
        <v>156.84851450637856</v>
      </c>
      <c r="AA29" s="422">
        <v>159.98548479650614</v>
      </c>
      <c r="AB29" s="433">
        <v>163.18519449243627</v>
      </c>
      <c r="AC29" s="411"/>
      <c r="AD29" s="425" t="s">
        <v>1556</v>
      </c>
      <c r="AE29" s="380"/>
      <c r="AF29" s="369"/>
      <c r="AG29" s="377"/>
      <c r="AH29" s="389" t="s">
        <v>1557</v>
      </c>
      <c r="AI29" s="366"/>
    </row>
    <row r="30" spans="2:35" s="372" customFormat="1" ht="15.75" customHeight="1" x14ac:dyDescent="0.2">
      <c r="B30" s="419" t="s">
        <v>1558</v>
      </c>
      <c r="C30" s="420" t="s">
        <v>1494</v>
      </c>
      <c r="D30" s="420">
        <v>1</v>
      </c>
      <c r="E30" s="421">
        <v>94.7</v>
      </c>
      <c r="F30" s="421">
        <v>97</v>
      </c>
      <c r="G30" s="421">
        <v>98.8</v>
      </c>
      <c r="H30" s="421">
        <v>99.9</v>
      </c>
      <c r="I30" s="421">
        <v>100.3</v>
      </c>
      <c r="J30" s="421">
        <v>101.8</v>
      </c>
      <c r="K30" s="421">
        <v>104.7</v>
      </c>
      <c r="L30" s="421">
        <v>106.9</v>
      </c>
      <c r="M30" s="421">
        <v>108.5</v>
      </c>
      <c r="N30" s="421">
        <v>109.1</v>
      </c>
      <c r="O30" s="421">
        <v>114.1</v>
      </c>
      <c r="P30" s="421">
        <v>124.8</v>
      </c>
      <c r="Q30" s="422">
        <v>130.7072</v>
      </c>
      <c r="R30" s="422">
        <v>134.19272533333333</v>
      </c>
      <c r="S30" s="422">
        <v>136.87657984000001</v>
      </c>
      <c r="T30" s="422">
        <v>139.61411143680002</v>
      </c>
      <c r="U30" s="422">
        <v>142.40639366553603</v>
      </c>
      <c r="V30" s="422">
        <v>145.25452153884675</v>
      </c>
      <c r="W30" s="422">
        <v>148.15961196962368</v>
      </c>
      <c r="X30" s="422">
        <v>151.12280420901615</v>
      </c>
      <c r="Y30" s="422">
        <v>154.14526029319649</v>
      </c>
      <c r="Z30" s="422">
        <v>157.22816549906042</v>
      </c>
      <c r="AA30" s="422">
        <v>160.37272880904163</v>
      </c>
      <c r="AB30" s="433">
        <v>163.58018338522245</v>
      </c>
      <c r="AC30" s="411"/>
      <c r="AD30" s="425" t="s">
        <v>1559</v>
      </c>
      <c r="AE30" s="380"/>
      <c r="AF30" s="369"/>
      <c r="AG30" s="377"/>
      <c r="AH30" s="389" t="s">
        <v>1560</v>
      </c>
      <c r="AI30" s="366"/>
    </row>
    <row r="31" spans="2:35" s="372" customFormat="1" ht="15.75" customHeight="1" x14ac:dyDescent="0.2">
      <c r="B31" s="419" t="s">
        <v>1561</v>
      </c>
      <c r="C31" s="420" t="s">
        <v>1494</v>
      </c>
      <c r="D31" s="420">
        <v>1</v>
      </c>
      <c r="E31" s="421">
        <v>95</v>
      </c>
      <c r="F31" s="421">
        <v>97.3</v>
      </c>
      <c r="G31" s="421">
        <v>99.2</v>
      </c>
      <c r="H31" s="421">
        <v>99.9</v>
      </c>
      <c r="I31" s="421">
        <v>100.4</v>
      </c>
      <c r="J31" s="421">
        <v>102.2</v>
      </c>
      <c r="K31" s="421">
        <v>105</v>
      </c>
      <c r="L31" s="421">
        <v>107.1</v>
      </c>
      <c r="M31" s="421">
        <v>108.5</v>
      </c>
      <c r="N31" s="421">
        <v>109.4</v>
      </c>
      <c r="O31" s="421">
        <v>114.7</v>
      </c>
      <c r="P31" s="421">
        <v>125.3</v>
      </c>
      <c r="Q31" s="422">
        <v>130.9385</v>
      </c>
      <c r="R31" s="422">
        <v>134.34290100000001</v>
      </c>
      <c r="S31" s="422">
        <v>137.02975902</v>
      </c>
      <c r="T31" s="422">
        <v>139.77035420039999</v>
      </c>
      <c r="U31" s="422">
        <v>142.56576128440798</v>
      </c>
      <c r="V31" s="422">
        <v>145.41707651009614</v>
      </c>
      <c r="W31" s="422">
        <v>148.32541804029805</v>
      </c>
      <c r="X31" s="422">
        <v>151.29192640110401</v>
      </c>
      <c r="Y31" s="422">
        <v>154.3177649291261</v>
      </c>
      <c r="Z31" s="422">
        <v>157.40412022770863</v>
      </c>
      <c r="AA31" s="422">
        <v>160.55220263226281</v>
      </c>
      <c r="AB31" s="433">
        <v>163.76324668490807</v>
      </c>
      <c r="AC31" s="411"/>
      <c r="AD31" s="425" t="s">
        <v>1562</v>
      </c>
      <c r="AE31" s="380"/>
      <c r="AF31" s="369"/>
      <c r="AG31" s="377"/>
      <c r="AH31" s="389" t="s">
        <v>1563</v>
      </c>
      <c r="AI31" s="366"/>
    </row>
    <row r="32" spans="2:35" s="372" customFormat="1" ht="15.75" customHeight="1" x14ac:dyDescent="0.2">
      <c r="B32" s="419" t="s">
        <v>1564</v>
      </c>
      <c r="C32" s="420" t="s">
        <v>1494</v>
      </c>
      <c r="D32" s="420">
        <v>1</v>
      </c>
      <c r="E32" s="421">
        <v>94.7</v>
      </c>
      <c r="F32" s="421">
        <v>97</v>
      </c>
      <c r="G32" s="421">
        <v>98.7</v>
      </c>
      <c r="H32" s="421">
        <v>99.2</v>
      </c>
      <c r="I32" s="421">
        <v>99.9</v>
      </c>
      <c r="J32" s="421">
        <v>101.8</v>
      </c>
      <c r="K32" s="421">
        <v>104.5</v>
      </c>
      <c r="L32" s="421">
        <v>106.4</v>
      </c>
      <c r="M32" s="421">
        <v>108.3</v>
      </c>
      <c r="N32" s="421">
        <v>109.3</v>
      </c>
      <c r="O32" s="421">
        <v>114.6</v>
      </c>
      <c r="P32" s="421">
        <v>124.8</v>
      </c>
      <c r="Q32" s="422">
        <v>130.54079999999999</v>
      </c>
      <c r="R32" s="422">
        <v>133.15161599999999</v>
      </c>
      <c r="S32" s="422">
        <v>135.81464832</v>
      </c>
      <c r="T32" s="422">
        <v>138.53094128640001</v>
      </c>
      <c r="U32" s="422">
        <v>141.30156011212802</v>
      </c>
      <c r="V32" s="422">
        <v>144.12759131437056</v>
      </c>
      <c r="W32" s="422">
        <v>147.01014314065799</v>
      </c>
      <c r="X32" s="422">
        <v>149.95034600347114</v>
      </c>
      <c r="Y32" s="422">
        <v>152.94935292354057</v>
      </c>
      <c r="Z32" s="422">
        <v>156.00833998201139</v>
      </c>
      <c r="AA32" s="422">
        <v>159.12850678165162</v>
      </c>
      <c r="AB32" s="433">
        <v>162.31107691728465</v>
      </c>
      <c r="AC32" s="411"/>
      <c r="AD32" s="425" t="s">
        <v>1565</v>
      </c>
      <c r="AE32" s="380"/>
      <c r="AF32" s="369"/>
      <c r="AG32" s="377"/>
      <c r="AH32" s="389" t="s">
        <v>1566</v>
      </c>
      <c r="AI32" s="366"/>
    </row>
    <row r="33" spans="2:35" s="372" customFormat="1" ht="15.75" customHeight="1" x14ac:dyDescent="0.2">
      <c r="B33" s="419" t="s">
        <v>1567</v>
      </c>
      <c r="C33" s="420" t="s">
        <v>1494</v>
      </c>
      <c r="D33" s="420">
        <v>1</v>
      </c>
      <c r="E33" s="421">
        <v>95.2</v>
      </c>
      <c r="F33" s="421">
        <v>97.5</v>
      </c>
      <c r="G33" s="421">
        <v>99.1</v>
      </c>
      <c r="H33" s="421">
        <v>99.5</v>
      </c>
      <c r="I33" s="421">
        <v>100.1</v>
      </c>
      <c r="J33" s="421">
        <v>102.4</v>
      </c>
      <c r="K33" s="421">
        <v>104.9</v>
      </c>
      <c r="L33" s="421">
        <v>106.8</v>
      </c>
      <c r="M33" s="421">
        <v>108.6</v>
      </c>
      <c r="N33" s="421">
        <v>109.4</v>
      </c>
      <c r="O33" s="421">
        <v>115.4</v>
      </c>
      <c r="P33" s="421">
        <v>126</v>
      </c>
      <c r="Q33" s="422">
        <v>131.124</v>
      </c>
      <c r="R33" s="422">
        <v>133.74647999999999</v>
      </c>
      <c r="S33" s="422">
        <v>136.4214096</v>
      </c>
      <c r="T33" s="422">
        <v>139.149837792</v>
      </c>
      <c r="U33" s="422">
        <v>141.93283454784</v>
      </c>
      <c r="V33" s="422">
        <v>144.77149123879681</v>
      </c>
      <c r="W33" s="422">
        <v>147.66692106357274</v>
      </c>
      <c r="X33" s="422">
        <v>150.62025948484421</v>
      </c>
      <c r="Y33" s="422">
        <v>153.6326646745411</v>
      </c>
      <c r="Z33" s="422">
        <v>156.70531796803192</v>
      </c>
      <c r="AA33" s="422">
        <v>159.83942432739255</v>
      </c>
      <c r="AB33" s="433">
        <v>163.03621281394041</v>
      </c>
      <c r="AC33" s="411"/>
      <c r="AD33" s="425" t="s">
        <v>1568</v>
      </c>
      <c r="AE33" s="380"/>
      <c r="AF33" s="369"/>
      <c r="AG33" s="377"/>
      <c r="AH33" s="389" t="s">
        <v>1569</v>
      </c>
      <c r="AI33" s="366"/>
    </row>
    <row r="34" spans="2:35" s="372" customFormat="1" ht="16.05" customHeight="1" thickBot="1" x14ac:dyDescent="0.25">
      <c r="B34" s="426" t="s">
        <v>1570</v>
      </c>
      <c r="C34" s="427" t="s">
        <v>1494</v>
      </c>
      <c r="D34" s="427">
        <v>1</v>
      </c>
      <c r="E34" s="428">
        <v>95.4</v>
      </c>
      <c r="F34" s="428">
        <v>97.8</v>
      </c>
      <c r="G34" s="428">
        <v>99.3</v>
      </c>
      <c r="H34" s="428">
        <v>99.6</v>
      </c>
      <c r="I34" s="428">
        <v>100.4</v>
      </c>
      <c r="J34" s="428">
        <v>102.7</v>
      </c>
      <c r="K34" s="428">
        <v>105.1</v>
      </c>
      <c r="L34" s="428">
        <v>107</v>
      </c>
      <c r="M34" s="428">
        <v>108.6</v>
      </c>
      <c r="N34" s="428">
        <v>109.7</v>
      </c>
      <c r="O34" s="428">
        <v>116.5</v>
      </c>
      <c r="P34" s="428">
        <v>126.8</v>
      </c>
      <c r="Q34" s="429">
        <v>131.49159999999998</v>
      </c>
      <c r="R34" s="429">
        <v>134.12143199999997</v>
      </c>
      <c r="S34" s="429">
        <v>136.80386063999998</v>
      </c>
      <c r="T34" s="429">
        <v>139.53993785279999</v>
      </c>
      <c r="U34" s="429">
        <v>142.33073660985599</v>
      </c>
      <c r="V34" s="429">
        <v>145.1773513420531</v>
      </c>
      <c r="W34" s="429">
        <v>148.08089836889417</v>
      </c>
      <c r="X34" s="429">
        <v>151.04251633627206</v>
      </c>
      <c r="Y34" s="429">
        <v>154.06336666299751</v>
      </c>
      <c r="Z34" s="429">
        <v>157.14463399625745</v>
      </c>
      <c r="AA34" s="429">
        <v>160.28752667618261</v>
      </c>
      <c r="AB34" s="434">
        <v>163.49327720970626</v>
      </c>
      <c r="AC34" s="411"/>
      <c r="AD34" s="432" t="s">
        <v>1571</v>
      </c>
      <c r="AE34" s="380"/>
      <c r="AF34" s="369"/>
      <c r="AG34" s="377"/>
      <c r="AH34" s="390" t="s">
        <v>1572</v>
      </c>
      <c r="AI34" s="366"/>
    </row>
    <row r="35" spans="2:35" s="372" customFormat="1" ht="16.05" customHeight="1" thickTop="1" thickBot="1" x14ac:dyDescent="0.25">
      <c r="B35" s="366"/>
      <c r="C35" s="366"/>
      <c r="D35" s="366"/>
      <c r="E35" s="366"/>
      <c r="F35" s="366"/>
      <c r="G35" s="366"/>
      <c r="H35" s="366"/>
      <c r="I35" s="366"/>
      <c r="J35" s="366"/>
      <c r="K35" s="384"/>
      <c r="L35" s="384"/>
      <c r="M35" s="384"/>
      <c r="N35" s="384"/>
      <c r="O35" s="384"/>
      <c r="P35" s="384"/>
      <c r="Q35" s="384"/>
      <c r="R35" s="384"/>
      <c r="S35" s="384"/>
      <c r="T35" s="384"/>
      <c r="U35" s="384"/>
      <c r="V35" s="384"/>
      <c r="W35" s="384"/>
      <c r="X35" s="384"/>
      <c r="Y35" s="384"/>
      <c r="Z35" s="384"/>
      <c r="AA35" s="384"/>
      <c r="AB35" s="384"/>
      <c r="AC35" s="384"/>
      <c r="AD35" s="366"/>
      <c r="AE35" s="380"/>
      <c r="AF35" s="369"/>
      <c r="AG35" s="377"/>
      <c r="AH35" s="366"/>
      <c r="AI35" s="366"/>
    </row>
    <row r="36" spans="2:35" s="372" customFormat="1" ht="16.05" customHeight="1" thickTop="1" thickBot="1" x14ac:dyDescent="0.25">
      <c r="B36" s="410" t="s">
        <v>1573</v>
      </c>
      <c r="C36" s="411"/>
      <c r="D36" s="411"/>
      <c r="E36" s="411"/>
      <c r="F36" s="411"/>
      <c r="G36" s="411"/>
      <c r="H36" s="411"/>
      <c r="I36" s="411"/>
      <c r="J36" s="411"/>
      <c r="K36" s="438"/>
      <c r="L36" s="438"/>
      <c r="M36" s="438"/>
      <c r="N36" s="438"/>
      <c r="O36" s="438"/>
      <c r="P36" s="438"/>
      <c r="Q36" s="438"/>
      <c r="R36" s="438"/>
      <c r="S36" s="438"/>
      <c r="T36" s="438"/>
      <c r="U36" s="438"/>
      <c r="V36" s="438"/>
      <c r="W36" s="438"/>
      <c r="X36" s="438"/>
      <c r="Y36" s="438"/>
      <c r="Z36" s="438"/>
      <c r="AA36" s="438"/>
      <c r="AB36" s="438"/>
      <c r="AC36" s="366"/>
      <c r="AE36" s="374"/>
      <c r="AF36" s="369"/>
      <c r="AG36" s="377"/>
      <c r="AH36" s="366"/>
      <c r="AI36" s="366"/>
    </row>
    <row r="37" spans="2:35" s="372" customFormat="1" ht="16.05" customHeight="1" thickTop="1" x14ac:dyDescent="0.2">
      <c r="B37" s="436" t="s">
        <v>1574</v>
      </c>
      <c r="C37" s="414" t="s">
        <v>123</v>
      </c>
      <c r="D37" s="437">
        <v>2</v>
      </c>
      <c r="E37" s="411"/>
      <c r="F37" s="411"/>
      <c r="G37" s="411"/>
      <c r="H37" s="411"/>
      <c r="I37" s="411"/>
      <c r="J37" s="411"/>
      <c r="K37" s="438"/>
      <c r="L37" s="439">
        <v>2.4400000000000002E-2</v>
      </c>
      <c r="M37" s="440">
        <v>2.63E-2</v>
      </c>
      <c r="N37" s="440">
        <v>1.47E-2</v>
      </c>
      <c r="O37" s="440">
        <v>8.9599999999999999E-2</v>
      </c>
      <c r="P37" s="440">
        <v>0.1351</v>
      </c>
      <c r="Q37" s="440">
        <v>5.1999999999999998E-2</v>
      </c>
      <c r="R37" s="440">
        <v>0.03</v>
      </c>
      <c r="S37" s="440">
        <v>0.03</v>
      </c>
      <c r="T37" s="440">
        <v>0.03</v>
      </c>
      <c r="U37" s="440">
        <v>0.03</v>
      </c>
      <c r="V37" s="440">
        <v>0.03</v>
      </c>
      <c r="W37" s="440">
        <v>0.03</v>
      </c>
      <c r="X37" s="440">
        <v>0.02</v>
      </c>
      <c r="Y37" s="440">
        <v>0.02</v>
      </c>
      <c r="Z37" s="440">
        <v>0.02</v>
      </c>
      <c r="AA37" s="440">
        <v>0.02</v>
      </c>
      <c r="AB37" s="441">
        <v>0.02</v>
      </c>
      <c r="AC37" s="366"/>
      <c r="AD37" s="391" t="s">
        <v>1575</v>
      </c>
      <c r="AE37" s="374"/>
      <c r="AF37" s="369"/>
      <c r="AG37" s="377"/>
      <c r="AH37" s="376" t="s">
        <v>1576</v>
      </c>
      <c r="AI37" s="392"/>
    </row>
    <row r="38" spans="2:35" s="372" customFormat="1" ht="16.05" customHeight="1" thickBot="1" x14ac:dyDescent="0.25">
      <c r="B38" s="442" t="s">
        <v>1577</v>
      </c>
      <c r="C38" s="427" t="s">
        <v>123</v>
      </c>
      <c r="D38" s="443">
        <v>2</v>
      </c>
      <c r="E38" s="411"/>
      <c r="F38" s="411"/>
      <c r="G38" s="411"/>
      <c r="H38" s="411"/>
      <c r="I38" s="411"/>
      <c r="J38" s="411"/>
      <c r="K38" s="438"/>
      <c r="L38" s="444">
        <v>1.8078020932445371E-2</v>
      </c>
      <c r="M38" s="445">
        <v>1.495327102803734E-2</v>
      </c>
      <c r="N38" s="445">
        <v>1.01E-2</v>
      </c>
      <c r="O38" s="445">
        <v>6.2E-2</v>
      </c>
      <c r="P38" s="445">
        <v>8.8412017167381896E-2</v>
      </c>
      <c r="Q38" s="445">
        <v>3.6999999999999998E-2</v>
      </c>
      <c r="R38" s="445">
        <v>0.02</v>
      </c>
      <c r="S38" s="445">
        <v>0.02</v>
      </c>
      <c r="T38" s="445">
        <v>0.02</v>
      </c>
      <c r="U38" s="445">
        <v>0.02</v>
      </c>
      <c r="V38" s="445">
        <v>0.02</v>
      </c>
      <c r="W38" s="445">
        <v>0.02</v>
      </c>
      <c r="X38" s="445">
        <v>0.02</v>
      </c>
      <c r="Y38" s="445">
        <v>0.02</v>
      </c>
      <c r="Z38" s="445">
        <v>0.02</v>
      </c>
      <c r="AA38" s="445">
        <v>0.02</v>
      </c>
      <c r="AB38" s="446">
        <v>0.02</v>
      </c>
      <c r="AC38" s="366"/>
      <c r="AD38" s="393" t="s">
        <v>1578</v>
      </c>
      <c r="AE38" s="380"/>
      <c r="AF38" s="369"/>
      <c r="AG38" s="377"/>
      <c r="AH38" s="390" t="s">
        <v>1579</v>
      </c>
      <c r="AI38" s="392"/>
    </row>
    <row r="39" spans="2:35" s="372" customFormat="1" ht="16.05" customHeight="1" thickTop="1" thickBot="1" x14ac:dyDescent="0.25">
      <c r="B39" s="411"/>
      <c r="C39" s="411"/>
      <c r="D39" s="411"/>
      <c r="E39" s="411"/>
      <c r="F39" s="411"/>
      <c r="G39" s="411"/>
      <c r="H39" s="411"/>
      <c r="I39" s="411"/>
      <c r="J39" s="411"/>
      <c r="K39" s="438"/>
      <c r="L39" s="438"/>
      <c r="M39" s="438"/>
      <c r="N39" s="438"/>
      <c r="O39" s="438"/>
      <c r="P39" s="438"/>
      <c r="Q39" s="438"/>
      <c r="R39" s="438"/>
      <c r="S39" s="438"/>
      <c r="T39" s="438"/>
      <c r="U39" s="438"/>
      <c r="V39" s="438"/>
      <c r="W39" s="438"/>
      <c r="X39" s="438"/>
      <c r="Y39" s="438"/>
      <c r="Z39" s="438"/>
      <c r="AA39" s="438"/>
      <c r="AB39" s="438"/>
      <c r="AC39" s="366"/>
      <c r="AD39" s="366"/>
      <c r="AE39" s="374"/>
      <c r="AF39" s="369"/>
      <c r="AG39" s="377"/>
      <c r="AH39" s="366"/>
      <c r="AI39" s="366"/>
    </row>
    <row r="40" spans="2:35" s="372" customFormat="1" ht="16.05" customHeight="1" thickTop="1" thickBot="1" x14ac:dyDescent="0.25">
      <c r="B40" s="410" t="s">
        <v>1580</v>
      </c>
      <c r="C40" s="411"/>
      <c r="D40" s="411"/>
      <c r="E40" s="411"/>
      <c r="F40" s="411"/>
      <c r="G40" s="411"/>
      <c r="H40" s="411"/>
      <c r="I40" s="411"/>
      <c r="J40" s="411"/>
      <c r="K40" s="438"/>
      <c r="L40" s="438"/>
      <c r="M40" s="438"/>
      <c r="N40" s="438"/>
      <c r="O40" s="438"/>
      <c r="P40" s="438"/>
      <c r="Q40" s="438"/>
      <c r="R40" s="438"/>
      <c r="S40" s="438"/>
      <c r="T40" s="438"/>
      <c r="U40" s="438"/>
      <c r="V40" s="438"/>
      <c r="W40" s="438"/>
      <c r="X40" s="438"/>
      <c r="Y40" s="438"/>
      <c r="Z40" s="438"/>
      <c r="AA40" s="438"/>
      <c r="AB40" s="438"/>
      <c r="AC40" s="366"/>
      <c r="AE40" s="374"/>
      <c r="AF40" s="369"/>
      <c r="AG40" s="377"/>
      <c r="AH40" s="366"/>
      <c r="AI40" s="366"/>
    </row>
    <row r="41" spans="2:35" s="372" customFormat="1" ht="15.75" customHeight="1" thickTop="1" x14ac:dyDescent="0.2">
      <c r="B41" s="413" t="s">
        <v>1581</v>
      </c>
      <c r="C41" s="414" t="s">
        <v>1494</v>
      </c>
      <c r="D41" s="414">
        <v>1</v>
      </c>
      <c r="E41" s="447">
        <f t="shared" ref="E41:W41" si="2">IFERROR(AVERAGE(E8:E19),0)</f>
        <v>237.3416666666667</v>
      </c>
      <c r="F41" s="447">
        <f t="shared" si="2"/>
        <v>244.67499999999998</v>
      </c>
      <c r="G41" s="447">
        <f t="shared" si="2"/>
        <v>251.73333333333335</v>
      </c>
      <c r="H41" s="447">
        <f t="shared" si="2"/>
        <v>256.66666666666669</v>
      </c>
      <c r="I41" s="447">
        <f t="shared" si="2"/>
        <v>259.43333333333334</v>
      </c>
      <c r="J41" s="447">
        <f t="shared" si="2"/>
        <v>264.99166666666673</v>
      </c>
      <c r="K41" s="447">
        <f t="shared" si="2"/>
        <v>274.90833333333336</v>
      </c>
      <c r="L41" s="448">
        <f t="shared" si="2"/>
        <v>283.30833333333334</v>
      </c>
      <c r="M41" s="448">
        <f t="shared" si="2"/>
        <v>290.64166666666665</v>
      </c>
      <c r="N41" s="448">
        <f t="shared" si="2"/>
        <v>294.16666666666669</v>
      </c>
      <c r="O41" s="448">
        <f t="shared" si="2"/>
        <v>311.1583333333333</v>
      </c>
      <c r="P41" s="448">
        <f t="shared" si="2"/>
        <v>351.2166666666667</v>
      </c>
      <c r="Q41" s="448">
        <f t="shared" si="2"/>
        <v>379.61921705555557</v>
      </c>
      <c r="R41" s="448">
        <f t="shared" si="2"/>
        <v>394.29936402318521</v>
      </c>
      <c r="S41" s="448">
        <f t="shared" si="2"/>
        <v>0</v>
      </c>
      <c r="T41" s="448">
        <f t="shared" si="2"/>
        <v>0</v>
      </c>
      <c r="U41" s="448">
        <f t="shared" si="2"/>
        <v>0</v>
      </c>
      <c r="V41" s="448">
        <f t="shared" si="2"/>
        <v>0</v>
      </c>
      <c r="W41" s="448">
        <f t="shared" si="2"/>
        <v>0</v>
      </c>
      <c r="X41" s="448">
        <f>IFERROR(AVERAGE(X8:X19),0)</f>
        <v>0</v>
      </c>
      <c r="Y41" s="448">
        <f>IFERROR(AVERAGE(Y8:Y19),0)</f>
        <v>0</v>
      </c>
      <c r="Z41" s="448">
        <f>IFERROR(AVERAGE(Z8:Z19),0)</f>
        <v>0</v>
      </c>
      <c r="AA41" s="448">
        <f>IFERROR(AVERAGE(AA8:AA19),0)</f>
        <v>0</v>
      </c>
      <c r="AB41" s="449">
        <f>IFERROR(AVERAGE(AB8:AB19),0)</f>
        <v>0</v>
      </c>
      <c r="AC41" s="366"/>
      <c r="AD41" s="391" t="s">
        <v>1582</v>
      </c>
      <c r="AE41" s="380"/>
      <c r="AF41" s="369"/>
      <c r="AG41" s="377"/>
      <c r="AH41" s="376" t="s">
        <v>1583</v>
      </c>
      <c r="AI41" s="366"/>
    </row>
    <row r="42" spans="2:35" s="372" customFormat="1" ht="16.05" customHeight="1" thickBot="1" x14ac:dyDescent="0.25">
      <c r="B42" s="426" t="s">
        <v>1584</v>
      </c>
      <c r="C42" s="427" t="s">
        <v>1494</v>
      </c>
      <c r="D42" s="427">
        <v>1</v>
      </c>
      <c r="E42" s="450">
        <f t="shared" ref="E42:AB42" si="3">IFERROR(AVERAGE(E23:E34),0)</f>
        <v>94.308333333333351</v>
      </c>
      <c r="F42" s="450">
        <f t="shared" si="3"/>
        <v>96.583333333333314</v>
      </c>
      <c r="G42" s="450">
        <f t="shared" si="3"/>
        <v>98.600000000000009</v>
      </c>
      <c r="H42" s="450">
        <f t="shared" si="3"/>
        <v>99.72499999999998</v>
      </c>
      <c r="I42" s="450">
        <f t="shared" si="3"/>
        <v>100.16666666666667</v>
      </c>
      <c r="J42" s="450">
        <f t="shared" si="3"/>
        <v>101.54166666666667</v>
      </c>
      <c r="K42" s="450">
        <f>IFERROR(AVERAGE(K23:K34),0)</f>
        <v>104.21666666666665</v>
      </c>
      <c r="L42" s="451">
        <f t="shared" si="3"/>
        <v>106.43333333333334</v>
      </c>
      <c r="M42" s="451">
        <f t="shared" si="3"/>
        <v>108.24166666666663</v>
      </c>
      <c r="N42" s="451">
        <f t="shared" si="3"/>
        <v>109.10833333333335</v>
      </c>
      <c r="O42" s="451">
        <f t="shared" si="3"/>
        <v>113.11666666666667</v>
      </c>
      <c r="P42" s="451">
        <f t="shared" si="3"/>
        <v>123.04166666666664</v>
      </c>
      <c r="Q42" s="451">
        <f t="shared" si="3"/>
        <v>130.05731944444443</v>
      </c>
      <c r="R42" s="451">
        <f t="shared" si="3"/>
        <v>133.40368836851852</v>
      </c>
      <c r="S42" s="451">
        <f t="shared" si="3"/>
        <v>136.07176213588892</v>
      </c>
      <c r="T42" s="451">
        <f t="shared" si="3"/>
        <v>138.79319737860666</v>
      </c>
      <c r="U42" s="451">
        <f t="shared" si="3"/>
        <v>141.5690613261788</v>
      </c>
      <c r="V42" s="451">
        <f t="shared" si="3"/>
        <v>144.4004425527024</v>
      </c>
      <c r="W42" s="451">
        <f t="shared" si="3"/>
        <v>147.2884514037564</v>
      </c>
      <c r="X42" s="451">
        <f t="shared" si="3"/>
        <v>150.23422043183155</v>
      </c>
      <c r="Y42" s="451">
        <f t="shared" si="3"/>
        <v>153.23890484046819</v>
      </c>
      <c r="Z42" s="451">
        <f t="shared" si="3"/>
        <v>156.30368293727756</v>
      </c>
      <c r="AA42" s="451">
        <f t="shared" si="3"/>
        <v>159.42975659602311</v>
      </c>
      <c r="AB42" s="452">
        <f t="shared" si="3"/>
        <v>162.61835172794358</v>
      </c>
      <c r="AC42" s="384"/>
      <c r="AD42" s="393" t="s">
        <v>1585</v>
      </c>
      <c r="AE42" s="380"/>
      <c r="AF42" s="369"/>
      <c r="AG42" s="377"/>
      <c r="AH42" s="390" t="s">
        <v>1586</v>
      </c>
      <c r="AI42" s="366"/>
    </row>
    <row r="43" spans="2:35" s="372" customFormat="1" ht="16.05" customHeight="1" thickTop="1" thickBot="1" x14ac:dyDescent="0.25">
      <c r="B43" s="366"/>
      <c r="C43" s="366"/>
      <c r="D43" s="366"/>
      <c r="E43" s="366"/>
      <c r="F43" s="394"/>
      <c r="G43" s="366"/>
      <c r="H43" s="366"/>
      <c r="I43" s="366"/>
      <c r="J43" s="366"/>
      <c r="K43" s="366"/>
      <c r="L43" s="395"/>
      <c r="M43" s="395"/>
      <c r="N43" s="395"/>
      <c r="O43" s="395"/>
      <c r="P43" s="395"/>
      <c r="Q43" s="395"/>
      <c r="R43" s="395"/>
      <c r="S43" s="395"/>
      <c r="T43" s="395"/>
      <c r="U43" s="395"/>
      <c r="V43" s="395"/>
      <c r="W43" s="395"/>
      <c r="X43" s="395"/>
      <c r="Y43" s="395"/>
      <c r="Z43" s="395"/>
      <c r="AA43" s="395"/>
      <c r="AB43" s="395"/>
      <c r="AC43" s="366"/>
      <c r="AD43" s="366"/>
      <c r="AE43" s="374"/>
      <c r="AF43" s="369"/>
      <c r="AG43" s="377"/>
      <c r="AH43" s="366"/>
      <c r="AI43" s="366"/>
    </row>
    <row r="44" spans="2:35" s="372" customFormat="1" ht="16.05" customHeight="1" thickTop="1" thickBot="1" x14ac:dyDescent="0.25">
      <c r="B44" s="410" t="s">
        <v>1587</v>
      </c>
      <c r="C44" s="411"/>
      <c r="D44" s="411"/>
      <c r="E44" s="411"/>
      <c r="F44" s="411"/>
      <c r="G44" s="411"/>
      <c r="H44" s="411"/>
      <c r="I44" s="411"/>
      <c r="J44" s="411"/>
      <c r="K44" s="411"/>
      <c r="L44" s="453"/>
      <c r="M44" s="453"/>
      <c r="N44" s="453"/>
      <c r="O44" s="453"/>
      <c r="P44" s="453"/>
      <c r="Q44" s="453"/>
      <c r="R44" s="453"/>
      <c r="S44" s="453"/>
      <c r="T44" s="453"/>
      <c r="U44" s="453"/>
      <c r="V44" s="453"/>
      <c r="W44" s="453"/>
      <c r="X44" s="453"/>
      <c r="Y44" s="453"/>
      <c r="Z44" s="453"/>
      <c r="AA44" s="453"/>
      <c r="AB44" s="453"/>
      <c r="AC44" s="366"/>
      <c r="AE44" s="374"/>
      <c r="AF44" s="369"/>
      <c r="AG44" s="377"/>
      <c r="AH44" s="366"/>
      <c r="AI44" s="366"/>
    </row>
    <row r="45" spans="2:35" s="372" customFormat="1" ht="15.75" customHeight="1" thickTop="1" x14ac:dyDescent="0.2">
      <c r="B45" s="413" t="s">
        <v>1588</v>
      </c>
      <c r="C45" s="414" t="s">
        <v>123</v>
      </c>
      <c r="D45" s="437">
        <v>2</v>
      </c>
      <c r="E45" s="411"/>
      <c r="F45" s="454">
        <f t="shared" ref="F45:W45" si="4" xml:space="preserve"> IF(E15=0,0,F15 / E15 -1)</f>
        <v>2.9769392033542896E-2</v>
      </c>
      <c r="G45" s="455">
        <f t="shared" si="4"/>
        <v>2.6465798045602673E-2</v>
      </c>
      <c r="H45" s="455">
        <f t="shared" si="4"/>
        <v>1.983339944466489E-2</v>
      </c>
      <c r="I45" s="455">
        <f t="shared" si="4"/>
        <v>1.0501750291715295E-2</v>
      </c>
      <c r="J45" s="455">
        <f t="shared" si="4"/>
        <v>2.1939953810623525E-2</v>
      </c>
      <c r="K45" s="455">
        <f t="shared" si="4"/>
        <v>3.8794726930320156E-2</v>
      </c>
      <c r="L45" s="456">
        <f t="shared" si="4"/>
        <v>3.1907179115300943E-2</v>
      </c>
      <c r="M45" s="456">
        <f t="shared" si="4"/>
        <v>2.2487702037947921E-2</v>
      </c>
      <c r="N45" s="456">
        <f t="shared" si="4"/>
        <v>8.5910652920961894E-3</v>
      </c>
      <c r="O45" s="456">
        <f t="shared" si="4"/>
        <v>7.0868824531516328E-2</v>
      </c>
      <c r="P45" s="456">
        <f t="shared" si="4"/>
        <v>0.13999363665287934</v>
      </c>
      <c r="Q45" s="456">
        <f t="shared" si="4"/>
        <v>6.466666666666665E-2</v>
      </c>
      <c r="R45" s="456">
        <f t="shared" si="4"/>
        <v>3.8999999999999924E-2</v>
      </c>
      <c r="S45" s="456">
        <f t="shared" si="4"/>
        <v>-1</v>
      </c>
      <c r="T45" s="456">
        <f t="shared" si="4"/>
        <v>0</v>
      </c>
      <c r="U45" s="456">
        <f t="shared" si="4"/>
        <v>0</v>
      </c>
      <c r="V45" s="456">
        <f t="shared" si="4"/>
        <v>0</v>
      </c>
      <c r="W45" s="456">
        <f t="shared" si="4"/>
        <v>0</v>
      </c>
      <c r="X45" s="456">
        <f xml:space="preserve"> IF(W15=0,0,X15 / W15 -1)</f>
        <v>0</v>
      </c>
      <c r="Y45" s="456">
        <f xml:space="preserve"> IF(X15=0,0,Y15 / X15 -1)</f>
        <v>0</v>
      </c>
      <c r="Z45" s="456">
        <f xml:space="preserve"> IF(Y15=0,0,Z15 / Y15 -1)</f>
        <v>0</v>
      </c>
      <c r="AA45" s="456">
        <f xml:space="preserve"> IF(Z15=0,0,AA15 / Z15 -1)</f>
        <v>0</v>
      </c>
      <c r="AB45" s="457">
        <f xml:space="preserve"> IF(AA15=0,0,AB15 / AA15 -1)</f>
        <v>0</v>
      </c>
      <c r="AC45" s="366"/>
      <c r="AD45" s="376" t="s">
        <v>1589</v>
      </c>
      <c r="AE45" s="380"/>
      <c r="AF45" s="369"/>
      <c r="AG45" s="377"/>
      <c r="AH45" s="376" t="s">
        <v>1590</v>
      </c>
      <c r="AI45" s="366"/>
    </row>
    <row r="46" spans="2:35" s="372" customFormat="1" ht="15.75" customHeight="1" x14ac:dyDescent="0.2">
      <c r="B46" s="419" t="s">
        <v>1591</v>
      </c>
      <c r="C46" s="420" t="s">
        <v>123</v>
      </c>
      <c r="D46" s="458">
        <v>2</v>
      </c>
      <c r="E46" s="411"/>
      <c r="F46" s="459">
        <f xml:space="preserve"> IF(E41=0,0,F41 / E41 -1)</f>
        <v>3.0897791510129391E-2</v>
      </c>
      <c r="G46" s="460">
        <f t="shared" ref="G46:W46" si="5" xml:space="preserve"> IF(F41=0,0,G41 / F41 -1)</f>
        <v>2.8847791287762714E-2</v>
      </c>
      <c r="H46" s="460">
        <f t="shared" si="5"/>
        <v>1.9597457627118731E-2</v>
      </c>
      <c r="I46" s="460">
        <f t="shared" si="5"/>
        <v>1.0779220779220777E-2</v>
      </c>
      <c r="J46" s="460">
        <f t="shared" si="5"/>
        <v>2.1424900424001248E-2</v>
      </c>
      <c r="K46" s="460">
        <f t="shared" si="5"/>
        <v>3.7422560457875953E-2</v>
      </c>
      <c r="L46" s="461">
        <f t="shared" si="5"/>
        <v>3.0555639758707454E-2</v>
      </c>
      <c r="M46" s="461">
        <f t="shared" si="5"/>
        <v>2.5884636879724532E-2</v>
      </c>
      <c r="N46" s="461">
        <f t="shared" si="5"/>
        <v>1.2128336726209277E-2</v>
      </c>
      <c r="O46" s="461">
        <f t="shared" si="5"/>
        <v>5.7762039660056441E-2</v>
      </c>
      <c r="P46" s="461">
        <f t="shared" si="5"/>
        <v>0.12873938777149907</v>
      </c>
      <c r="Q46" s="461">
        <f t="shared" si="5"/>
        <v>8.0869027823913697E-2</v>
      </c>
      <c r="R46" s="461">
        <f t="shared" si="5"/>
        <v>3.8670716096759872E-2</v>
      </c>
      <c r="S46" s="461">
        <f t="shared" si="5"/>
        <v>-1</v>
      </c>
      <c r="T46" s="461">
        <f t="shared" si="5"/>
        <v>0</v>
      </c>
      <c r="U46" s="461">
        <f t="shared" si="5"/>
        <v>0</v>
      </c>
      <c r="V46" s="461">
        <f t="shared" si="5"/>
        <v>0</v>
      </c>
      <c r="W46" s="461">
        <f t="shared" si="5"/>
        <v>0</v>
      </c>
      <c r="X46" s="461">
        <f xml:space="preserve"> IF(W41=0,0,X41 / W41 -1)</f>
        <v>0</v>
      </c>
      <c r="Y46" s="461">
        <f xml:space="preserve"> IF(X41=0,0,Y41 / X41 -1)</f>
        <v>0</v>
      </c>
      <c r="Z46" s="461">
        <f xml:space="preserve"> IF(Y41=0,0,Z41 / Y41 -1)</f>
        <v>0</v>
      </c>
      <c r="AA46" s="461">
        <f xml:space="preserve"> IF(Z41=0,0,AA41 / Z41 -1)</f>
        <v>0</v>
      </c>
      <c r="AB46" s="462">
        <f xml:space="preserve"> IF(AA41=0,0,AB41 / AA41 -1)</f>
        <v>0</v>
      </c>
      <c r="AC46" s="366"/>
      <c r="AD46" s="382" t="s">
        <v>1592</v>
      </c>
      <c r="AE46" s="380"/>
      <c r="AF46" s="369"/>
      <c r="AG46" s="377"/>
      <c r="AH46" s="382" t="s">
        <v>1593</v>
      </c>
      <c r="AI46" s="366"/>
    </row>
    <row r="47" spans="2:35" s="372" customFormat="1" ht="15.75" customHeight="1" x14ac:dyDescent="0.2">
      <c r="B47" s="419" t="s">
        <v>1594</v>
      </c>
      <c r="C47" s="420" t="s">
        <v>123</v>
      </c>
      <c r="D47" s="458">
        <v>2</v>
      </c>
      <c r="E47" s="411"/>
      <c r="F47" s="459">
        <f t="shared" ref="F47:AB47" si="6" xml:space="preserve"> IF(E19=0,0,F19 / E19 -1)</f>
        <v>3.2807308970099536E-2</v>
      </c>
      <c r="G47" s="460">
        <f t="shared" si="6"/>
        <v>2.4527543224768911E-2</v>
      </c>
      <c r="H47" s="460">
        <f t="shared" si="6"/>
        <v>9.0266875981162009E-3</v>
      </c>
      <c r="I47" s="460">
        <f t="shared" si="6"/>
        <v>1.5558148580318898E-2</v>
      </c>
      <c r="J47" s="460">
        <f t="shared" si="6"/>
        <v>3.1405591727307502E-2</v>
      </c>
      <c r="K47" s="460">
        <f t="shared" si="6"/>
        <v>3.3419977720014815E-2</v>
      </c>
      <c r="L47" s="461">
        <f t="shared" si="6"/>
        <v>2.4434063959755781E-2</v>
      </c>
      <c r="M47" s="461">
        <f t="shared" si="6"/>
        <v>2.6306559102069471E-2</v>
      </c>
      <c r="N47" s="461">
        <f t="shared" si="6"/>
        <v>1.4695830485303985E-2</v>
      </c>
      <c r="O47" s="461">
        <f t="shared" si="6"/>
        <v>8.9592455372179192E-2</v>
      </c>
      <c r="P47" s="461">
        <f t="shared" si="6"/>
        <v>0.13508500772797527</v>
      </c>
      <c r="Q47" s="461">
        <f t="shared" si="6"/>
        <v>5.2000000000000046E-2</v>
      </c>
      <c r="R47" s="461">
        <f t="shared" si="6"/>
        <v>3.0000000000000027E-2</v>
      </c>
      <c r="S47" s="461">
        <f t="shared" si="6"/>
        <v>-1</v>
      </c>
      <c r="T47" s="461">
        <f t="shared" si="6"/>
        <v>0</v>
      </c>
      <c r="U47" s="461">
        <f t="shared" si="6"/>
        <v>0</v>
      </c>
      <c r="V47" s="461">
        <f t="shared" si="6"/>
        <v>0</v>
      </c>
      <c r="W47" s="461">
        <f t="shared" si="6"/>
        <v>0</v>
      </c>
      <c r="X47" s="461">
        <f t="shared" si="6"/>
        <v>0</v>
      </c>
      <c r="Y47" s="461">
        <f t="shared" si="6"/>
        <v>0</v>
      </c>
      <c r="Z47" s="461">
        <f t="shared" si="6"/>
        <v>0</v>
      </c>
      <c r="AA47" s="461">
        <f t="shared" si="6"/>
        <v>0</v>
      </c>
      <c r="AB47" s="462">
        <f t="shared" si="6"/>
        <v>0</v>
      </c>
      <c r="AC47" s="366"/>
      <c r="AD47" s="382" t="s">
        <v>1595</v>
      </c>
      <c r="AE47" s="380"/>
      <c r="AF47" s="369"/>
      <c r="AG47" s="377"/>
      <c r="AH47" s="382" t="s">
        <v>1596</v>
      </c>
      <c r="AI47" s="366"/>
    </row>
    <row r="48" spans="2:35" s="372" customFormat="1" ht="15.75" customHeight="1" x14ac:dyDescent="0.2">
      <c r="B48" s="419" t="s">
        <v>1597</v>
      </c>
      <c r="C48" s="420" t="s">
        <v>123</v>
      </c>
      <c r="D48" s="458">
        <v>2</v>
      </c>
      <c r="E48" s="411"/>
      <c r="F48" s="459">
        <f t="shared" ref="F48:AB48" si="7" xml:space="preserve"> IF(E30=0,0,F30 / E30 -1)</f>
        <v>2.428722280887019E-2</v>
      </c>
      <c r="G48" s="460">
        <f t="shared" si="7"/>
        <v>1.8556701030927769E-2</v>
      </c>
      <c r="H48" s="460">
        <f t="shared" si="7"/>
        <v>1.1133603238866474E-2</v>
      </c>
      <c r="I48" s="460">
        <f t="shared" si="7"/>
        <v>4.0040040040039138E-3</v>
      </c>
      <c r="J48" s="460">
        <f t="shared" si="7"/>
        <v>1.4955134596211339E-2</v>
      </c>
      <c r="K48" s="460">
        <f t="shared" si="7"/>
        <v>2.8487229862475427E-2</v>
      </c>
      <c r="L48" s="461">
        <f t="shared" si="7"/>
        <v>2.1012416427889313E-2</v>
      </c>
      <c r="M48" s="461">
        <f t="shared" si="7"/>
        <v>1.4967259120673537E-2</v>
      </c>
      <c r="N48" s="461">
        <f t="shared" si="7"/>
        <v>5.5299539170505785E-3</v>
      </c>
      <c r="O48" s="461">
        <f t="shared" si="7"/>
        <v>4.5829514207149424E-2</v>
      </c>
      <c r="P48" s="461">
        <f t="shared" si="7"/>
        <v>9.3777388255915861E-2</v>
      </c>
      <c r="Q48" s="461">
        <f t="shared" si="7"/>
        <v>4.7333333333333449E-2</v>
      </c>
      <c r="R48" s="461">
        <f t="shared" si="7"/>
        <v>2.6666666666666616E-2</v>
      </c>
      <c r="S48" s="461">
        <f t="shared" si="7"/>
        <v>2.0000000000000018E-2</v>
      </c>
      <c r="T48" s="461">
        <f t="shared" si="7"/>
        <v>2.0000000000000018E-2</v>
      </c>
      <c r="U48" s="461">
        <f t="shared" si="7"/>
        <v>2.0000000000000018E-2</v>
      </c>
      <c r="V48" s="461">
        <f t="shared" si="7"/>
        <v>2.0000000000000018E-2</v>
      </c>
      <c r="W48" s="461">
        <f t="shared" si="7"/>
        <v>2.0000000000000018E-2</v>
      </c>
      <c r="X48" s="461">
        <f t="shared" si="7"/>
        <v>2.0000000000000018E-2</v>
      </c>
      <c r="Y48" s="461">
        <f t="shared" si="7"/>
        <v>2.0000000000000018E-2</v>
      </c>
      <c r="Z48" s="461">
        <f t="shared" si="7"/>
        <v>2.0000000000000018E-2</v>
      </c>
      <c r="AA48" s="461">
        <f t="shared" si="7"/>
        <v>2.0000000000000018E-2</v>
      </c>
      <c r="AB48" s="462">
        <f t="shared" si="7"/>
        <v>2.0000000000000018E-2</v>
      </c>
      <c r="AC48" s="366"/>
      <c r="AD48" s="382" t="s">
        <v>1598</v>
      </c>
      <c r="AE48" s="380"/>
      <c r="AF48" s="369"/>
      <c r="AG48" s="377"/>
      <c r="AH48" s="382" t="s">
        <v>1599</v>
      </c>
      <c r="AI48" s="366"/>
    </row>
    <row r="49" spans="2:35" s="372" customFormat="1" ht="15.75" customHeight="1" x14ac:dyDescent="0.2">
      <c r="B49" s="419" t="s">
        <v>1600</v>
      </c>
      <c r="C49" s="420" t="s">
        <v>123</v>
      </c>
      <c r="D49" s="458">
        <v>2</v>
      </c>
      <c r="E49" s="411"/>
      <c r="F49" s="459">
        <f xml:space="preserve"> IF(E42=0,0,F42 / E42 -1)</f>
        <v>2.4123000795263305E-2</v>
      </c>
      <c r="G49" s="460">
        <f t="shared" ref="G49:AB49" si="8" xml:space="preserve"> IF(F42=0,0,G42 / F42 -1)</f>
        <v>2.088006902502193E-2</v>
      </c>
      <c r="H49" s="460">
        <f t="shared" si="8"/>
        <v>1.1409736308316099E-2</v>
      </c>
      <c r="I49" s="460">
        <f t="shared" si="8"/>
        <v>4.4288459931480784E-3</v>
      </c>
      <c r="J49" s="460">
        <f t="shared" si="8"/>
        <v>1.3727121464226277E-2</v>
      </c>
      <c r="K49" s="460">
        <f t="shared" si="8"/>
        <v>2.6343865408288814E-2</v>
      </c>
      <c r="L49" s="461">
        <f t="shared" si="8"/>
        <v>2.1269790500559882E-2</v>
      </c>
      <c r="M49" s="461">
        <f t="shared" si="8"/>
        <v>1.6990291262135582E-2</v>
      </c>
      <c r="N49" s="461">
        <f t="shared" si="8"/>
        <v>8.0067749634311625E-3</v>
      </c>
      <c r="O49" s="461">
        <f t="shared" si="8"/>
        <v>3.6737187810280236E-2</v>
      </c>
      <c r="P49" s="461">
        <f t="shared" si="8"/>
        <v>8.7741270075143429E-2</v>
      </c>
      <c r="Q49" s="461">
        <f t="shared" si="8"/>
        <v>5.701851224743204E-2</v>
      </c>
      <c r="R49" s="461">
        <f t="shared" si="8"/>
        <v>2.5729954595162363E-2</v>
      </c>
      <c r="S49" s="461">
        <f t="shared" si="8"/>
        <v>2.000000000000024E-2</v>
      </c>
      <c r="T49" s="461">
        <f t="shared" si="8"/>
        <v>1.9999999999999796E-2</v>
      </c>
      <c r="U49" s="461">
        <f t="shared" si="8"/>
        <v>2.0000000000000018E-2</v>
      </c>
      <c r="V49" s="461">
        <f t="shared" si="8"/>
        <v>2.000000000000024E-2</v>
      </c>
      <c r="W49" s="461">
        <f t="shared" si="8"/>
        <v>1.9999999999999574E-2</v>
      </c>
      <c r="X49" s="461">
        <f t="shared" si="8"/>
        <v>2.000000000000024E-2</v>
      </c>
      <c r="Y49" s="461">
        <f t="shared" si="8"/>
        <v>2.0000000000000018E-2</v>
      </c>
      <c r="Z49" s="461">
        <f t="shared" si="8"/>
        <v>2.0000000000000018E-2</v>
      </c>
      <c r="AA49" s="461">
        <f t="shared" si="8"/>
        <v>2.0000000000000018E-2</v>
      </c>
      <c r="AB49" s="462">
        <f t="shared" si="8"/>
        <v>2.0000000000000018E-2</v>
      </c>
      <c r="AC49" s="366"/>
      <c r="AD49" s="382" t="s">
        <v>1601</v>
      </c>
      <c r="AE49" s="380"/>
      <c r="AF49" s="369"/>
      <c r="AG49" s="377"/>
      <c r="AH49" s="382" t="s">
        <v>1602</v>
      </c>
      <c r="AI49" s="366"/>
    </row>
    <row r="50" spans="2:35" s="372" customFormat="1" ht="16.05" customHeight="1" thickBot="1" x14ac:dyDescent="0.25">
      <c r="B50" s="463" t="s">
        <v>1603</v>
      </c>
      <c r="C50" s="464" t="s">
        <v>123</v>
      </c>
      <c r="D50" s="465">
        <v>2</v>
      </c>
      <c r="E50" s="411"/>
      <c r="F50" s="466">
        <f t="shared" ref="F50:AB50" si="9" xml:space="preserve"> IF(E34=0,0,F34 / E34 -1)</f>
        <v>2.515723270440251E-2</v>
      </c>
      <c r="G50" s="467">
        <f t="shared" si="9"/>
        <v>1.5337423312883347E-2</v>
      </c>
      <c r="H50" s="467">
        <f t="shared" si="9"/>
        <v>3.0211480362536403E-3</v>
      </c>
      <c r="I50" s="467">
        <f t="shared" si="9"/>
        <v>8.0321285140563248E-3</v>
      </c>
      <c r="J50" s="467">
        <f t="shared" si="9"/>
        <v>2.2908366533864521E-2</v>
      </c>
      <c r="K50" s="467">
        <f t="shared" si="9"/>
        <v>2.3369036027263812E-2</v>
      </c>
      <c r="L50" s="468">
        <f t="shared" si="9"/>
        <v>1.8078020932445371E-2</v>
      </c>
      <c r="M50" s="468">
        <f t="shared" si="9"/>
        <v>1.495327102803734E-2</v>
      </c>
      <c r="N50" s="468">
        <f t="shared" si="9"/>
        <v>1.0128913443830712E-2</v>
      </c>
      <c r="O50" s="468">
        <f t="shared" si="9"/>
        <v>6.1987237921604432E-2</v>
      </c>
      <c r="P50" s="468">
        <f t="shared" si="9"/>
        <v>8.8412017167381896E-2</v>
      </c>
      <c r="Q50" s="468">
        <f t="shared" si="9"/>
        <v>3.6999999999999922E-2</v>
      </c>
      <c r="R50" s="468">
        <f t="shared" si="9"/>
        <v>2.0000000000000018E-2</v>
      </c>
      <c r="S50" s="468">
        <f t="shared" si="9"/>
        <v>2.0000000000000018E-2</v>
      </c>
      <c r="T50" s="468">
        <f t="shared" si="9"/>
        <v>2.0000000000000018E-2</v>
      </c>
      <c r="U50" s="468">
        <f t="shared" si="9"/>
        <v>2.0000000000000018E-2</v>
      </c>
      <c r="V50" s="468">
        <f t="shared" si="9"/>
        <v>2.0000000000000018E-2</v>
      </c>
      <c r="W50" s="468">
        <f t="shared" si="9"/>
        <v>2.0000000000000018E-2</v>
      </c>
      <c r="X50" s="468">
        <f t="shared" si="9"/>
        <v>2.0000000000000018E-2</v>
      </c>
      <c r="Y50" s="468">
        <f t="shared" si="9"/>
        <v>2.0000000000000018E-2</v>
      </c>
      <c r="Z50" s="468">
        <f t="shared" si="9"/>
        <v>2.0000000000000018E-2</v>
      </c>
      <c r="AA50" s="468">
        <f t="shared" si="9"/>
        <v>2.0000000000000018E-2</v>
      </c>
      <c r="AB50" s="469">
        <f t="shared" si="9"/>
        <v>2.0000000000000018E-2</v>
      </c>
      <c r="AC50" s="366"/>
      <c r="AD50" s="382" t="s">
        <v>1604</v>
      </c>
      <c r="AE50" s="380"/>
      <c r="AF50" s="369"/>
      <c r="AG50" s="377"/>
      <c r="AH50" s="383" t="s">
        <v>1605</v>
      </c>
      <c r="AI50" s="366"/>
    </row>
    <row r="51" spans="2:35" s="372" customFormat="1" ht="16.05" customHeight="1" thickBot="1" x14ac:dyDescent="0.25">
      <c r="B51" s="470" t="s">
        <v>1606</v>
      </c>
      <c r="C51" s="471" t="s">
        <v>123</v>
      </c>
      <c r="D51" s="472">
        <v>2</v>
      </c>
      <c r="E51" s="411"/>
      <c r="F51" s="473">
        <f>F46 - F49</f>
        <v>6.7747907148660858E-3</v>
      </c>
      <c r="G51" s="474">
        <f>G46 - G49</f>
        <v>7.967722262740784E-3</v>
      </c>
      <c r="H51" s="474">
        <f>H46 - H49</f>
        <v>8.1877213188026321E-3</v>
      </c>
      <c r="I51" s="474">
        <f>I46 - I49</f>
        <v>6.3503747860726989E-3</v>
      </c>
      <c r="J51" s="474">
        <f>J46 - J49</f>
        <v>7.6977789597749702E-3</v>
      </c>
      <c r="K51" s="474">
        <f t="shared" ref="K51:AB51" si="10">K46 - K49</f>
        <v>1.1078695049587139E-2</v>
      </c>
      <c r="L51" s="475">
        <f t="shared" si="10"/>
        <v>9.2858492581475716E-3</v>
      </c>
      <c r="M51" s="475">
        <f t="shared" si="10"/>
        <v>8.8943456175889501E-3</v>
      </c>
      <c r="N51" s="475">
        <f t="shared" si="10"/>
        <v>4.1215617627781143E-3</v>
      </c>
      <c r="O51" s="475">
        <f t="shared" si="10"/>
        <v>2.1024851849776205E-2</v>
      </c>
      <c r="P51" s="475">
        <f t="shared" si="10"/>
        <v>4.099811769635564E-2</v>
      </c>
      <c r="Q51" s="475">
        <f t="shared" si="10"/>
        <v>2.3850515576481657E-2</v>
      </c>
      <c r="R51" s="475">
        <f t="shared" si="10"/>
        <v>1.2940761501597509E-2</v>
      </c>
      <c r="S51" s="475">
        <f>S46 - S49</f>
        <v>-1.0200000000000002</v>
      </c>
      <c r="T51" s="475">
        <f t="shared" si="10"/>
        <v>-1.9999999999999796E-2</v>
      </c>
      <c r="U51" s="475">
        <f t="shared" si="10"/>
        <v>-2.0000000000000018E-2</v>
      </c>
      <c r="V51" s="475">
        <f t="shared" si="10"/>
        <v>-2.000000000000024E-2</v>
      </c>
      <c r="W51" s="475">
        <f t="shared" si="10"/>
        <v>-1.9999999999999574E-2</v>
      </c>
      <c r="X51" s="475">
        <f t="shared" si="10"/>
        <v>-2.000000000000024E-2</v>
      </c>
      <c r="Y51" s="475">
        <f t="shared" si="10"/>
        <v>-2.0000000000000018E-2</v>
      </c>
      <c r="Z51" s="475">
        <f t="shared" si="10"/>
        <v>-2.0000000000000018E-2</v>
      </c>
      <c r="AA51" s="475">
        <f t="shared" si="10"/>
        <v>-2.0000000000000018E-2</v>
      </c>
      <c r="AB51" s="476">
        <f t="shared" si="10"/>
        <v>-2.0000000000000018E-2</v>
      </c>
      <c r="AC51" s="366"/>
      <c r="AD51" s="383" t="s">
        <v>1607</v>
      </c>
      <c r="AE51" s="380"/>
      <c r="AF51" s="369"/>
      <c r="AG51" s="377"/>
      <c r="AH51" s="383" t="s">
        <v>1608</v>
      </c>
      <c r="AI51" s="366"/>
    </row>
    <row r="52" spans="2:35" s="372" customFormat="1" ht="16.05" customHeight="1" thickTop="1" thickBot="1" x14ac:dyDescent="0.2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74"/>
      <c r="AF52" s="369"/>
      <c r="AG52" s="377"/>
      <c r="AH52" s="366"/>
      <c r="AI52" s="366"/>
    </row>
    <row r="53" spans="2:35" s="372" customFormat="1" ht="16.05" customHeight="1" thickTop="1" thickBot="1" x14ac:dyDescent="0.25">
      <c r="B53" s="410" t="s">
        <v>1609</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6"/>
      <c r="AE53" s="374"/>
      <c r="AF53" s="369"/>
      <c r="AG53" s="377"/>
      <c r="AH53" s="366"/>
      <c r="AI53" s="366"/>
    </row>
    <row r="54" spans="2:35" s="372" customFormat="1" ht="15.75" customHeight="1" thickTop="1" x14ac:dyDescent="0.2">
      <c r="B54" s="477" t="s">
        <v>1610</v>
      </c>
      <c r="C54" s="478"/>
      <c r="D54" s="479"/>
      <c r="E54" s="411"/>
      <c r="F54" s="411"/>
      <c r="G54" s="411"/>
      <c r="H54" s="411"/>
      <c r="I54" s="411"/>
      <c r="J54" s="411"/>
      <c r="K54" s="411"/>
      <c r="L54" s="411"/>
      <c r="M54" s="411"/>
      <c r="N54" s="480"/>
      <c r="O54" s="481"/>
      <c r="P54" s="481"/>
      <c r="Q54" s="481"/>
      <c r="R54" s="481"/>
      <c r="S54" s="481"/>
      <c r="T54" s="481"/>
      <c r="U54" s="481"/>
      <c r="V54" s="481"/>
      <c r="W54" s="481"/>
      <c r="X54" s="481"/>
      <c r="Y54" s="481"/>
      <c r="Z54" s="481"/>
      <c r="AA54" s="481"/>
      <c r="AB54" s="482"/>
      <c r="AC54" s="366"/>
      <c r="AD54" s="396"/>
      <c r="AE54" s="397"/>
      <c r="AF54" s="397"/>
      <c r="AG54" s="398"/>
      <c r="AH54" s="399"/>
      <c r="AI54" s="366"/>
    </row>
    <row r="55" spans="2:35" s="372" customFormat="1" ht="16.05" customHeight="1" thickBot="1" x14ac:dyDescent="0.25">
      <c r="B55" s="426" t="s">
        <v>1611</v>
      </c>
      <c r="C55" s="427" t="s">
        <v>123</v>
      </c>
      <c r="D55" s="443">
        <v>2</v>
      </c>
      <c r="E55" s="411"/>
      <c r="F55" s="411"/>
      <c r="G55" s="411"/>
      <c r="H55" s="411"/>
      <c r="I55" s="411"/>
      <c r="J55" s="411"/>
      <c r="K55" s="411"/>
      <c r="L55" s="411"/>
      <c r="M55" s="411"/>
      <c r="N55" s="444">
        <v>0.02</v>
      </c>
      <c r="O55" s="445">
        <v>0.02</v>
      </c>
      <c r="P55" s="445">
        <v>0.02</v>
      </c>
      <c r="Q55" s="445">
        <v>0.02</v>
      </c>
      <c r="R55" s="445">
        <v>0.02</v>
      </c>
      <c r="S55" s="445">
        <v>0.02</v>
      </c>
      <c r="T55" s="445">
        <v>0.02</v>
      </c>
      <c r="U55" s="445">
        <v>0.02</v>
      </c>
      <c r="V55" s="445">
        <v>0.02</v>
      </c>
      <c r="W55" s="445">
        <v>0.02</v>
      </c>
      <c r="X55" s="445">
        <v>0.02</v>
      </c>
      <c r="Y55" s="445">
        <v>0.02</v>
      </c>
      <c r="Z55" s="445">
        <v>0.02</v>
      </c>
      <c r="AA55" s="445">
        <v>0.02</v>
      </c>
      <c r="AB55" s="446">
        <v>0.02</v>
      </c>
      <c r="AC55" s="366"/>
      <c r="AD55" s="393" t="s">
        <v>1612</v>
      </c>
      <c r="AE55" s="369"/>
      <c r="AF55" s="369"/>
      <c r="AG55" s="377"/>
      <c r="AH55" s="383" t="s">
        <v>1613</v>
      </c>
      <c r="AI55" s="366"/>
    </row>
    <row r="56" spans="2:35" s="363" customFormat="1" ht="14.25" customHeight="1" thickTop="1" x14ac:dyDescent="0.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4"/>
      <c r="AE56" s="365"/>
      <c r="AF56" s="365"/>
      <c r="AG56" s="400"/>
      <c r="AH56" s="401"/>
      <c r="AI56" s="362"/>
    </row>
    <row r="57" spans="2:35" ht="14.25" customHeight="1" x14ac:dyDescent="0.25"/>
    <row r="58" spans="2:35" ht="14.25" customHeight="1" x14ac:dyDescent="0.25"/>
    <row r="59" spans="2:35" ht="14.25" customHeight="1" x14ac:dyDescent="0.25"/>
    <row r="60" spans="2:35" ht="14.25" customHeight="1" x14ac:dyDescent="0.25"/>
    <row r="61" spans="2:35" ht="14.25" customHeight="1" x14ac:dyDescent="0.25"/>
    <row r="62" spans="2:35" ht="14.25" customHeight="1" x14ac:dyDescent="0.25"/>
    <row r="63" spans="2:35" ht="14.25" customHeight="1" x14ac:dyDescent="0.25"/>
    <row r="64" spans="2:3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sheetData>
  <conditionalFormatting sqref="AG56:AH56 AG7:AG55">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zoomScale="90" zoomScaleNormal="90" workbookViewId="0">
      <selection activeCell="G11" sqref="G11"/>
    </sheetView>
  </sheetViews>
  <sheetFormatPr defaultColWidth="0" defaultRowHeight="13.8" zeroHeight="1" x14ac:dyDescent="0.25"/>
  <cols>
    <col min="1" max="1" width="3.85546875" style="310" customWidth="1"/>
    <col min="2" max="2" width="78.140625" style="310" customWidth="1"/>
    <col min="3" max="3" width="7.140625" style="310" customWidth="1"/>
    <col min="4" max="5" width="8.42578125" style="310" customWidth="1"/>
    <col min="6" max="10" width="14.5703125" style="310" customWidth="1"/>
    <col min="11" max="11" width="4.85546875" style="310" customWidth="1"/>
    <col min="12" max="12" width="14" style="310" customWidth="1"/>
    <col min="13" max="13" width="5.42578125" style="310" customWidth="1"/>
    <col min="14" max="14" width="34.42578125" style="310" bestFit="1" customWidth="1"/>
    <col min="15" max="15" width="4.85546875" style="310" customWidth="1"/>
    <col min="16" max="21" width="0" style="310" hidden="1" customWidth="1"/>
    <col min="22" max="16384" width="12" style="310" hidden="1"/>
  </cols>
  <sheetData>
    <row r="1" spans="1:15" ht="10.5" customHeight="1" x14ac:dyDescent="0.25"/>
    <row r="2" spans="1:15" ht="19.5" customHeight="1" x14ac:dyDescent="0.25">
      <c r="B2" s="553" t="s">
        <v>1817</v>
      </c>
      <c r="C2" s="553"/>
      <c r="D2" s="553"/>
      <c r="E2" s="553"/>
      <c r="F2" s="553"/>
      <c r="G2" s="553"/>
      <c r="H2" s="553"/>
      <c r="I2" s="553"/>
      <c r="J2" s="553"/>
    </row>
    <row r="3" spans="1:15" ht="7.5" customHeight="1" x14ac:dyDescent="0.25"/>
    <row r="4" spans="1:15" ht="19.5" customHeight="1" x14ac:dyDescent="0.25">
      <c r="B4" s="308" t="s">
        <v>1818</v>
      </c>
      <c r="C4" s="308"/>
      <c r="D4" s="308"/>
      <c r="E4" s="308"/>
      <c r="F4" s="308"/>
      <c r="G4" s="308"/>
      <c r="H4" s="308"/>
      <c r="I4" s="308"/>
      <c r="J4" s="308"/>
      <c r="K4" s="308"/>
      <c r="L4" s="308"/>
      <c r="M4" s="308"/>
      <c r="N4" s="308"/>
      <c r="O4" s="308"/>
    </row>
    <row r="5" spans="1:15" ht="9.75" customHeight="1" thickBot="1" x14ac:dyDescent="0.3"/>
    <row r="6" spans="1:15" ht="32.25" customHeight="1" thickTop="1" thickBot="1" x14ac:dyDescent="0.3">
      <c r="B6" s="554" t="s">
        <v>1491</v>
      </c>
      <c r="C6" s="555"/>
      <c r="D6" s="142" t="s">
        <v>1464</v>
      </c>
      <c r="E6" s="142" t="s">
        <v>1819</v>
      </c>
      <c r="F6" s="142" t="s">
        <v>1480</v>
      </c>
      <c r="G6" s="142" t="s">
        <v>1481</v>
      </c>
      <c r="H6" s="142" t="s">
        <v>1482</v>
      </c>
      <c r="I6" s="142" t="s">
        <v>1483</v>
      </c>
      <c r="J6" s="328" t="s">
        <v>1484</v>
      </c>
      <c r="L6" s="311" t="s">
        <v>1490</v>
      </c>
      <c r="M6" s="359"/>
      <c r="N6" s="360" t="s">
        <v>1491</v>
      </c>
    </row>
    <row r="7" spans="1:15" s="312" customFormat="1" ht="14.25" customHeight="1" thickTop="1" thickBot="1" x14ac:dyDescent="0.3">
      <c r="A7" s="310"/>
    </row>
    <row r="8" spans="1:15" s="143" customFormat="1" ht="16.5" customHeight="1" thickTop="1" thickBot="1" x14ac:dyDescent="0.3">
      <c r="A8" s="310"/>
      <c r="B8" s="556" t="s">
        <v>1820</v>
      </c>
      <c r="C8" s="557"/>
      <c r="D8" s="313"/>
      <c r="E8" s="313"/>
      <c r="F8" s="314"/>
      <c r="G8" s="314"/>
      <c r="H8" s="315"/>
      <c r="I8" s="315"/>
      <c r="J8" s="315"/>
      <c r="K8" s="315"/>
      <c r="L8" s="315"/>
      <c r="M8" s="315"/>
      <c r="N8" s="315"/>
    </row>
    <row r="9" spans="1:15" s="143" customFormat="1" ht="16.5" customHeight="1" thickTop="1" x14ac:dyDescent="0.25">
      <c r="A9" s="310"/>
      <c r="B9" s="316" t="s">
        <v>1431</v>
      </c>
      <c r="C9" s="317"/>
      <c r="D9" s="318" t="s">
        <v>158</v>
      </c>
      <c r="E9" s="319">
        <v>3</v>
      </c>
      <c r="F9" s="337">
        <f xml:space="preserve"> Outputs!S252</f>
        <v>0.38728491104269952</v>
      </c>
      <c r="G9" s="337">
        <f xml:space="preserve"> Outputs!T252</f>
        <v>-1.3398416959859268E-2</v>
      </c>
      <c r="H9" s="337">
        <f xml:space="preserve"> Outputs!U252</f>
        <v>0</v>
      </c>
      <c r="I9" s="337">
        <f xml:space="preserve"> Outputs!V252</f>
        <v>0</v>
      </c>
      <c r="J9" s="338">
        <f xml:space="preserve"> Outputs!W252</f>
        <v>0</v>
      </c>
      <c r="L9" s="350" t="s">
        <v>1446</v>
      </c>
      <c r="M9" s="357"/>
      <c r="N9" s="350" t="s">
        <v>1821</v>
      </c>
    </row>
    <row r="10" spans="1:15" s="143" customFormat="1" ht="15.75" customHeight="1" x14ac:dyDescent="0.25">
      <c r="A10" s="310"/>
      <c r="B10" s="320" t="s">
        <v>1432</v>
      </c>
      <c r="C10" s="321"/>
      <c r="D10" s="322" t="s">
        <v>158</v>
      </c>
      <c r="E10" s="322">
        <v>3</v>
      </c>
      <c r="F10" s="339">
        <f xml:space="preserve"> Outputs!S253</f>
        <v>3.6284830082227191</v>
      </c>
      <c r="G10" s="339">
        <f xml:space="preserve"> Outputs!T253</f>
        <v>-5.7536241216882553</v>
      </c>
      <c r="H10" s="339">
        <f xml:space="preserve"> Outputs!U253</f>
        <v>0</v>
      </c>
      <c r="I10" s="339">
        <f xml:space="preserve"> Outputs!V253</f>
        <v>0</v>
      </c>
      <c r="J10" s="340">
        <f xml:space="preserve"> Outputs!W253</f>
        <v>0</v>
      </c>
      <c r="L10" s="351" t="s">
        <v>1447</v>
      </c>
      <c r="M10" s="357"/>
      <c r="N10" s="351" t="s">
        <v>1822</v>
      </c>
    </row>
    <row r="11" spans="1:15" s="143" customFormat="1" ht="15.75" customHeight="1" x14ac:dyDescent="0.25">
      <c r="A11" s="310"/>
      <c r="B11" s="320" t="s">
        <v>1433</v>
      </c>
      <c r="C11" s="321"/>
      <c r="D11" s="322" t="s">
        <v>158</v>
      </c>
      <c r="E11" s="322">
        <v>3</v>
      </c>
      <c r="F11" s="339">
        <f xml:space="preserve"> Outputs!S254</f>
        <v>7.088802119382696</v>
      </c>
      <c r="G11" s="339">
        <f xml:space="preserve"> Outputs!T254</f>
        <v>-2.9501818283224064</v>
      </c>
      <c r="H11" s="339">
        <f xml:space="preserve"> Outputs!U254</f>
        <v>0</v>
      </c>
      <c r="I11" s="339">
        <f xml:space="preserve"> Outputs!V254</f>
        <v>0</v>
      </c>
      <c r="J11" s="340">
        <f xml:space="preserve"> Outputs!W254</f>
        <v>0</v>
      </c>
      <c r="L11" s="351" t="s">
        <v>1448</v>
      </c>
      <c r="M11" s="357"/>
      <c r="N11" s="351" t="s">
        <v>1823</v>
      </c>
    </row>
    <row r="12" spans="1:15" s="143" customFormat="1" ht="15.75" customHeight="1" x14ac:dyDescent="0.25">
      <c r="A12" s="310"/>
      <c r="B12" s="320" t="s">
        <v>1434</v>
      </c>
      <c r="C12" s="321"/>
      <c r="D12" s="322" t="s">
        <v>158</v>
      </c>
      <c r="E12" s="322">
        <v>3</v>
      </c>
      <c r="F12" s="339">
        <f xml:space="preserve"> Outputs!S255</f>
        <v>-1.5430759115624499</v>
      </c>
      <c r="G12" s="339">
        <f xml:space="preserve"> Outputs!T255</f>
        <v>-1.8146333759795297E-2</v>
      </c>
      <c r="H12" s="339">
        <f xml:space="preserve"> Outputs!U255</f>
        <v>0</v>
      </c>
      <c r="I12" s="339">
        <f xml:space="preserve"> Outputs!V255</f>
        <v>0</v>
      </c>
      <c r="J12" s="340">
        <f xml:space="preserve"> Outputs!W255</f>
        <v>0</v>
      </c>
      <c r="L12" s="351" t="s">
        <v>1449</v>
      </c>
      <c r="M12" s="357"/>
      <c r="N12" s="351" t="s">
        <v>1824</v>
      </c>
    </row>
    <row r="13" spans="1:15" s="143" customFormat="1" ht="15.75" customHeight="1" x14ac:dyDescent="0.25">
      <c r="A13" s="310"/>
      <c r="B13" s="323" t="s">
        <v>1435</v>
      </c>
      <c r="C13" s="324"/>
      <c r="D13" s="322" t="s">
        <v>158</v>
      </c>
      <c r="E13" s="322">
        <v>3</v>
      </c>
      <c r="F13" s="341">
        <f xml:space="preserve"> Outputs!S256</f>
        <v>0</v>
      </c>
      <c r="G13" s="341">
        <f xml:space="preserve"> Outputs!T256</f>
        <v>0</v>
      </c>
      <c r="H13" s="341">
        <f xml:space="preserve"> Outputs!U256</f>
        <v>0</v>
      </c>
      <c r="I13" s="341">
        <f xml:space="preserve"> Outputs!V256</f>
        <v>0</v>
      </c>
      <c r="J13" s="342">
        <f xml:space="preserve"> Outputs!W256</f>
        <v>0</v>
      </c>
      <c r="L13" s="352" t="s">
        <v>1450</v>
      </c>
      <c r="M13" s="357"/>
      <c r="N13" s="352" t="s">
        <v>1825</v>
      </c>
    </row>
    <row r="14" spans="1:15" s="143" customFormat="1" ht="16.5" customHeight="1" thickBot="1" x14ac:dyDescent="0.3">
      <c r="A14" s="310"/>
      <c r="B14" s="325" t="s">
        <v>1436</v>
      </c>
      <c r="C14" s="326"/>
      <c r="D14" s="327" t="s">
        <v>158</v>
      </c>
      <c r="E14" s="327">
        <v>3</v>
      </c>
      <c r="F14" s="343">
        <f xml:space="preserve"> Outputs!S257</f>
        <v>0</v>
      </c>
      <c r="G14" s="343">
        <f xml:space="preserve"> Outputs!T257</f>
        <v>0</v>
      </c>
      <c r="H14" s="343">
        <f xml:space="preserve"> Outputs!U257</f>
        <v>0</v>
      </c>
      <c r="I14" s="343">
        <f xml:space="preserve"> Outputs!V257</f>
        <v>0</v>
      </c>
      <c r="J14" s="344">
        <f xml:space="preserve"> Outputs!W257</f>
        <v>0</v>
      </c>
      <c r="L14" s="353" t="s">
        <v>1451</v>
      </c>
      <c r="M14" s="357"/>
      <c r="N14" s="353" t="s">
        <v>1826</v>
      </c>
    </row>
    <row r="15" spans="1:15" s="143" customFormat="1" ht="6.75" customHeight="1" thickTop="1" thickBot="1" x14ac:dyDescent="0.3">
      <c r="A15" s="310"/>
      <c r="B15" s="144"/>
      <c r="C15" s="144"/>
      <c r="D15" s="144"/>
      <c r="E15" s="144"/>
      <c r="F15" s="345"/>
      <c r="G15" s="345"/>
      <c r="H15" s="345"/>
      <c r="I15" s="345"/>
      <c r="J15" s="345"/>
      <c r="K15" s="144"/>
      <c r="L15" s="144"/>
      <c r="M15" s="144"/>
      <c r="N15" s="144"/>
    </row>
    <row r="16" spans="1:15" s="143" customFormat="1" ht="16.5" customHeight="1" thickTop="1" x14ac:dyDescent="0.25">
      <c r="A16" s="310"/>
      <c r="B16" s="316" t="s">
        <v>1437</v>
      </c>
      <c r="C16" s="317"/>
      <c r="D16" s="318" t="s">
        <v>158</v>
      </c>
      <c r="E16" s="319">
        <v>3</v>
      </c>
      <c r="F16" s="337">
        <f xml:space="preserve"> Outputs!S259</f>
        <v>0.56015689262258206</v>
      </c>
      <c r="G16" s="337">
        <f xml:space="preserve"> Outputs!T259</f>
        <v>0</v>
      </c>
      <c r="H16" s="337">
        <f xml:space="preserve"> Outputs!U259</f>
        <v>0</v>
      </c>
      <c r="I16" s="337">
        <f xml:space="preserve"> Outputs!V259</f>
        <v>0</v>
      </c>
      <c r="J16" s="346">
        <f xml:space="preserve"> Outputs!W259</f>
        <v>0</v>
      </c>
      <c r="L16" s="350" t="s">
        <v>1452</v>
      </c>
      <c r="M16" s="357"/>
      <c r="N16" s="350" t="s">
        <v>1827</v>
      </c>
    </row>
    <row r="17" spans="1:14" s="143" customFormat="1" ht="15.75" customHeight="1" x14ac:dyDescent="0.25">
      <c r="A17" s="310"/>
      <c r="B17" s="320" t="s">
        <v>1438</v>
      </c>
      <c r="C17" s="321"/>
      <c r="D17" s="322" t="s">
        <v>158</v>
      </c>
      <c r="E17" s="322">
        <v>3</v>
      </c>
      <c r="F17" s="339">
        <f xml:space="preserve"> Outputs!S260</f>
        <v>21.3543580075672</v>
      </c>
      <c r="G17" s="339">
        <f xml:space="preserve"> Outputs!T260</f>
        <v>0</v>
      </c>
      <c r="H17" s="339">
        <f xml:space="preserve"> Outputs!U260</f>
        <v>0</v>
      </c>
      <c r="I17" s="339">
        <f xml:space="preserve"> Outputs!V260</f>
        <v>0</v>
      </c>
      <c r="J17" s="347">
        <f xml:space="preserve"> Outputs!W260</f>
        <v>0</v>
      </c>
      <c r="L17" s="351" t="s">
        <v>1453</v>
      </c>
      <c r="M17" s="357"/>
      <c r="N17" s="351" t="s">
        <v>1828</v>
      </c>
    </row>
    <row r="18" spans="1:14" s="143" customFormat="1" ht="15.75" customHeight="1" x14ac:dyDescent="0.25">
      <c r="A18" s="310"/>
      <c r="B18" s="320" t="s">
        <v>1439</v>
      </c>
      <c r="C18" s="321"/>
      <c r="D18" s="322" t="s">
        <v>158</v>
      </c>
      <c r="E18" s="322">
        <v>3</v>
      </c>
      <c r="F18" s="339">
        <f xml:space="preserve"> Outputs!S261</f>
        <v>0.45121674586586824</v>
      </c>
      <c r="G18" s="339">
        <f xml:space="preserve"> Outputs!T261</f>
        <v>0</v>
      </c>
      <c r="H18" s="339">
        <f xml:space="preserve"> Outputs!U261</f>
        <v>0</v>
      </c>
      <c r="I18" s="339">
        <f xml:space="preserve"> Outputs!V261</f>
        <v>0</v>
      </c>
      <c r="J18" s="347">
        <f xml:space="preserve"> Outputs!W261</f>
        <v>0</v>
      </c>
      <c r="L18" s="351" t="s">
        <v>1454</v>
      </c>
      <c r="M18" s="357"/>
      <c r="N18" s="351" t="s">
        <v>1829</v>
      </c>
    </row>
    <row r="19" spans="1:14" s="143" customFormat="1" ht="15.75" customHeight="1" x14ac:dyDescent="0.25">
      <c r="A19" s="310"/>
      <c r="B19" s="320" t="s">
        <v>1440</v>
      </c>
      <c r="C19" s="321"/>
      <c r="D19" s="322" t="s">
        <v>158</v>
      </c>
      <c r="E19" s="322">
        <v>3</v>
      </c>
      <c r="F19" s="339">
        <f xml:space="preserve"> Outputs!S262</f>
        <v>-3.5386519786634918</v>
      </c>
      <c r="G19" s="339">
        <f xml:space="preserve"> Outputs!T262</f>
        <v>0</v>
      </c>
      <c r="H19" s="339">
        <f xml:space="preserve"> Outputs!U262</f>
        <v>0</v>
      </c>
      <c r="I19" s="339">
        <f xml:space="preserve"> Outputs!V262</f>
        <v>0</v>
      </c>
      <c r="J19" s="347">
        <f xml:space="preserve"> Outputs!W262</f>
        <v>0</v>
      </c>
      <c r="L19" s="351" t="s">
        <v>1455</v>
      </c>
      <c r="M19" s="357"/>
      <c r="N19" s="351" t="s">
        <v>1830</v>
      </c>
    </row>
    <row r="20" spans="1:14" s="143" customFormat="1" ht="15.75" customHeight="1" x14ac:dyDescent="0.25">
      <c r="A20" s="310"/>
      <c r="B20" s="323" t="s">
        <v>1441</v>
      </c>
      <c r="C20" s="324"/>
      <c r="D20" s="322" t="s">
        <v>158</v>
      </c>
      <c r="E20" s="322">
        <v>3</v>
      </c>
      <c r="F20" s="341">
        <f xml:space="preserve"> Outputs!S263</f>
        <v>0</v>
      </c>
      <c r="G20" s="341">
        <f xml:space="preserve"> Outputs!T263</f>
        <v>0</v>
      </c>
      <c r="H20" s="341">
        <f xml:space="preserve"> Outputs!U263</f>
        <v>0</v>
      </c>
      <c r="I20" s="341">
        <f xml:space="preserve"> Outputs!V263</f>
        <v>0</v>
      </c>
      <c r="J20" s="348">
        <f xml:space="preserve"> Outputs!W263</f>
        <v>0</v>
      </c>
      <c r="L20" s="352" t="s">
        <v>1456</v>
      </c>
      <c r="M20" s="357"/>
      <c r="N20" s="352" t="s">
        <v>1831</v>
      </c>
    </row>
    <row r="21" spans="1:14" s="143" customFormat="1" ht="16.5" customHeight="1" thickBot="1" x14ac:dyDescent="0.3">
      <c r="A21" s="310"/>
      <c r="B21" s="325" t="s">
        <v>1442</v>
      </c>
      <c r="C21" s="326"/>
      <c r="D21" s="327" t="s">
        <v>158</v>
      </c>
      <c r="E21" s="327">
        <v>3</v>
      </c>
      <c r="F21" s="343">
        <f xml:space="preserve"> Outputs!S264</f>
        <v>0</v>
      </c>
      <c r="G21" s="343">
        <f xml:space="preserve"> Outputs!T264</f>
        <v>0</v>
      </c>
      <c r="H21" s="343">
        <f xml:space="preserve"> Outputs!U264</f>
        <v>0</v>
      </c>
      <c r="I21" s="343">
        <f xml:space="preserve"> Outputs!V264</f>
        <v>0</v>
      </c>
      <c r="J21" s="349">
        <f xml:space="preserve"> Outputs!W264</f>
        <v>0</v>
      </c>
      <c r="L21" s="353" t="s">
        <v>1457</v>
      </c>
      <c r="M21" s="357"/>
      <c r="N21" s="353" t="s">
        <v>1832</v>
      </c>
    </row>
    <row r="22" spans="1:14" s="143" customFormat="1" ht="6.75" customHeight="1" thickTop="1" thickBot="1" x14ac:dyDescent="0.3">
      <c r="A22" s="310"/>
      <c r="B22" s="144"/>
      <c r="C22" s="144"/>
      <c r="D22" s="144"/>
      <c r="E22" s="144"/>
      <c r="F22" s="345"/>
      <c r="G22" s="345"/>
      <c r="H22" s="345"/>
      <c r="I22" s="345"/>
      <c r="J22" s="345"/>
      <c r="K22" s="144"/>
    </row>
    <row r="23" spans="1:14" s="143" customFormat="1" ht="16.2" thickTop="1" x14ac:dyDescent="0.25">
      <c r="A23" s="310"/>
      <c r="B23" s="332" t="s">
        <v>1833</v>
      </c>
      <c r="C23" s="329"/>
      <c r="D23" s="333" t="s">
        <v>158</v>
      </c>
      <c r="E23" s="333">
        <v>3</v>
      </c>
      <c r="F23" s="404"/>
      <c r="G23" s="404"/>
      <c r="H23" s="404"/>
      <c r="I23" s="404"/>
      <c r="J23" s="405"/>
      <c r="K23" s="144"/>
      <c r="L23" s="354" t="s">
        <v>1834</v>
      </c>
      <c r="M23" s="358"/>
      <c r="N23" s="354" t="s">
        <v>1835</v>
      </c>
    </row>
    <row r="24" spans="1:14" s="143" customFormat="1" ht="15.6" x14ac:dyDescent="0.25">
      <c r="A24" s="310"/>
      <c r="B24" s="330" t="s">
        <v>1836</v>
      </c>
      <c r="C24" s="336"/>
      <c r="D24" s="309" t="s">
        <v>158</v>
      </c>
      <c r="E24" s="309">
        <v>3</v>
      </c>
      <c r="F24" s="406"/>
      <c r="G24" s="406"/>
      <c r="H24" s="406"/>
      <c r="I24" s="406"/>
      <c r="J24" s="407"/>
      <c r="K24" s="144"/>
      <c r="L24" s="355" t="s">
        <v>1837</v>
      </c>
      <c r="M24" s="358"/>
      <c r="N24" s="355" t="s">
        <v>1838</v>
      </c>
    </row>
    <row r="25" spans="1:14" s="143" customFormat="1" ht="15.6" x14ac:dyDescent="0.25">
      <c r="A25" s="310"/>
      <c r="B25" s="330" t="s">
        <v>1839</v>
      </c>
      <c r="C25" s="336"/>
      <c r="D25" s="309" t="s">
        <v>158</v>
      </c>
      <c r="E25" s="309">
        <v>3</v>
      </c>
      <c r="F25" s="406"/>
      <c r="G25" s="406"/>
      <c r="H25" s="406"/>
      <c r="I25" s="406"/>
      <c r="J25" s="407"/>
      <c r="K25" s="144"/>
      <c r="L25" s="355" t="s">
        <v>1840</v>
      </c>
      <c r="M25" s="358"/>
      <c r="N25" s="355" t="s">
        <v>1841</v>
      </c>
    </row>
    <row r="26" spans="1:14" s="143" customFormat="1" ht="15.6" x14ac:dyDescent="0.25">
      <c r="A26" s="310"/>
      <c r="B26" s="330" t="s">
        <v>1842</v>
      </c>
      <c r="C26" s="336"/>
      <c r="D26" s="309" t="s">
        <v>158</v>
      </c>
      <c r="E26" s="309">
        <v>3</v>
      </c>
      <c r="F26" s="406"/>
      <c r="G26" s="406"/>
      <c r="H26" s="406"/>
      <c r="I26" s="406"/>
      <c r="J26" s="407"/>
      <c r="K26" s="144"/>
      <c r="L26" s="355" t="s">
        <v>1843</v>
      </c>
      <c r="M26" s="358"/>
      <c r="N26" s="355" t="s">
        <v>1844</v>
      </c>
    </row>
    <row r="27" spans="1:14" s="143" customFormat="1" ht="15.6" x14ac:dyDescent="0.25">
      <c r="A27" s="310"/>
      <c r="B27" s="330" t="s">
        <v>1845</v>
      </c>
      <c r="C27" s="336"/>
      <c r="D27" s="309" t="s">
        <v>158</v>
      </c>
      <c r="E27" s="309">
        <v>3</v>
      </c>
      <c r="F27" s="406"/>
      <c r="G27" s="406"/>
      <c r="H27" s="406"/>
      <c r="I27" s="406"/>
      <c r="J27" s="407"/>
      <c r="K27" s="144"/>
      <c r="L27" s="355" t="s">
        <v>1846</v>
      </c>
      <c r="M27" s="358"/>
      <c r="N27" s="355" t="s">
        <v>1847</v>
      </c>
    </row>
    <row r="28" spans="1:14" s="143" customFormat="1" ht="16.2" thickBot="1" x14ac:dyDescent="0.3">
      <c r="A28" s="310"/>
      <c r="B28" s="334" t="s">
        <v>1848</v>
      </c>
      <c r="C28" s="331"/>
      <c r="D28" s="335" t="s">
        <v>158</v>
      </c>
      <c r="E28" s="335">
        <v>3</v>
      </c>
      <c r="F28" s="408"/>
      <c r="G28" s="408"/>
      <c r="H28" s="408"/>
      <c r="I28" s="408"/>
      <c r="J28" s="409"/>
      <c r="K28" s="144"/>
      <c r="L28" s="356" t="s">
        <v>1849</v>
      </c>
      <c r="M28" s="358"/>
      <c r="N28" s="356" t="s">
        <v>1850</v>
      </c>
    </row>
    <row r="29" spans="1:14" s="143" customFormat="1" ht="6.75" customHeight="1" thickTop="1" thickBot="1" x14ac:dyDescent="0.3">
      <c r="A29" s="310"/>
      <c r="B29" s="144"/>
      <c r="C29" s="144"/>
      <c r="D29" s="144"/>
      <c r="E29" s="144"/>
      <c r="F29" s="345"/>
      <c r="G29" s="345"/>
      <c r="H29" s="345"/>
      <c r="I29" s="345"/>
      <c r="J29" s="345"/>
      <c r="K29" s="144"/>
    </row>
    <row r="30" spans="1:14" s="143" customFormat="1" ht="16.5" customHeight="1" thickTop="1" x14ac:dyDescent="0.25">
      <c r="A30" s="310"/>
      <c r="B30" s="316" t="s">
        <v>1851</v>
      </c>
      <c r="C30" s="317"/>
      <c r="D30" s="318" t="s">
        <v>158</v>
      </c>
      <c r="E30" s="319">
        <v>3</v>
      </c>
      <c r="F30" s="404"/>
      <c r="G30" s="404"/>
      <c r="H30" s="404"/>
      <c r="I30" s="404"/>
      <c r="J30" s="405"/>
      <c r="L30" s="350" t="s">
        <v>1852</v>
      </c>
      <c r="M30" s="357"/>
      <c r="N30" s="350" t="s">
        <v>1853</v>
      </c>
    </row>
    <row r="31" spans="1:14" s="143" customFormat="1" ht="15.75" customHeight="1" x14ac:dyDescent="0.25">
      <c r="A31" s="310"/>
      <c r="B31" s="320" t="s">
        <v>1854</v>
      </c>
      <c r="C31" s="321"/>
      <c r="D31" s="322" t="s">
        <v>158</v>
      </c>
      <c r="E31" s="322">
        <v>3</v>
      </c>
      <c r="F31" s="406"/>
      <c r="G31" s="406"/>
      <c r="H31" s="406"/>
      <c r="I31" s="406"/>
      <c r="J31" s="407"/>
      <c r="L31" s="351" t="s">
        <v>1855</v>
      </c>
      <c r="M31" s="357"/>
      <c r="N31" s="351" t="s">
        <v>1856</v>
      </c>
    </row>
    <row r="32" spans="1:14" s="143" customFormat="1" ht="15.75" customHeight="1" x14ac:dyDescent="0.25">
      <c r="A32" s="310"/>
      <c r="B32" s="320" t="s">
        <v>1857</v>
      </c>
      <c r="C32" s="321"/>
      <c r="D32" s="322" t="s">
        <v>158</v>
      </c>
      <c r="E32" s="322">
        <v>3</v>
      </c>
      <c r="F32" s="406"/>
      <c r="G32" s="406"/>
      <c r="H32" s="406"/>
      <c r="I32" s="406"/>
      <c r="J32" s="407"/>
      <c r="L32" s="351" t="s">
        <v>1858</v>
      </c>
      <c r="M32" s="357"/>
      <c r="N32" s="351" t="s">
        <v>1859</v>
      </c>
    </row>
    <row r="33" spans="1:14" s="143" customFormat="1" ht="15.75" customHeight="1" x14ac:dyDescent="0.25">
      <c r="A33" s="310"/>
      <c r="B33" s="320" t="s">
        <v>1860</v>
      </c>
      <c r="C33" s="321"/>
      <c r="D33" s="322" t="s">
        <v>158</v>
      </c>
      <c r="E33" s="322">
        <v>3</v>
      </c>
      <c r="F33" s="406"/>
      <c r="G33" s="406"/>
      <c r="H33" s="406"/>
      <c r="I33" s="406"/>
      <c r="J33" s="407"/>
      <c r="L33" s="351" t="s">
        <v>1861</v>
      </c>
      <c r="M33" s="357"/>
      <c r="N33" s="351" t="s">
        <v>1862</v>
      </c>
    </row>
    <row r="34" spans="1:14" s="143" customFormat="1" ht="15.75" customHeight="1" x14ac:dyDescent="0.25">
      <c r="A34" s="310"/>
      <c r="B34" s="320" t="s">
        <v>1863</v>
      </c>
      <c r="C34" s="324"/>
      <c r="D34" s="322" t="s">
        <v>158</v>
      </c>
      <c r="E34" s="322">
        <v>3</v>
      </c>
      <c r="F34" s="406"/>
      <c r="G34" s="406"/>
      <c r="H34" s="406"/>
      <c r="I34" s="406"/>
      <c r="J34" s="407"/>
      <c r="L34" s="352" t="s">
        <v>1864</v>
      </c>
      <c r="M34" s="357"/>
      <c r="N34" s="352" t="s">
        <v>1865</v>
      </c>
    </row>
    <row r="35" spans="1:14" s="143" customFormat="1" ht="16.5" customHeight="1" thickBot="1" x14ac:dyDescent="0.3">
      <c r="A35" s="310"/>
      <c r="B35" s="325" t="s">
        <v>1866</v>
      </c>
      <c r="C35" s="326"/>
      <c r="D35" s="327" t="s">
        <v>158</v>
      </c>
      <c r="E35" s="327">
        <v>3</v>
      </c>
      <c r="F35" s="408"/>
      <c r="G35" s="408"/>
      <c r="H35" s="408"/>
      <c r="I35" s="408"/>
      <c r="J35" s="409"/>
      <c r="L35" s="353" t="s">
        <v>1867</v>
      </c>
      <c r="M35" s="357"/>
      <c r="N35" s="353" t="s">
        <v>1868</v>
      </c>
    </row>
    <row r="36" spans="1:14" s="143" customFormat="1" ht="6.75" customHeight="1" thickTop="1" thickBot="1" x14ac:dyDescent="0.3">
      <c r="A36" s="310"/>
      <c r="B36" s="144"/>
      <c r="C36" s="144"/>
      <c r="D36" s="144"/>
      <c r="E36" s="144"/>
      <c r="F36" s="345"/>
      <c r="G36" s="345"/>
      <c r="H36" s="345"/>
      <c r="I36" s="345"/>
      <c r="J36" s="345"/>
      <c r="K36" s="144"/>
    </row>
    <row r="37" spans="1:14" s="143" customFormat="1" ht="16.5" customHeight="1" thickTop="1" x14ac:dyDescent="0.25">
      <c r="A37" s="310"/>
      <c r="B37" s="316" t="s">
        <v>1443</v>
      </c>
      <c r="C37" s="317"/>
      <c r="D37" s="318" t="s">
        <v>158</v>
      </c>
      <c r="E37" s="319">
        <v>3</v>
      </c>
      <c r="F37" s="337">
        <f xml:space="preserve"> Outputs!S266</f>
        <v>3.4346472426957249</v>
      </c>
      <c r="G37" s="337">
        <f xml:space="preserve"> Outputs!T266</f>
        <v>2.7460550539740924</v>
      </c>
      <c r="H37" s="337">
        <f xml:space="preserve"> Outputs!U266</f>
        <v>0</v>
      </c>
      <c r="I37" s="337">
        <f xml:space="preserve"> Outputs!V266</f>
        <v>0</v>
      </c>
      <c r="J37" s="338">
        <f xml:space="preserve"> Outputs!W266</f>
        <v>0</v>
      </c>
      <c r="L37" s="350" t="s">
        <v>1458</v>
      </c>
      <c r="M37" s="357"/>
      <c r="N37" s="350" t="s">
        <v>1869</v>
      </c>
    </row>
    <row r="38" spans="1:14" s="143" customFormat="1" ht="16.5" customHeight="1" thickBot="1" x14ac:dyDescent="0.3">
      <c r="A38" s="310"/>
      <c r="B38" s="325" t="s">
        <v>1444</v>
      </c>
      <c r="C38" s="326"/>
      <c r="D38" s="327" t="s">
        <v>158</v>
      </c>
      <c r="E38" s="327">
        <v>3</v>
      </c>
      <c r="F38" s="343">
        <f xml:space="preserve"> Outputs!S267</f>
        <v>0</v>
      </c>
      <c r="G38" s="343">
        <f xml:space="preserve"> Outputs!T267</f>
        <v>0</v>
      </c>
      <c r="H38" s="343">
        <f xml:space="preserve"> Outputs!U267</f>
        <v>0</v>
      </c>
      <c r="I38" s="343">
        <f xml:space="preserve"> Outputs!V267</f>
        <v>0</v>
      </c>
      <c r="J38" s="344">
        <f xml:space="preserve"> Outputs!W267</f>
        <v>0</v>
      </c>
      <c r="L38" s="353" t="s">
        <v>1459</v>
      </c>
      <c r="M38" s="357"/>
      <c r="N38" s="353" t="s">
        <v>1870</v>
      </c>
    </row>
    <row r="39" spans="1:14" s="143" customFormat="1" ht="6.75" customHeight="1" thickTop="1" x14ac:dyDescent="0.25">
      <c r="A39" s="310"/>
      <c r="B39" s="144"/>
      <c r="C39" s="144"/>
      <c r="D39" s="144"/>
      <c r="E39" s="144"/>
      <c r="F39" s="144"/>
      <c r="G39" s="144"/>
      <c r="H39" s="144"/>
      <c r="I39" s="144"/>
      <c r="J39" s="144"/>
      <c r="K39" s="144"/>
    </row>
    <row r="40" spans="1:14" ht="15" customHeight="1" x14ac:dyDescent="0.25"/>
    <row r="41" spans="1:14" ht="14.25" customHeight="1" x14ac:dyDescent="0.25"/>
    <row r="42" spans="1:14" ht="14.25" customHeight="1" x14ac:dyDescent="0.25"/>
    <row r="43" spans="1:14" ht="14.25" customHeight="1" x14ac:dyDescent="0.25"/>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s="310" customFormat="1" ht="14.25" customHeight="1" x14ac:dyDescent="0.25"/>
    <row r="50" s="310" customFormat="1" ht="14.25" customHeight="1" x14ac:dyDescent="0.25"/>
    <row r="51" s="310" customFormat="1" x14ac:dyDescent="0.25"/>
    <row r="52" s="310" customFormat="1" hidden="1" x14ac:dyDescent="0.25"/>
    <row r="53" s="310" customFormat="1" hidden="1" x14ac:dyDescent="0.25"/>
    <row r="54" s="310" customFormat="1" hidden="1" x14ac:dyDescent="0.25"/>
    <row r="55" s="310" customFormat="1" hidden="1" x14ac:dyDescent="0.25"/>
    <row r="56" s="310" customFormat="1" hidden="1" x14ac:dyDescent="0.25"/>
    <row r="57" s="310" customFormat="1" hidden="1" x14ac:dyDescent="0.25"/>
    <row r="58" s="310" customFormat="1" hidden="1" x14ac:dyDescent="0.25"/>
    <row r="59" s="310" customFormat="1" hidden="1" x14ac:dyDescent="0.25"/>
    <row r="60" s="310" customFormat="1" hidden="1" x14ac:dyDescent="0.25"/>
    <row r="61" s="310" customFormat="1" hidden="1" x14ac:dyDescent="0.25"/>
    <row r="62" s="310" customFormat="1" hidden="1" x14ac:dyDescent="0.25"/>
    <row r="63" s="310" customFormat="1" hidden="1" x14ac:dyDescent="0.25"/>
    <row r="64" s="310" customFormat="1" hidden="1" x14ac:dyDescent="0.25"/>
    <row r="80" spans="1:1" hidden="1" x14ac:dyDescent="0.25">
      <c r="A80" s="145"/>
    </row>
    <row r="81" spans="1:1" hidden="1" x14ac:dyDescent="0.25">
      <c r="A81" s="145"/>
    </row>
    <row r="82" spans="1:1" hidden="1" x14ac:dyDescent="0.25">
      <c r="A82" s="145"/>
    </row>
    <row r="83" spans="1:1" hidden="1" x14ac:dyDescent="0.25">
      <c r="A83" s="145"/>
    </row>
    <row r="86" spans="1:1" hidden="1" x14ac:dyDescent="0.25">
      <c r="A86" s="145"/>
    </row>
  </sheetData>
  <mergeCells count="3">
    <mergeCell ref="B2:J2"/>
    <mergeCell ref="B6:C6"/>
    <mergeCell ref="B8:C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tabSelected="1" zoomScale="70" zoomScaleNormal="70" workbookViewId="0">
      <pane ySplit="6" topLeftCell="A7" activePane="bottomLeft" state="frozen"/>
      <selection pane="bottomLeft" activeCell="E10" sqref="E10"/>
    </sheetView>
  </sheetViews>
  <sheetFormatPr defaultColWidth="0" defaultRowHeight="14.4" zeroHeight="1" x14ac:dyDescent="0.2"/>
  <cols>
    <col min="1" max="1" width="4" style="70" customWidth="1"/>
    <col min="2" max="2" width="80.42578125" style="100" customWidth="1"/>
    <col min="3" max="3" width="7.42578125" style="70" customWidth="1"/>
    <col min="4" max="4" width="6.42578125" style="70" customWidth="1"/>
    <col min="5" max="11" width="17.42578125" style="70" customWidth="1"/>
    <col min="12" max="12" width="4.42578125" style="70" customWidth="1"/>
    <col min="13" max="13" width="14.140625" style="101" customWidth="1"/>
    <col min="14" max="14" width="3.140625" style="70" customWidth="1"/>
    <col min="15" max="15" width="13.140625" style="101" customWidth="1"/>
    <col min="16" max="16" width="11.42578125" style="70" customWidth="1"/>
    <col min="17" max="16384" width="11.42578125" style="70" hidden="1"/>
  </cols>
  <sheetData>
    <row r="1" spans="1:15" s="65" customFormat="1" ht="14.25" customHeight="1" x14ac:dyDescent="0.3"/>
    <row r="2" spans="1:15" s="66" customFormat="1" ht="23.25" customHeight="1" x14ac:dyDescent="0.2">
      <c r="B2" s="307" t="s">
        <v>1614</v>
      </c>
      <c r="C2" s="67"/>
      <c r="D2" s="67"/>
      <c r="E2" s="67"/>
      <c r="F2" s="67"/>
      <c r="G2" s="67"/>
      <c r="H2" s="67"/>
      <c r="I2" s="67"/>
      <c r="J2" s="67"/>
      <c r="K2" s="67"/>
      <c r="L2" s="67"/>
      <c r="M2" s="67"/>
      <c r="N2" s="67"/>
      <c r="O2" s="67"/>
    </row>
    <row r="3" spans="1:15" s="66" customFormat="1" ht="10.5" customHeight="1" x14ac:dyDescent="0.2">
      <c r="B3" s="558"/>
      <c r="C3" s="558"/>
      <c r="D3" s="558"/>
      <c r="E3" s="558"/>
      <c r="F3" s="558"/>
      <c r="G3" s="558"/>
      <c r="H3" s="558"/>
      <c r="I3" s="558"/>
      <c r="J3" s="558"/>
      <c r="K3" s="558"/>
      <c r="L3" s="68"/>
      <c r="M3" s="69"/>
      <c r="N3" s="68"/>
      <c r="O3" s="69"/>
    </row>
    <row r="4" spans="1:15" ht="27" customHeight="1" x14ac:dyDescent="0.2">
      <c r="B4" s="559" t="s">
        <v>1615</v>
      </c>
      <c r="C4" s="560"/>
      <c r="D4" s="560"/>
      <c r="E4" s="560"/>
      <c r="F4" s="560"/>
      <c r="G4" s="560"/>
      <c r="H4" s="560"/>
      <c r="I4" s="560"/>
      <c r="J4" s="560"/>
      <c r="K4" s="560"/>
      <c r="L4" s="560"/>
      <c r="M4" s="560"/>
      <c r="N4" s="560"/>
      <c r="O4" s="560"/>
    </row>
    <row r="5" spans="1:15" ht="12"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 customHeight="1" thickTop="1" thickBot="1" x14ac:dyDescent="0.25">
      <c r="A8" s="72"/>
      <c r="B8" s="487" t="s">
        <v>1623</v>
      </c>
      <c r="C8" s="488"/>
      <c r="D8" s="488"/>
      <c r="E8" s="489"/>
      <c r="F8" s="489"/>
      <c r="G8" s="489"/>
      <c r="H8" s="489"/>
      <c r="I8" s="489"/>
      <c r="J8" s="489"/>
      <c r="K8" s="489"/>
      <c r="L8" s="80"/>
      <c r="M8" s="80"/>
      <c r="N8" s="81"/>
      <c r="O8" s="81"/>
    </row>
    <row r="9" spans="1:15" ht="60" customHeight="1" thickTop="1" x14ac:dyDescent="0.2">
      <c r="A9" s="72"/>
      <c r="B9" s="490" t="s">
        <v>1624</v>
      </c>
      <c r="C9" s="491" t="s">
        <v>158</v>
      </c>
      <c r="D9" s="491">
        <v>3</v>
      </c>
      <c r="E9" s="492">
        <v>23.513000000000002</v>
      </c>
      <c r="F9" s="492">
        <v>416.209</v>
      </c>
      <c r="G9" s="492">
        <v>744.59699999999998</v>
      </c>
      <c r="H9" s="492">
        <v>33.427</v>
      </c>
      <c r="I9" s="492">
        <v>0</v>
      </c>
      <c r="J9" s="492">
        <v>0</v>
      </c>
      <c r="K9" s="493">
        <f>IFERROR(SUM(E9:J9),0)</f>
        <v>1217.7459999999999</v>
      </c>
      <c r="L9" s="82"/>
      <c r="M9" s="83" t="s">
        <v>1625</v>
      </c>
      <c r="N9" s="84"/>
      <c r="O9" s="83"/>
    </row>
    <row r="10" spans="1:15" ht="60" customHeight="1" x14ac:dyDescent="0.2">
      <c r="A10" s="72"/>
      <c r="B10" s="494" t="s">
        <v>1626</v>
      </c>
      <c r="C10" s="495" t="s">
        <v>158</v>
      </c>
      <c r="D10" s="495"/>
      <c r="E10" s="496">
        <v>24.82</v>
      </c>
      <c r="F10" s="496">
        <v>445.08800000000002</v>
      </c>
      <c r="G10" s="496">
        <v>803.77800000000002</v>
      </c>
      <c r="H10" s="496">
        <v>35.234999999999999</v>
      </c>
      <c r="I10" s="496">
        <v>0</v>
      </c>
      <c r="J10" s="496">
        <v>0</v>
      </c>
      <c r="K10" s="497">
        <f t="shared" ref="K10:K12" si="0">IFERROR(SUM(E10:J10),0)</f>
        <v>1308.921</v>
      </c>
      <c r="L10" s="82"/>
      <c r="M10" s="85" t="s">
        <v>1627</v>
      </c>
      <c r="N10" s="84"/>
      <c r="O10" s="85"/>
    </row>
    <row r="11" spans="1:15" ht="60" customHeight="1" x14ac:dyDescent="0.2">
      <c r="A11" s="72"/>
      <c r="B11" s="494" t="s">
        <v>1628</v>
      </c>
      <c r="C11" s="495" t="s">
        <v>158</v>
      </c>
      <c r="D11" s="495">
        <v>3</v>
      </c>
      <c r="E11" s="496">
        <v>24.347000000000001</v>
      </c>
      <c r="F11" s="496">
        <v>128.76</v>
      </c>
      <c r="G11" s="496">
        <v>677.86</v>
      </c>
      <c r="H11" s="496">
        <v>25.908999999999999</v>
      </c>
      <c r="I11" s="496">
        <v>0</v>
      </c>
      <c r="J11" s="496">
        <v>0</v>
      </c>
      <c r="K11" s="497">
        <f t="shared" si="0"/>
        <v>856.87599999999998</v>
      </c>
      <c r="L11" s="82"/>
      <c r="M11" s="86" t="s">
        <v>1629</v>
      </c>
      <c r="N11" s="84"/>
      <c r="O11" s="86"/>
    </row>
    <row r="12" spans="1:15" ht="60" customHeight="1" thickBot="1" x14ac:dyDescent="0.25">
      <c r="A12" s="72"/>
      <c r="B12" s="498" t="s">
        <v>1630</v>
      </c>
      <c r="C12" s="499" t="s">
        <v>158</v>
      </c>
      <c r="D12" s="499">
        <v>3</v>
      </c>
      <c r="E12" s="500">
        <f t="shared" ref="E12:J12" si="1">IFERROR(SUM(E9:E11),0)</f>
        <v>72.680000000000007</v>
      </c>
      <c r="F12" s="500">
        <f t="shared" si="1"/>
        <v>990.05700000000002</v>
      </c>
      <c r="G12" s="500">
        <f t="shared" si="1"/>
        <v>2226.2350000000001</v>
      </c>
      <c r="H12" s="500">
        <f t="shared" si="1"/>
        <v>94.570999999999998</v>
      </c>
      <c r="I12" s="500">
        <f t="shared" si="1"/>
        <v>0</v>
      </c>
      <c r="J12" s="500">
        <f t="shared" si="1"/>
        <v>0</v>
      </c>
      <c r="K12" s="501">
        <f t="shared" si="0"/>
        <v>3383.5430000000001</v>
      </c>
      <c r="L12" s="82"/>
      <c r="M12" s="87" t="s">
        <v>1631</v>
      </c>
      <c r="N12" s="84"/>
      <c r="O12" s="87"/>
    </row>
    <row r="13" spans="1:15" ht="13.5" customHeight="1" thickTop="1" thickBot="1" x14ac:dyDescent="0.25">
      <c r="A13" s="72"/>
      <c r="B13" s="88"/>
      <c r="C13" s="82"/>
      <c r="D13" s="82"/>
      <c r="E13" s="301"/>
      <c r="F13" s="301"/>
      <c r="G13" s="301"/>
      <c r="H13" s="301"/>
      <c r="I13" s="301"/>
      <c r="J13" s="301"/>
      <c r="K13" s="301"/>
      <c r="L13" s="82"/>
      <c r="M13" s="90"/>
      <c r="N13" s="91"/>
      <c r="O13" s="90"/>
    </row>
    <row r="14" spans="1:15" ht="60" customHeight="1" thickTop="1" thickBot="1" x14ac:dyDescent="0.25">
      <c r="A14" s="72"/>
      <c r="B14" s="487" t="s">
        <v>1632</v>
      </c>
      <c r="C14" s="488"/>
      <c r="D14" s="488"/>
      <c r="E14" s="489"/>
      <c r="F14" s="489"/>
      <c r="G14" s="489"/>
      <c r="H14" s="489"/>
      <c r="I14" s="489"/>
      <c r="J14" s="489"/>
      <c r="K14" s="489"/>
      <c r="L14" s="80"/>
      <c r="M14" s="80"/>
      <c r="N14" s="91"/>
      <c r="O14" s="80"/>
    </row>
    <row r="15" spans="1:15" ht="60" customHeight="1" thickTop="1" x14ac:dyDescent="0.2">
      <c r="A15" s="72"/>
      <c r="B15" s="490" t="s">
        <v>1633</v>
      </c>
      <c r="C15" s="502" t="s">
        <v>158</v>
      </c>
      <c r="D15" s="502">
        <v>3</v>
      </c>
      <c r="E15" s="492">
        <v>0</v>
      </c>
      <c r="F15" s="492">
        <v>0</v>
      </c>
      <c r="G15" s="492">
        <v>0</v>
      </c>
      <c r="H15" s="503"/>
      <c r="I15" s="492">
        <v>0</v>
      </c>
      <c r="J15" s="492">
        <v>0</v>
      </c>
      <c r="K15" s="493">
        <f t="shared" ref="K15:K20" si="2">IFERROR(SUM(E15:J15),0)</f>
        <v>0</v>
      </c>
      <c r="L15" s="82"/>
      <c r="M15" s="83" t="s">
        <v>1634</v>
      </c>
      <c r="N15" s="91"/>
      <c r="O15" s="83"/>
    </row>
    <row r="16" spans="1:15" ht="60" customHeight="1" x14ac:dyDescent="0.2">
      <c r="A16" s="72"/>
      <c r="B16" s="494" t="s">
        <v>1635</v>
      </c>
      <c r="C16" s="504" t="s">
        <v>158</v>
      </c>
      <c r="D16" s="504">
        <v>3</v>
      </c>
      <c r="E16" s="496">
        <v>0</v>
      </c>
      <c r="F16" s="496">
        <v>1.236</v>
      </c>
      <c r="G16" s="496">
        <v>4.9000000000000004</v>
      </c>
      <c r="H16" s="505"/>
      <c r="I16" s="496">
        <v>0</v>
      </c>
      <c r="J16" s="496">
        <v>0</v>
      </c>
      <c r="K16" s="497">
        <f t="shared" si="2"/>
        <v>6.1360000000000001</v>
      </c>
      <c r="L16" s="82"/>
      <c r="M16" s="86" t="s">
        <v>1636</v>
      </c>
      <c r="N16" s="91"/>
      <c r="O16" s="86"/>
    </row>
    <row r="17" spans="1:15" ht="60" customHeight="1" x14ac:dyDescent="0.2">
      <c r="A17" s="72"/>
      <c r="B17" s="494" t="s">
        <v>1637</v>
      </c>
      <c r="C17" s="504" t="s">
        <v>158</v>
      </c>
      <c r="D17" s="504">
        <v>3</v>
      </c>
      <c r="E17" s="496">
        <v>0</v>
      </c>
      <c r="F17" s="496">
        <v>0.73499999999999999</v>
      </c>
      <c r="G17" s="496">
        <v>-1.2999999999999999E-2</v>
      </c>
      <c r="H17" s="505"/>
      <c r="I17" s="496">
        <v>0</v>
      </c>
      <c r="J17" s="496">
        <v>0</v>
      </c>
      <c r="K17" s="497">
        <f t="shared" si="2"/>
        <v>0.72199999999999998</v>
      </c>
      <c r="L17" s="82"/>
      <c r="M17" s="86" t="s">
        <v>1638</v>
      </c>
      <c r="N17" s="91"/>
      <c r="O17" s="86"/>
    </row>
    <row r="18" spans="1:15" ht="60" customHeight="1" x14ac:dyDescent="0.2">
      <c r="B18" s="494" t="s">
        <v>1639</v>
      </c>
      <c r="C18" s="504" t="s">
        <v>158</v>
      </c>
      <c r="D18" s="504">
        <v>3</v>
      </c>
      <c r="E18" s="496">
        <v>9.1999999999999998E-2</v>
      </c>
      <c r="F18" s="496">
        <v>1.446</v>
      </c>
      <c r="G18" s="496">
        <v>2.5710000000000002</v>
      </c>
      <c r="H18" s="496">
        <v>0.159</v>
      </c>
      <c r="I18" s="496">
        <v>0</v>
      </c>
      <c r="J18" s="496">
        <v>0</v>
      </c>
      <c r="K18" s="497">
        <f t="shared" si="2"/>
        <v>4.2679999999999998</v>
      </c>
      <c r="L18" s="82"/>
      <c r="M18" s="86" t="s">
        <v>1640</v>
      </c>
      <c r="O18" s="86"/>
    </row>
    <row r="19" spans="1:15" ht="60" customHeight="1" x14ac:dyDescent="0.2">
      <c r="B19" s="494" t="s">
        <v>1641</v>
      </c>
      <c r="C19" s="504" t="s">
        <v>158</v>
      </c>
      <c r="D19" s="504">
        <v>3</v>
      </c>
      <c r="E19" s="496">
        <v>0</v>
      </c>
      <c r="F19" s="496">
        <v>0</v>
      </c>
      <c r="G19" s="496">
        <v>0</v>
      </c>
      <c r="H19" s="505"/>
      <c r="I19" s="496">
        <v>0</v>
      </c>
      <c r="J19" s="496">
        <v>0</v>
      </c>
      <c r="K19" s="497">
        <f t="shared" si="2"/>
        <v>0</v>
      </c>
      <c r="L19" s="82"/>
      <c r="M19" s="86" t="s">
        <v>1642</v>
      </c>
      <c r="O19" s="86"/>
    </row>
    <row r="20" spans="1:15" ht="60" customHeight="1" thickBot="1" x14ac:dyDescent="0.25">
      <c r="B20" s="498" t="s">
        <v>1643</v>
      </c>
      <c r="C20" s="506" t="s">
        <v>158</v>
      </c>
      <c r="D20" s="506">
        <v>3</v>
      </c>
      <c r="E20" s="298">
        <v>0</v>
      </c>
      <c r="F20" s="298">
        <v>0</v>
      </c>
      <c r="G20" s="298">
        <v>0</v>
      </c>
      <c r="H20" s="298">
        <v>0</v>
      </c>
      <c r="I20" s="298">
        <v>0</v>
      </c>
      <c r="J20" s="298">
        <v>0</v>
      </c>
      <c r="K20" s="501">
        <f t="shared" si="2"/>
        <v>0</v>
      </c>
      <c r="L20" s="82"/>
      <c r="M20" s="87" t="s">
        <v>1644</v>
      </c>
      <c r="O20" s="87"/>
    </row>
    <row r="21" spans="1:15" ht="16.5" customHeight="1" thickTop="1" thickBot="1" x14ac:dyDescent="0.25">
      <c r="B21" s="92"/>
      <c r="C21" s="93"/>
      <c r="D21" s="93"/>
      <c r="E21" s="301"/>
      <c r="F21" s="301"/>
      <c r="G21" s="301"/>
      <c r="H21" s="301"/>
      <c r="I21" s="301"/>
      <c r="J21" s="301"/>
      <c r="K21" s="301"/>
      <c r="L21" s="89"/>
      <c r="M21" s="94"/>
      <c r="O21" s="94"/>
    </row>
    <row r="22" spans="1:15" ht="60" customHeight="1" thickTop="1" thickBot="1" x14ac:dyDescent="0.25">
      <c r="B22" s="487" t="s">
        <v>1645</v>
      </c>
      <c r="C22" s="488"/>
      <c r="D22" s="488"/>
      <c r="E22" s="489"/>
      <c r="F22" s="489"/>
      <c r="G22" s="489"/>
      <c r="H22" s="489"/>
      <c r="I22" s="489"/>
      <c r="J22" s="489"/>
      <c r="K22" s="489"/>
      <c r="L22" s="89"/>
      <c r="M22" s="95"/>
      <c r="O22" s="95"/>
    </row>
    <row r="23" spans="1:15" ht="60" customHeight="1" thickTop="1" x14ac:dyDescent="0.2">
      <c r="B23" s="490" t="s">
        <v>1646</v>
      </c>
      <c r="C23" s="502" t="s">
        <v>158</v>
      </c>
      <c r="D23" s="502">
        <v>3</v>
      </c>
      <c r="E23" s="492">
        <v>0</v>
      </c>
      <c r="F23" s="492">
        <v>0</v>
      </c>
      <c r="G23" s="492">
        <v>0</v>
      </c>
      <c r="H23" s="492">
        <v>0</v>
      </c>
      <c r="I23" s="492">
        <v>0</v>
      </c>
      <c r="J23" s="492">
        <v>0</v>
      </c>
      <c r="K23" s="493">
        <f t="shared" ref="K23:K31" si="3">IFERROR(SUM(E23:J23),0)</f>
        <v>0</v>
      </c>
      <c r="L23" s="82"/>
      <c r="M23" s="85" t="s">
        <v>1647</v>
      </c>
      <c r="O23" s="85"/>
    </row>
    <row r="24" spans="1:15" ht="60" customHeight="1" x14ac:dyDescent="0.2">
      <c r="B24" s="494" t="s">
        <v>1648</v>
      </c>
      <c r="C24" s="504" t="s">
        <v>158</v>
      </c>
      <c r="D24" s="504">
        <v>3</v>
      </c>
      <c r="E24" s="496">
        <v>0</v>
      </c>
      <c r="F24" s="496">
        <v>0</v>
      </c>
      <c r="G24" s="496">
        <v>0</v>
      </c>
      <c r="H24" s="496">
        <v>0</v>
      </c>
      <c r="I24" s="496">
        <v>0</v>
      </c>
      <c r="J24" s="496">
        <v>0</v>
      </c>
      <c r="K24" s="497">
        <f t="shared" si="3"/>
        <v>0</v>
      </c>
      <c r="L24" s="82"/>
      <c r="M24" s="86" t="s">
        <v>1649</v>
      </c>
      <c r="O24" s="86"/>
    </row>
    <row r="25" spans="1:15" ht="60" customHeight="1" x14ac:dyDescent="0.2">
      <c r="B25" s="494" t="s">
        <v>1650</v>
      </c>
      <c r="C25" s="504" t="s">
        <v>158</v>
      </c>
      <c r="D25" s="504">
        <v>3</v>
      </c>
      <c r="E25" s="496">
        <v>-3.3239999999999998</v>
      </c>
      <c r="F25" s="496">
        <v>0.155</v>
      </c>
      <c r="G25" s="496">
        <v>-53.171999999999997</v>
      </c>
      <c r="H25" s="496">
        <v>-0.1</v>
      </c>
      <c r="I25" s="496">
        <v>0</v>
      </c>
      <c r="J25" s="496">
        <v>0</v>
      </c>
      <c r="K25" s="497">
        <f t="shared" si="3"/>
        <v>-56.440999999999995</v>
      </c>
      <c r="L25" s="82"/>
      <c r="M25" s="86" t="s">
        <v>1651</v>
      </c>
      <c r="O25" s="86"/>
    </row>
    <row r="26" spans="1:15" ht="60" customHeight="1" x14ac:dyDescent="0.2">
      <c r="B26" s="494" t="s">
        <v>1652</v>
      </c>
      <c r="C26" s="495" t="s">
        <v>158</v>
      </c>
      <c r="D26" s="495">
        <v>3</v>
      </c>
      <c r="E26" s="496">
        <v>0</v>
      </c>
      <c r="F26" s="496">
        <v>-1E-3</v>
      </c>
      <c r="G26" s="496">
        <v>0</v>
      </c>
      <c r="H26" s="505"/>
      <c r="I26" s="496">
        <v>0</v>
      </c>
      <c r="J26" s="496">
        <v>0</v>
      </c>
      <c r="K26" s="497">
        <f t="shared" si="3"/>
        <v>-1E-3</v>
      </c>
      <c r="L26" s="82"/>
      <c r="M26" s="86" t="s">
        <v>1653</v>
      </c>
      <c r="O26" s="86"/>
    </row>
    <row r="27" spans="1:15" ht="60" customHeight="1" x14ac:dyDescent="0.2">
      <c r="B27" s="494" t="s">
        <v>1654</v>
      </c>
      <c r="C27" s="495" t="s">
        <v>158</v>
      </c>
      <c r="D27" s="495">
        <v>3</v>
      </c>
      <c r="E27" s="496">
        <v>1.331</v>
      </c>
      <c r="F27" s="496">
        <v>23.515999999999998</v>
      </c>
      <c r="G27" s="496">
        <v>42.427999999999997</v>
      </c>
      <c r="H27" s="496">
        <v>1.9430000000000001</v>
      </c>
      <c r="I27" s="496">
        <v>0</v>
      </c>
      <c r="J27" s="496">
        <v>0</v>
      </c>
      <c r="K27" s="497">
        <f t="shared" si="3"/>
        <v>69.217999999999989</v>
      </c>
      <c r="L27" s="82"/>
      <c r="M27" s="86" t="s">
        <v>1655</v>
      </c>
      <c r="O27" s="86"/>
    </row>
    <row r="28" spans="1:15" ht="60" customHeight="1" x14ac:dyDescent="0.2">
      <c r="B28" s="494" t="s">
        <v>1656</v>
      </c>
      <c r="C28" s="495" t="s">
        <v>158</v>
      </c>
      <c r="D28" s="495">
        <v>3</v>
      </c>
      <c r="E28" s="496">
        <v>1.5860000000000001</v>
      </c>
      <c r="F28" s="496">
        <v>7.3999999999999996E-2</v>
      </c>
      <c r="G28" s="505"/>
      <c r="H28" s="505"/>
      <c r="I28" s="505"/>
      <c r="J28" s="505"/>
      <c r="K28" s="497">
        <f t="shared" si="3"/>
        <v>1.6600000000000001</v>
      </c>
      <c r="L28" s="82"/>
      <c r="M28" s="86" t="s">
        <v>1657</v>
      </c>
      <c r="O28" s="86"/>
    </row>
    <row r="29" spans="1:15" ht="60" customHeight="1" x14ac:dyDescent="0.2">
      <c r="B29" s="494" t="s">
        <v>1658</v>
      </c>
      <c r="C29" s="504" t="s">
        <v>158</v>
      </c>
      <c r="D29" s="504">
        <v>3</v>
      </c>
      <c r="E29" s="496">
        <v>0</v>
      </c>
      <c r="F29" s="496">
        <v>0</v>
      </c>
      <c r="G29" s="496">
        <v>0</v>
      </c>
      <c r="H29" s="496">
        <v>0</v>
      </c>
      <c r="I29" s="505"/>
      <c r="J29" s="505"/>
      <c r="K29" s="497">
        <f t="shared" si="3"/>
        <v>0</v>
      </c>
      <c r="L29" s="82"/>
      <c r="M29" s="86" t="s">
        <v>1659</v>
      </c>
      <c r="O29" s="86"/>
    </row>
    <row r="30" spans="1:15" ht="60" customHeight="1" x14ac:dyDescent="0.2">
      <c r="B30" s="494" t="s">
        <v>1660</v>
      </c>
      <c r="C30" s="495" t="s">
        <v>158</v>
      </c>
      <c r="D30" s="495">
        <v>3</v>
      </c>
      <c r="E30" s="505"/>
      <c r="F30" s="505"/>
      <c r="G30" s="505"/>
      <c r="H30" s="505"/>
      <c r="I30" s="496">
        <v>0</v>
      </c>
      <c r="J30" s="496">
        <v>0</v>
      </c>
      <c r="K30" s="497">
        <f t="shared" si="3"/>
        <v>0</v>
      </c>
      <c r="L30" s="82"/>
      <c r="M30" s="86" t="s">
        <v>1661</v>
      </c>
      <c r="O30" s="86"/>
    </row>
    <row r="31" spans="1:15" ht="60" customHeight="1" thickBot="1" x14ac:dyDescent="0.25">
      <c r="B31" s="498" t="s">
        <v>1662</v>
      </c>
      <c r="C31" s="499" t="s">
        <v>158</v>
      </c>
      <c r="D31" s="499">
        <v>3</v>
      </c>
      <c r="E31" s="298">
        <v>0</v>
      </c>
      <c r="F31" s="298">
        <v>0</v>
      </c>
      <c r="G31" s="298">
        <v>0</v>
      </c>
      <c r="H31" s="298">
        <v>0</v>
      </c>
      <c r="I31" s="298">
        <v>0</v>
      </c>
      <c r="J31" s="298">
        <v>0</v>
      </c>
      <c r="K31" s="501">
        <f t="shared" si="3"/>
        <v>0</v>
      </c>
      <c r="L31" s="96"/>
      <c r="M31" s="87" t="s">
        <v>1663</v>
      </c>
      <c r="O31" s="87"/>
    </row>
    <row r="32" spans="1:15" ht="16.5" customHeight="1" thickTop="1" thickBot="1" x14ac:dyDescent="0.25">
      <c r="B32" s="92"/>
      <c r="C32" s="89"/>
      <c r="D32" s="89"/>
      <c r="E32" s="301"/>
      <c r="F32" s="301"/>
      <c r="G32" s="301"/>
      <c r="H32" s="301"/>
      <c r="I32" s="301"/>
      <c r="J32" s="301"/>
      <c r="K32" s="301"/>
      <c r="L32" s="97"/>
      <c r="M32" s="97"/>
      <c r="O32" s="97"/>
    </row>
    <row r="33" spans="2:16" ht="60" customHeight="1" thickTop="1" thickBot="1" x14ac:dyDescent="0.25">
      <c r="B33" s="487" t="s">
        <v>1664</v>
      </c>
      <c r="C33" s="488"/>
      <c r="D33" s="488"/>
      <c r="E33" s="489"/>
      <c r="F33" s="489"/>
      <c r="G33" s="489"/>
      <c r="H33" s="489"/>
      <c r="I33" s="489"/>
      <c r="J33" s="489"/>
      <c r="K33" s="489"/>
      <c r="L33" s="291"/>
      <c r="M33" s="292"/>
      <c r="N33" s="290"/>
      <c r="O33" s="293"/>
      <c r="P33" s="290"/>
    </row>
    <row r="34" spans="2:16" ht="60" customHeight="1" thickTop="1" x14ac:dyDescent="0.2">
      <c r="B34" s="507" t="s">
        <v>1665</v>
      </c>
      <c r="C34" s="491" t="s">
        <v>158</v>
      </c>
      <c r="D34" s="491">
        <v>3</v>
      </c>
      <c r="E34" s="492">
        <v>4.4530000000000003</v>
      </c>
      <c r="F34" s="492">
        <v>0</v>
      </c>
      <c r="G34" s="492">
        <v>55.094999999999999</v>
      </c>
      <c r="H34" s="492">
        <v>0</v>
      </c>
      <c r="I34" s="492">
        <v>0</v>
      </c>
      <c r="J34" s="492">
        <v>0</v>
      </c>
      <c r="K34" s="493">
        <f t="shared" ref="K34:K35" si="4">IFERROR(SUM(E34:J34),0)</f>
        <v>59.548000000000002</v>
      </c>
      <c r="L34" s="294"/>
      <c r="M34" s="295" t="s">
        <v>1666</v>
      </c>
      <c r="N34" s="296"/>
      <c r="O34" s="295"/>
    </row>
    <row r="35" spans="2:16" ht="60" customHeight="1" thickBot="1" x14ac:dyDescent="0.25">
      <c r="B35" s="508" t="s">
        <v>1667</v>
      </c>
      <c r="C35" s="506" t="s">
        <v>158</v>
      </c>
      <c r="D35" s="506">
        <v>3</v>
      </c>
      <c r="E35" s="297">
        <v>0</v>
      </c>
      <c r="F35" s="297">
        <v>0</v>
      </c>
      <c r="G35" s="297">
        <v>0</v>
      </c>
      <c r="H35" s="297">
        <v>0</v>
      </c>
      <c r="I35" s="298">
        <v>0</v>
      </c>
      <c r="J35" s="298">
        <v>0</v>
      </c>
      <c r="K35" s="501">
        <f t="shared" si="4"/>
        <v>0</v>
      </c>
      <c r="L35" s="294"/>
      <c r="M35" s="299" t="s">
        <v>1668</v>
      </c>
      <c r="N35" s="300"/>
      <c r="O35" s="299"/>
    </row>
    <row r="36" spans="2:16" ht="16.5" customHeight="1" thickTop="1" thickBot="1" x14ac:dyDescent="0.25">
      <c r="B36" s="92"/>
      <c r="C36" s="89"/>
      <c r="D36" s="89"/>
      <c r="E36" s="301"/>
      <c r="F36" s="301"/>
      <c r="G36" s="301"/>
      <c r="H36" s="301"/>
      <c r="I36" s="301"/>
      <c r="J36" s="301"/>
      <c r="K36" s="301"/>
      <c r="L36" s="97"/>
      <c r="M36" s="97"/>
      <c r="O36" s="97"/>
    </row>
    <row r="37" spans="2:16" ht="60" customHeight="1" thickTop="1" thickBot="1" x14ac:dyDescent="0.25">
      <c r="B37" s="487" t="s">
        <v>1669</v>
      </c>
      <c r="C37" s="488"/>
      <c r="D37" s="488"/>
      <c r="E37" s="489"/>
      <c r="F37" s="489"/>
      <c r="G37" s="489"/>
      <c r="H37" s="489"/>
      <c r="I37" s="489"/>
      <c r="J37" s="489"/>
      <c r="K37" s="489"/>
      <c r="L37" s="89"/>
      <c r="M37" s="95"/>
      <c r="O37" s="95"/>
    </row>
    <row r="38" spans="2:16" ht="60" customHeight="1" thickTop="1" x14ac:dyDescent="0.2">
      <c r="B38" s="490" t="s">
        <v>1670</v>
      </c>
      <c r="C38" s="491" t="s">
        <v>158</v>
      </c>
      <c r="D38" s="491">
        <v>3</v>
      </c>
      <c r="E38" s="509">
        <f>IFERROR(SUM(E12,E15:E20,E23:E31,E34:E35), 0)</f>
        <v>76.818000000000012</v>
      </c>
      <c r="F38" s="509">
        <f t="shared" ref="F38:J38" si="5">IFERROR(SUM(F12,F15:F20,F23:F31,F34:F35), 0)</f>
        <v>1017.218</v>
      </c>
      <c r="G38" s="509">
        <f t="shared" si="5"/>
        <v>2278.0439999999999</v>
      </c>
      <c r="H38" s="509">
        <f t="shared" si="5"/>
        <v>96.573000000000008</v>
      </c>
      <c r="I38" s="509">
        <f t="shared" si="5"/>
        <v>0</v>
      </c>
      <c r="J38" s="509">
        <f t="shared" si="5"/>
        <v>0</v>
      </c>
      <c r="K38" s="493">
        <f t="shared" ref="K38:K39" si="6">IFERROR(SUM(E38:J38),0)</f>
        <v>3468.6529999999998</v>
      </c>
      <c r="L38" s="96"/>
      <c r="M38" s="98" t="s">
        <v>1671</v>
      </c>
      <c r="O38" s="98"/>
    </row>
    <row r="39" spans="2:16" ht="60" customHeight="1" thickBot="1" x14ac:dyDescent="0.25">
      <c r="B39" s="498" t="s">
        <v>1672</v>
      </c>
      <c r="C39" s="506" t="s">
        <v>158</v>
      </c>
      <c r="D39" s="506">
        <v>3</v>
      </c>
      <c r="E39" s="297">
        <v>77.468000000000004</v>
      </c>
      <c r="F39" s="297">
        <v>1025.8399999999999</v>
      </c>
      <c r="G39" s="297">
        <v>2297.3530000000001</v>
      </c>
      <c r="H39" s="297">
        <v>97.391999999999996</v>
      </c>
      <c r="I39" s="298">
        <v>0</v>
      </c>
      <c r="J39" s="298">
        <v>0</v>
      </c>
      <c r="K39" s="501">
        <f t="shared" si="6"/>
        <v>3498.0529999999999</v>
      </c>
      <c r="L39" s="96"/>
      <c r="M39" s="99" t="s">
        <v>1673</v>
      </c>
      <c r="O39" s="99"/>
    </row>
    <row r="40" spans="2:16" ht="16.5" customHeight="1" thickTop="1" thickBot="1" x14ac:dyDescent="0.25">
      <c r="B40" s="510"/>
      <c r="C40" s="511"/>
      <c r="D40" s="511"/>
      <c r="E40" s="512"/>
      <c r="F40" s="512"/>
      <c r="G40" s="512"/>
      <c r="H40" s="512"/>
      <c r="I40" s="512"/>
      <c r="J40" s="512"/>
      <c r="K40" s="512"/>
      <c r="L40" s="97"/>
      <c r="M40" s="97"/>
      <c r="O40" s="97"/>
    </row>
    <row r="41" spans="2:16" ht="60" customHeight="1" thickTop="1" thickBot="1" x14ac:dyDescent="0.25">
      <c r="B41" s="487" t="s">
        <v>1674</v>
      </c>
      <c r="C41" s="488"/>
      <c r="D41" s="488"/>
      <c r="E41" s="513"/>
      <c r="F41" s="513"/>
      <c r="G41" s="513"/>
      <c r="H41" s="513"/>
      <c r="I41" s="513"/>
      <c r="J41" s="513"/>
      <c r="K41" s="513"/>
      <c r="L41" s="89"/>
      <c r="M41" s="95"/>
      <c r="O41" s="95"/>
    </row>
    <row r="42" spans="2:16" ht="60" customHeight="1" thickTop="1" x14ac:dyDescent="0.2">
      <c r="B42" s="490" t="s">
        <v>1675</v>
      </c>
      <c r="C42" s="491" t="s">
        <v>158</v>
      </c>
      <c r="D42" s="491">
        <v>3</v>
      </c>
      <c r="E42" s="492">
        <v>90.692999999999998</v>
      </c>
      <c r="F42" s="492">
        <v>1200.961</v>
      </c>
      <c r="G42" s="492">
        <v>2689.5349999999999</v>
      </c>
      <c r="H42" s="492">
        <v>114.017</v>
      </c>
      <c r="I42" s="492">
        <v>0</v>
      </c>
      <c r="J42" s="492">
        <v>0</v>
      </c>
      <c r="K42" s="493">
        <f t="shared" ref="K42:K43" si="7">IFERROR(SUM(E42:J42),0)</f>
        <v>4095.2059999999997</v>
      </c>
      <c r="L42" s="96"/>
      <c r="M42" s="98" t="s">
        <v>1676</v>
      </c>
      <c r="O42" s="98"/>
    </row>
    <row r="43" spans="2:16" ht="60" customHeight="1" thickBot="1" x14ac:dyDescent="0.25">
      <c r="B43" s="498" t="s">
        <v>1677</v>
      </c>
      <c r="C43" s="506" t="s">
        <v>158</v>
      </c>
      <c r="D43" s="506">
        <v>3</v>
      </c>
      <c r="E43" s="297">
        <v>93.462999999999994</v>
      </c>
      <c r="F43" s="297">
        <v>1237.645</v>
      </c>
      <c r="G43" s="297">
        <v>2771.6880000000001</v>
      </c>
      <c r="H43" s="297">
        <v>117.5</v>
      </c>
      <c r="I43" s="298">
        <v>0</v>
      </c>
      <c r="J43" s="298">
        <v>0</v>
      </c>
      <c r="K43" s="501">
        <f t="shared" si="7"/>
        <v>4220.2960000000003</v>
      </c>
      <c r="L43" s="96"/>
      <c r="M43" s="99" t="s">
        <v>1678</v>
      </c>
      <c r="O43" s="99"/>
    </row>
    <row r="44" spans="2:16" ht="14.5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75" hidden="1" customHeight="1" x14ac:dyDescent="0.2"/>
    <row r="57" ht="21.75" hidden="1" customHeight="1" x14ac:dyDescent="0.2"/>
    <row r="58" ht="21.75" hidden="1" customHeight="1" x14ac:dyDescent="0.2"/>
    <row r="59" ht="21.75" hidden="1" customHeight="1" x14ac:dyDescent="0.2"/>
    <row r="60" ht="21.75" hidden="1" customHeight="1" x14ac:dyDescent="0.2"/>
    <row r="61" ht="21.75" hidden="1" customHeight="1" x14ac:dyDescent="0.2"/>
    <row r="62" ht="21.75" hidden="1" customHeight="1" x14ac:dyDescent="0.2"/>
    <row r="63" ht="21.75" hidden="1" customHeight="1" x14ac:dyDescent="0.2"/>
    <row r="64" ht="21.75"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zoomScale="70" zoomScaleNormal="70" zoomScaleSheetLayoutView="80" workbookViewId="0">
      <pane ySplit="7" topLeftCell="A79" activePane="bottomLeft" state="frozen"/>
      <selection pane="bottomLeft" activeCell="E21" sqref="E21:L89"/>
    </sheetView>
  </sheetViews>
  <sheetFormatPr defaultColWidth="11.42578125" defaultRowHeight="0" customHeight="1" zeroHeight="1" x14ac:dyDescent="0.2"/>
  <cols>
    <col min="1" max="1" width="4" style="104" customWidth="1"/>
    <col min="2" max="2" width="80.42578125" style="106" customWidth="1"/>
    <col min="3" max="3" width="7.42578125" style="104" customWidth="1"/>
    <col min="4" max="4" width="6.42578125" style="104" customWidth="1"/>
    <col min="5" max="13" width="17.42578125" style="104" customWidth="1"/>
    <col min="14" max="14" width="5.42578125" style="104" customWidth="1"/>
    <col min="15" max="15" width="14.140625" style="105" customWidth="1"/>
    <col min="16" max="16" width="4" style="104" customWidth="1"/>
    <col min="17" max="17" width="13.140625" style="105" customWidth="1"/>
    <col min="18" max="18" width="6" style="104" customWidth="1"/>
    <col min="19" max="19" width="30" style="104" customWidth="1"/>
    <col min="20" max="21" width="2.140625" style="104" customWidth="1"/>
    <col min="22" max="16384" width="11.42578125" style="104"/>
  </cols>
  <sheetData>
    <row r="1" spans="1:21" s="137" customFormat="1" ht="14.25" customHeight="1" x14ac:dyDescent="0.3"/>
    <row r="2" spans="1:21" s="135" customFormat="1" ht="17.25" customHeight="1" x14ac:dyDescent="0.2">
      <c r="B2" s="306" t="s">
        <v>1679</v>
      </c>
      <c r="C2" s="136"/>
      <c r="D2" s="136"/>
      <c r="E2" s="136"/>
      <c r="F2" s="136"/>
      <c r="G2" s="136"/>
      <c r="H2" s="136"/>
      <c r="I2" s="136"/>
      <c r="J2" s="136"/>
      <c r="K2" s="136"/>
      <c r="L2" s="136"/>
      <c r="M2" s="136"/>
      <c r="N2" s="136"/>
      <c r="O2" s="136"/>
      <c r="P2" s="136"/>
      <c r="Q2" s="136"/>
      <c r="R2" s="71"/>
      <c r="S2" s="71"/>
      <c r="U2" s="102"/>
    </row>
    <row r="3" spans="1:21" s="135" customFormat="1" ht="7.5" customHeight="1" x14ac:dyDescent="0.2">
      <c r="B3" s="558"/>
      <c r="C3" s="558"/>
      <c r="D3" s="558"/>
      <c r="E3" s="558"/>
      <c r="F3" s="558"/>
      <c r="G3" s="558"/>
      <c r="H3" s="558"/>
      <c r="I3" s="558"/>
      <c r="J3" s="558"/>
      <c r="K3" s="558"/>
      <c r="L3" s="558"/>
      <c r="M3" s="558"/>
      <c r="N3" s="68"/>
      <c r="O3" s="69"/>
      <c r="P3" s="68"/>
      <c r="Q3" s="69"/>
      <c r="R3" s="71"/>
      <c r="S3" s="71"/>
      <c r="U3" s="102"/>
    </row>
    <row r="4" spans="1:21" ht="27" customHeight="1" x14ac:dyDescent="0.2">
      <c r="B4" s="561" t="s">
        <v>1680</v>
      </c>
      <c r="C4" s="562"/>
      <c r="D4" s="562"/>
      <c r="E4" s="562"/>
      <c r="F4" s="562"/>
      <c r="G4" s="562"/>
      <c r="H4" s="562"/>
      <c r="I4" s="562"/>
      <c r="J4" s="562"/>
      <c r="K4" s="562"/>
      <c r="L4" s="562"/>
      <c r="M4" s="562"/>
      <c r="N4" s="562"/>
      <c r="O4" s="562"/>
      <c r="P4" s="562"/>
      <c r="Q4" s="562"/>
      <c r="R4" s="71"/>
      <c r="S4" s="71"/>
      <c r="U4" s="103"/>
    </row>
    <row r="5" spans="1:21" s="71" customFormat="1" ht="17.25" customHeight="1" thickBot="1" x14ac:dyDescent="0.25"/>
    <row r="6" spans="1:21" ht="36.75" customHeight="1" thickTop="1" thickBot="1" x14ac:dyDescent="0.25">
      <c r="B6" s="564" t="s">
        <v>1463</v>
      </c>
      <c r="C6" s="566" t="s">
        <v>1464</v>
      </c>
      <c r="D6" s="566" t="s">
        <v>1465</v>
      </c>
      <c r="E6" s="526" t="s">
        <v>1616</v>
      </c>
      <c r="F6" s="526" t="s">
        <v>1617</v>
      </c>
      <c r="G6" s="526" t="s">
        <v>1618</v>
      </c>
      <c r="H6" s="526" t="s">
        <v>1619</v>
      </c>
      <c r="I6" s="526" t="s">
        <v>1620</v>
      </c>
      <c r="J6" s="526" t="s">
        <v>1621</v>
      </c>
      <c r="K6" s="527" t="s">
        <v>1164</v>
      </c>
      <c r="L6" s="527" t="s">
        <v>1166</v>
      </c>
      <c r="M6" s="528" t="s">
        <v>111</v>
      </c>
      <c r="N6" s="71"/>
      <c r="O6" s="71"/>
      <c r="P6" s="71"/>
      <c r="Q6" s="71"/>
    </row>
    <row r="7" spans="1:21" ht="36.75" customHeight="1" thickTop="1" thickBot="1" x14ac:dyDescent="0.25">
      <c r="A7" s="113"/>
      <c r="B7" s="565"/>
      <c r="C7" s="567"/>
      <c r="D7" s="567"/>
      <c r="E7" s="529" t="s">
        <v>1479</v>
      </c>
      <c r="F7" s="529" t="s">
        <v>1479</v>
      </c>
      <c r="G7" s="529" t="s">
        <v>1479</v>
      </c>
      <c r="H7" s="529" t="s">
        <v>1479</v>
      </c>
      <c r="I7" s="529" t="s">
        <v>1479</v>
      </c>
      <c r="J7" s="529" t="s">
        <v>1479</v>
      </c>
      <c r="K7" s="529" t="s">
        <v>1479</v>
      </c>
      <c r="L7" s="529" t="s">
        <v>1479</v>
      </c>
      <c r="M7" s="530" t="s">
        <v>1479</v>
      </c>
      <c r="N7" s="132"/>
      <c r="O7" s="77" t="s">
        <v>1490</v>
      </c>
      <c r="P7" s="132"/>
      <c r="Q7" s="77" t="s">
        <v>1622</v>
      </c>
    </row>
    <row r="8" spans="1:21" ht="9" customHeight="1" thickTop="1" thickBot="1" x14ac:dyDescent="0.25">
      <c r="A8" s="113"/>
      <c r="B8" s="134"/>
      <c r="C8" s="134"/>
      <c r="D8" s="134"/>
      <c r="E8" s="133"/>
      <c r="F8" s="133"/>
      <c r="G8" s="133"/>
      <c r="H8" s="133"/>
      <c r="I8" s="133"/>
      <c r="J8" s="133"/>
      <c r="K8" s="133"/>
      <c r="L8" s="133"/>
      <c r="M8" s="132"/>
      <c r="N8" s="132"/>
      <c r="O8" s="113"/>
      <c r="P8" s="132"/>
      <c r="Q8" s="113"/>
    </row>
    <row r="9" spans="1:21" ht="60" customHeight="1" thickTop="1" thickBot="1" x14ac:dyDescent="0.25">
      <c r="A9" s="113"/>
      <c r="B9" s="487" t="s">
        <v>1645</v>
      </c>
      <c r="C9" s="488"/>
      <c r="D9" s="488"/>
      <c r="E9" s="514"/>
      <c r="F9" s="514"/>
      <c r="G9" s="514"/>
      <c r="H9" s="514"/>
      <c r="I9" s="514"/>
      <c r="J9" s="514"/>
      <c r="K9" s="515"/>
      <c r="L9" s="515"/>
      <c r="M9" s="130"/>
      <c r="N9" s="107"/>
      <c r="O9" s="107"/>
      <c r="P9" s="131"/>
      <c r="Q9" s="131"/>
    </row>
    <row r="10" spans="1:21" ht="60" customHeight="1" thickTop="1" x14ac:dyDescent="0.2">
      <c r="A10" s="113"/>
      <c r="B10" s="490" t="s">
        <v>1646</v>
      </c>
      <c r="C10" s="491" t="s">
        <v>158</v>
      </c>
      <c r="D10" s="491">
        <v>3</v>
      </c>
      <c r="E10" s="516">
        <f>'PD11'!E23</f>
        <v>0</v>
      </c>
      <c r="F10" s="516">
        <f>'PD11'!F23</f>
        <v>0</v>
      </c>
      <c r="G10" s="516">
        <f>'PD11'!G23</f>
        <v>0</v>
      </c>
      <c r="H10" s="516">
        <f>'PD11'!H23</f>
        <v>0</v>
      </c>
      <c r="I10" s="516">
        <f>'PD11'!I23</f>
        <v>0</v>
      </c>
      <c r="J10" s="516">
        <f>'PD11'!J23</f>
        <v>0</v>
      </c>
      <c r="K10" s="517"/>
      <c r="L10" s="518"/>
      <c r="M10" s="123">
        <f t="shared" ref="M10:M18" si="0">IFERROR(SUM(E10:L10),0)</f>
        <v>0</v>
      </c>
      <c r="N10" s="115"/>
      <c r="O10" s="542" t="s">
        <v>1681</v>
      </c>
      <c r="P10" s="109"/>
      <c r="Q10" s="122"/>
    </row>
    <row r="11" spans="1:21" ht="60" customHeight="1" x14ac:dyDescent="0.2">
      <c r="A11" s="113"/>
      <c r="B11" s="494" t="s">
        <v>1648</v>
      </c>
      <c r="C11" s="495" t="s">
        <v>158</v>
      </c>
      <c r="D11" s="495">
        <v>3</v>
      </c>
      <c r="E11" s="519">
        <f>'PD11'!E24</f>
        <v>0</v>
      </c>
      <c r="F11" s="519">
        <f>'PD11'!F24</f>
        <v>0</v>
      </c>
      <c r="G11" s="519">
        <f>'PD11'!G24</f>
        <v>0</v>
      </c>
      <c r="H11" s="519">
        <f>'PD11'!H24</f>
        <v>0</v>
      </c>
      <c r="I11" s="520"/>
      <c r="J11" s="520"/>
      <c r="K11" s="521"/>
      <c r="L11" s="522"/>
      <c r="M11" s="118">
        <f t="shared" si="0"/>
        <v>0</v>
      </c>
      <c r="N11" s="115"/>
      <c r="O11" s="543" t="s">
        <v>1682</v>
      </c>
      <c r="P11" s="109"/>
      <c r="Q11" s="117"/>
    </row>
    <row r="12" spans="1:21" ht="60" customHeight="1" x14ac:dyDescent="0.2">
      <c r="A12" s="113"/>
      <c r="B12" s="494" t="s">
        <v>1650</v>
      </c>
      <c r="C12" s="495" t="s">
        <v>158</v>
      </c>
      <c r="D12" s="495">
        <v>3</v>
      </c>
      <c r="E12" s="519">
        <f>'PD11'!E25</f>
        <v>-3.3239999999999998</v>
      </c>
      <c r="F12" s="519">
        <f>'PD11'!F25</f>
        <v>0.155</v>
      </c>
      <c r="G12" s="519">
        <f>'PD11'!G25</f>
        <v>-53.171999999999997</v>
      </c>
      <c r="H12" s="519">
        <f>'PD11'!H25</f>
        <v>-0.1</v>
      </c>
      <c r="I12" s="519">
        <f>'PD11'!I25</f>
        <v>0</v>
      </c>
      <c r="J12" s="519">
        <f>'PD11'!J25</f>
        <v>0</v>
      </c>
      <c r="K12" s="521"/>
      <c r="L12" s="522"/>
      <c r="M12" s="118">
        <f t="shared" si="0"/>
        <v>-56.440999999999995</v>
      </c>
      <c r="N12" s="115"/>
      <c r="O12" s="543" t="s">
        <v>1683</v>
      </c>
      <c r="P12" s="109"/>
      <c r="Q12" s="117"/>
    </row>
    <row r="13" spans="1:21" ht="60" customHeight="1" x14ac:dyDescent="0.2">
      <c r="A13" s="113"/>
      <c r="B13" s="494" t="s">
        <v>1652</v>
      </c>
      <c r="C13" s="495" t="s">
        <v>158</v>
      </c>
      <c r="D13" s="495">
        <v>3</v>
      </c>
      <c r="E13" s="519">
        <f>'PD11'!E26</f>
        <v>0</v>
      </c>
      <c r="F13" s="519">
        <f>'PD11'!F26</f>
        <v>-1E-3</v>
      </c>
      <c r="G13" s="519">
        <f>'PD11'!G26</f>
        <v>0</v>
      </c>
      <c r="H13" s="520"/>
      <c r="I13" s="519">
        <f>'PD11'!I26</f>
        <v>0</v>
      </c>
      <c r="J13" s="519">
        <f>'PD11'!J26</f>
        <v>0</v>
      </c>
      <c r="K13" s="521"/>
      <c r="L13" s="522"/>
      <c r="M13" s="118">
        <f t="shared" si="0"/>
        <v>-1E-3</v>
      </c>
      <c r="N13" s="115"/>
      <c r="O13" s="543" t="s">
        <v>1684</v>
      </c>
      <c r="P13" s="109"/>
      <c r="Q13" s="117"/>
    </row>
    <row r="14" spans="1:21" ht="60" customHeight="1" x14ac:dyDescent="0.2">
      <c r="A14" s="113"/>
      <c r="B14" s="494" t="s">
        <v>1654</v>
      </c>
      <c r="C14" s="495" t="s">
        <v>158</v>
      </c>
      <c r="D14" s="495">
        <v>3</v>
      </c>
      <c r="E14" s="519">
        <f>'PD11'!E27</f>
        <v>1.331</v>
      </c>
      <c r="F14" s="519">
        <f>'PD11'!F27</f>
        <v>23.515999999999998</v>
      </c>
      <c r="G14" s="519">
        <f>'PD11'!G27</f>
        <v>42.427999999999997</v>
      </c>
      <c r="H14" s="519">
        <f>'PD11'!H27</f>
        <v>1.9430000000000001</v>
      </c>
      <c r="I14" s="519">
        <f>'PD11'!I27</f>
        <v>0</v>
      </c>
      <c r="J14" s="519">
        <f>'PD11'!J27</f>
        <v>0</v>
      </c>
      <c r="K14" s="521"/>
      <c r="L14" s="522"/>
      <c r="M14" s="118">
        <f t="shared" si="0"/>
        <v>69.217999999999989</v>
      </c>
      <c r="N14" s="108"/>
      <c r="O14" s="543" t="s">
        <v>1685</v>
      </c>
      <c r="P14" s="109"/>
      <c r="Q14" s="117"/>
    </row>
    <row r="15" spans="1:21" ht="60" customHeight="1" x14ac:dyDescent="0.2">
      <c r="A15" s="113"/>
      <c r="B15" s="494" t="s">
        <v>1656</v>
      </c>
      <c r="C15" s="495" t="s">
        <v>158</v>
      </c>
      <c r="D15" s="495">
        <v>3</v>
      </c>
      <c r="E15" s="519">
        <f>'PD11'!E28</f>
        <v>1.5860000000000001</v>
      </c>
      <c r="F15" s="519">
        <f>'PD11'!F28</f>
        <v>7.3999999999999996E-2</v>
      </c>
      <c r="G15" s="520"/>
      <c r="H15" s="520"/>
      <c r="I15" s="520"/>
      <c r="J15" s="520"/>
      <c r="K15" s="521"/>
      <c r="L15" s="522"/>
      <c r="M15" s="118">
        <f t="shared" si="0"/>
        <v>1.6600000000000001</v>
      </c>
      <c r="N15" s="108"/>
      <c r="O15" s="543" t="s">
        <v>1686</v>
      </c>
      <c r="P15" s="109"/>
      <c r="Q15" s="117"/>
    </row>
    <row r="16" spans="1:21" ht="60" customHeight="1" x14ac:dyDescent="0.2">
      <c r="A16" s="113"/>
      <c r="B16" s="494" t="s">
        <v>1658</v>
      </c>
      <c r="C16" s="495" t="s">
        <v>158</v>
      </c>
      <c r="D16" s="495">
        <v>3</v>
      </c>
      <c r="E16" s="519">
        <f>'PD11'!E29</f>
        <v>0</v>
      </c>
      <c r="F16" s="519">
        <f>'PD11'!F29</f>
        <v>0</v>
      </c>
      <c r="G16" s="519">
        <f>'PD11'!G29</f>
        <v>0</v>
      </c>
      <c r="H16" s="519">
        <f>'PD11'!H29</f>
        <v>0</v>
      </c>
      <c r="I16" s="520"/>
      <c r="J16" s="520"/>
      <c r="K16" s="521"/>
      <c r="L16" s="522"/>
      <c r="M16" s="118">
        <f t="shared" si="0"/>
        <v>0</v>
      </c>
      <c r="N16" s="108"/>
      <c r="O16" s="543" t="s">
        <v>1687</v>
      </c>
      <c r="P16" s="109"/>
      <c r="Q16" s="117"/>
    </row>
    <row r="17" spans="1:17" ht="60" customHeight="1" x14ac:dyDescent="0.2">
      <c r="A17" s="113"/>
      <c r="B17" s="494" t="s">
        <v>1660</v>
      </c>
      <c r="C17" s="495" t="s">
        <v>158</v>
      </c>
      <c r="D17" s="495">
        <v>3</v>
      </c>
      <c r="E17" s="520"/>
      <c r="F17" s="520"/>
      <c r="G17" s="520"/>
      <c r="H17" s="520"/>
      <c r="I17" s="519">
        <f>'PD11'!I30</f>
        <v>0</v>
      </c>
      <c r="J17" s="519">
        <f>'PD11'!J30</f>
        <v>0</v>
      </c>
      <c r="K17" s="521"/>
      <c r="L17" s="522"/>
      <c r="M17" s="118">
        <f t="shared" si="0"/>
        <v>0</v>
      </c>
      <c r="N17" s="108"/>
      <c r="O17" s="543" t="s">
        <v>1688</v>
      </c>
      <c r="P17" s="109"/>
      <c r="Q17" s="117"/>
    </row>
    <row r="18" spans="1:17" ht="60" customHeight="1" thickBot="1" x14ac:dyDescent="0.25">
      <c r="A18" s="113"/>
      <c r="B18" s="498" t="s">
        <v>1689</v>
      </c>
      <c r="C18" s="499" t="s">
        <v>158</v>
      </c>
      <c r="D18" s="499">
        <v>3</v>
      </c>
      <c r="E18" s="523">
        <f>'PD11'!E31</f>
        <v>0</v>
      </c>
      <c r="F18" s="523">
        <f>'PD11'!F31</f>
        <v>0</v>
      </c>
      <c r="G18" s="523">
        <f>'PD11'!G31</f>
        <v>0</v>
      </c>
      <c r="H18" s="523">
        <f>'PD11'!H31</f>
        <v>0</v>
      </c>
      <c r="I18" s="523">
        <f>'PD11'!I31</f>
        <v>0</v>
      </c>
      <c r="J18" s="523">
        <f>'PD11'!J31</f>
        <v>0</v>
      </c>
      <c r="K18" s="524"/>
      <c r="L18" s="525"/>
      <c r="M18" s="125">
        <f t="shared" si="0"/>
        <v>0</v>
      </c>
      <c r="N18" s="108"/>
      <c r="O18" s="544" t="s">
        <v>1690</v>
      </c>
      <c r="P18" s="109"/>
      <c r="Q18" s="114"/>
    </row>
    <row r="19" spans="1:17" ht="26.25" customHeight="1" thickTop="1" thickBot="1" x14ac:dyDescent="0.25">
      <c r="A19" s="113"/>
      <c r="B19" s="129"/>
      <c r="C19" s="128"/>
      <c r="D19" s="128"/>
      <c r="E19" s="127"/>
      <c r="F19" s="127"/>
      <c r="G19" s="127"/>
      <c r="H19" s="127"/>
      <c r="I19" s="119"/>
      <c r="J19" s="119"/>
      <c r="K19" s="119"/>
      <c r="L19" s="119"/>
      <c r="M19" s="119"/>
      <c r="N19" s="108"/>
      <c r="O19" s="531"/>
      <c r="P19" s="109"/>
      <c r="Q19" s="108"/>
    </row>
    <row r="20" spans="1:17" ht="60" customHeight="1" thickTop="1" thickBot="1" x14ac:dyDescent="0.25">
      <c r="A20" s="113"/>
      <c r="B20" s="487" t="s">
        <v>1691</v>
      </c>
      <c r="C20" s="488"/>
      <c r="D20" s="488"/>
      <c r="E20" s="531"/>
      <c r="F20" s="531"/>
      <c r="G20" s="531"/>
      <c r="H20" s="531"/>
      <c r="I20" s="531"/>
      <c r="J20" s="531"/>
      <c r="K20" s="531"/>
      <c r="L20" s="531"/>
      <c r="M20" s="531"/>
      <c r="N20" s="107"/>
      <c r="O20" s="531"/>
      <c r="P20" s="109"/>
      <c r="Q20" s="107"/>
    </row>
    <row r="21" spans="1:17" ht="60" customHeight="1" thickTop="1" x14ac:dyDescent="0.2">
      <c r="A21" s="113"/>
      <c r="B21" s="490" t="s">
        <v>1692</v>
      </c>
      <c r="C21" s="491" t="s">
        <v>158</v>
      </c>
      <c r="D21" s="491">
        <v>3</v>
      </c>
      <c r="E21" s="503"/>
      <c r="F21" s="492">
        <v>-0.79700000000000004</v>
      </c>
      <c r="G21" s="492">
        <v>1.7490000000000001</v>
      </c>
      <c r="H21" s="503"/>
      <c r="I21" s="492">
        <v>0</v>
      </c>
      <c r="J21" s="492">
        <v>0</v>
      </c>
      <c r="K21" s="503"/>
      <c r="L21" s="503"/>
      <c r="M21" s="493">
        <f>IFERROR(SUM(E21:L21),0)</f>
        <v>0.95200000000000007</v>
      </c>
      <c r="N21" s="115"/>
      <c r="O21" s="542" t="s">
        <v>1693</v>
      </c>
      <c r="P21" s="109"/>
      <c r="Q21" s="122"/>
    </row>
    <row r="22" spans="1:17" ht="60" customHeight="1" x14ac:dyDescent="0.2">
      <c r="A22" s="113"/>
      <c r="B22" s="494" t="s">
        <v>1694</v>
      </c>
      <c r="C22" s="495" t="s">
        <v>158</v>
      </c>
      <c r="D22" s="495">
        <v>3</v>
      </c>
      <c r="E22" s="496">
        <v>0</v>
      </c>
      <c r="F22" s="496">
        <v>0</v>
      </c>
      <c r="G22" s="532"/>
      <c r="H22" s="505"/>
      <c r="I22" s="505"/>
      <c r="J22" s="505"/>
      <c r="K22" s="505"/>
      <c r="L22" s="505"/>
      <c r="M22" s="497">
        <f>IFERROR(SUM(E22:L22),0)</f>
        <v>0</v>
      </c>
      <c r="N22" s="115"/>
      <c r="O22" s="543" t="s">
        <v>1695</v>
      </c>
      <c r="P22" s="109"/>
      <c r="Q22" s="121"/>
    </row>
    <row r="23" spans="1:17" ht="60" customHeight="1" x14ac:dyDescent="0.2">
      <c r="A23" s="113"/>
      <c r="B23" s="494" t="s">
        <v>1696</v>
      </c>
      <c r="C23" s="495" t="s">
        <v>158</v>
      </c>
      <c r="D23" s="495">
        <v>3</v>
      </c>
      <c r="E23" s="505"/>
      <c r="F23" s="496">
        <v>8.3000000000000004E-2</v>
      </c>
      <c r="G23" s="496">
        <v>1.6E-2</v>
      </c>
      <c r="H23" s="505"/>
      <c r="I23" s="496">
        <v>0</v>
      </c>
      <c r="J23" s="496">
        <v>0</v>
      </c>
      <c r="K23" s="505"/>
      <c r="L23" s="505"/>
      <c r="M23" s="497">
        <f>IFERROR(SUM(E23:L23),0)</f>
        <v>9.9000000000000005E-2</v>
      </c>
      <c r="N23" s="115"/>
      <c r="O23" s="543" t="s">
        <v>1697</v>
      </c>
      <c r="P23" s="109"/>
      <c r="Q23" s="117"/>
    </row>
    <row r="24" spans="1:17" ht="60" customHeight="1" x14ac:dyDescent="0.2">
      <c r="A24" s="113"/>
      <c r="B24" s="494" t="s">
        <v>1698</v>
      </c>
      <c r="C24" s="495" t="s">
        <v>158</v>
      </c>
      <c r="D24" s="495">
        <v>3</v>
      </c>
      <c r="E24" s="505"/>
      <c r="F24" s="533">
        <v>0</v>
      </c>
      <c r="G24" s="496">
        <v>0</v>
      </c>
      <c r="H24" s="505"/>
      <c r="I24" s="505"/>
      <c r="J24" s="505"/>
      <c r="K24" s="505"/>
      <c r="L24" s="505"/>
      <c r="M24" s="497">
        <f>IFERROR(SUM(E24:L24),0)</f>
        <v>0</v>
      </c>
      <c r="N24" s="115"/>
      <c r="O24" s="543" t="s">
        <v>1699</v>
      </c>
      <c r="P24" s="109"/>
      <c r="Q24" s="117"/>
    </row>
    <row r="25" spans="1:17" ht="60" customHeight="1" thickBot="1" x14ac:dyDescent="0.25">
      <c r="A25" s="113"/>
      <c r="B25" s="498" t="s">
        <v>1700</v>
      </c>
      <c r="C25" s="499" t="s">
        <v>158</v>
      </c>
      <c r="D25" s="499">
        <v>3</v>
      </c>
      <c r="E25" s="534"/>
      <c r="F25" s="534"/>
      <c r="G25" s="534"/>
      <c r="H25" s="534"/>
      <c r="I25" s="534"/>
      <c r="J25" s="534"/>
      <c r="K25" s="298">
        <v>0.56299999999999994</v>
      </c>
      <c r="L25" s="534"/>
      <c r="M25" s="501">
        <f>IFERROR(SUM(E25:L25),0)</f>
        <v>0.56299999999999994</v>
      </c>
      <c r="N25" s="115"/>
      <c r="O25" s="544" t="s">
        <v>1701</v>
      </c>
      <c r="P25" s="109"/>
      <c r="Q25" s="114"/>
    </row>
    <row r="26" spans="1:17" ht="26.25" customHeight="1" thickTop="1" thickBot="1" x14ac:dyDescent="0.25">
      <c r="A26" s="113"/>
      <c r="B26" s="124"/>
      <c r="C26" s="119"/>
      <c r="D26" s="119"/>
      <c r="E26" s="119"/>
      <c r="F26" s="119"/>
      <c r="G26" s="119"/>
      <c r="H26" s="151"/>
      <c r="I26" s="119"/>
      <c r="J26" s="119"/>
      <c r="K26" s="119"/>
      <c r="L26" s="119"/>
      <c r="M26" s="119"/>
      <c r="N26" s="115"/>
      <c r="O26" s="511"/>
      <c r="P26" s="109"/>
      <c r="Q26" s="108"/>
    </row>
    <row r="27" spans="1:17" ht="60" customHeight="1" thickTop="1" thickBot="1" x14ac:dyDescent="0.25">
      <c r="A27" s="113"/>
      <c r="B27" s="487" t="s">
        <v>1702</v>
      </c>
      <c r="C27" s="488"/>
      <c r="D27" s="488"/>
      <c r="E27" s="531"/>
      <c r="F27" s="531"/>
      <c r="G27" s="531"/>
      <c r="H27" s="531"/>
      <c r="I27" s="531"/>
      <c r="J27" s="531"/>
      <c r="K27" s="531"/>
      <c r="L27" s="531"/>
      <c r="M27" s="107"/>
      <c r="N27" s="107"/>
      <c r="O27" s="488"/>
      <c r="P27" s="109"/>
      <c r="Q27" s="107"/>
    </row>
    <row r="28" spans="1:17" ht="60" customHeight="1" thickTop="1" x14ac:dyDescent="0.2">
      <c r="A28" s="113"/>
      <c r="B28" s="490" t="s">
        <v>1703</v>
      </c>
      <c r="C28" s="491" t="s">
        <v>158</v>
      </c>
      <c r="D28" s="491">
        <v>3</v>
      </c>
      <c r="E28" s="492">
        <v>0</v>
      </c>
      <c r="F28" s="492">
        <v>0</v>
      </c>
      <c r="G28" s="492">
        <v>0</v>
      </c>
      <c r="H28" s="492">
        <v>0</v>
      </c>
      <c r="I28" s="492">
        <v>0</v>
      </c>
      <c r="J28" s="492">
        <v>0</v>
      </c>
      <c r="K28" s="492">
        <v>0</v>
      </c>
      <c r="L28" s="492">
        <v>0</v>
      </c>
      <c r="M28" s="123">
        <f t="shared" ref="M28:M48" si="1">IFERROR(SUM(E28:L28),0)</f>
        <v>0</v>
      </c>
      <c r="N28" s="115"/>
      <c r="O28" s="542" t="s">
        <v>1704</v>
      </c>
      <c r="P28" s="109"/>
      <c r="Q28" s="122"/>
    </row>
    <row r="29" spans="1:17" ht="60" customHeight="1" x14ac:dyDescent="0.2">
      <c r="A29" s="113"/>
      <c r="B29" s="494" t="s">
        <v>1705</v>
      </c>
      <c r="C29" s="495" t="s">
        <v>158</v>
      </c>
      <c r="D29" s="495">
        <v>3</v>
      </c>
      <c r="E29" s="496">
        <v>0.436</v>
      </c>
      <c r="F29" s="496">
        <v>2.6230000000000002</v>
      </c>
      <c r="G29" s="496">
        <v>3.2759999999999998</v>
      </c>
      <c r="H29" s="505"/>
      <c r="I29" s="496">
        <v>0</v>
      </c>
      <c r="J29" s="496">
        <v>0</v>
      </c>
      <c r="K29" s="496">
        <v>0</v>
      </c>
      <c r="L29" s="496">
        <v>0</v>
      </c>
      <c r="M29" s="120">
        <f t="shared" si="1"/>
        <v>6.335</v>
      </c>
      <c r="N29" s="115"/>
      <c r="O29" s="543" t="s">
        <v>1706</v>
      </c>
      <c r="P29" s="109"/>
      <c r="Q29" s="121"/>
    </row>
    <row r="30" spans="1:17" ht="60" customHeight="1" x14ac:dyDescent="0.2">
      <c r="A30" s="113"/>
      <c r="B30" s="494" t="s">
        <v>1707</v>
      </c>
      <c r="C30" s="495" t="s">
        <v>158</v>
      </c>
      <c r="D30" s="495">
        <v>3</v>
      </c>
      <c r="E30" s="505"/>
      <c r="F30" s="505"/>
      <c r="G30" s="505"/>
      <c r="H30" s="505"/>
      <c r="I30" s="505"/>
      <c r="J30" s="505"/>
      <c r="K30" s="496">
        <v>0</v>
      </c>
      <c r="L30" s="505"/>
      <c r="M30" s="302">
        <f t="shared" si="1"/>
        <v>0</v>
      </c>
      <c r="N30" s="115"/>
      <c r="O30" s="543" t="s">
        <v>1708</v>
      </c>
      <c r="P30" s="109"/>
      <c r="Q30" s="117"/>
    </row>
    <row r="31" spans="1:17" ht="60" customHeight="1" x14ac:dyDescent="0.2">
      <c r="A31" s="113"/>
      <c r="B31" s="494" t="s">
        <v>1709</v>
      </c>
      <c r="C31" s="495" t="s">
        <v>158</v>
      </c>
      <c r="D31" s="495">
        <v>3</v>
      </c>
      <c r="E31" s="505"/>
      <c r="F31" s="496">
        <v>0</v>
      </c>
      <c r="G31" s="496">
        <v>0</v>
      </c>
      <c r="H31" s="505"/>
      <c r="I31" s="505"/>
      <c r="J31" s="505"/>
      <c r="K31" s="505"/>
      <c r="L31" s="505"/>
      <c r="M31" s="302">
        <f t="shared" si="1"/>
        <v>0</v>
      </c>
      <c r="N31" s="115"/>
      <c r="O31" s="543" t="s">
        <v>1710</v>
      </c>
      <c r="P31" s="109"/>
      <c r="Q31" s="117"/>
    </row>
    <row r="32" spans="1:17" ht="60" customHeight="1" x14ac:dyDescent="0.2">
      <c r="A32" s="113"/>
      <c r="B32" s="494" t="s">
        <v>1711</v>
      </c>
      <c r="C32" s="495" t="s">
        <v>158</v>
      </c>
      <c r="D32" s="495">
        <v>3</v>
      </c>
      <c r="E32" s="496">
        <v>0</v>
      </c>
      <c r="F32" s="505"/>
      <c r="G32" s="505"/>
      <c r="H32" s="505"/>
      <c r="I32" s="505"/>
      <c r="J32" s="505"/>
      <c r="K32" s="505"/>
      <c r="L32" s="505"/>
      <c r="M32" s="302">
        <f t="shared" si="1"/>
        <v>0</v>
      </c>
      <c r="N32" s="115"/>
      <c r="O32" s="543" t="s">
        <v>1712</v>
      </c>
      <c r="P32" s="109"/>
      <c r="Q32" s="117"/>
    </row>
    <row r="33" spans="1:17" ht="60" customHeight="1" x14ac:dyDescent="0.2">
      <c r="A33" s="113"/>
      <c r="B33" s="494" t="s">
        <v>1713</v>
      </c>
      <c r="C33" s="495" t="s">
        <v>158</v>
      </c>
      <c r="D33" s="495">
        <v>3</v>
      </c>
      <c r="E33" s="505"/>
      <c r="F33" s="505"/>
      <c r="G33" s="505"/>
      <c r="H33" s="496">
        <v>0.28100000000000003</v>
      </c>
      <c r="I33" s="505"/>
      <c r="J33" s="505"/>
      <c r="K33" s="505"/>
      <c r="L33" s="505"/>
      <c r="M33" s="302">
        <f t="shared" si="1"/>
        <v>0.28100000000000003</v>
      </c>
      <c r="N33" s="115"/>
      <c r="O33" s="543" t="s">
        <v>1714</v>
      </c>
      <c r="P33" s="109"/>
      <c r="Q33" s="117"/>
    </row>
    <row r="34" spans="1:17" s="150" customFormat="1" ht="60" customHeight="1" x14ac:dyDescent="0.2">
      <c r="A34" s="147"/>
      <c r="B34" s="494" t="s">
        <v>1715</v>
      </c>
      <c r="C34" s="495" t="s">
        <v>158</v>
      </c>
      <c r="D34" s="495">
        <v>3</v>
      </c>
      <c r="E34" s="505"/>
      <c r="F34" s="505"/>
      <c r="G34" s="505"/>
      <c r="H34" s="496">
        <v>-2.056</v>
      </c>
      <c r="I34" s="505"/>
      <c r="J34" s="505"/>
      <c r="K34" s="505"/>
      <c r="L34" s="505"/>
      <c r="M34" s="304">
        <f t="shared" si="1"/>
        <v>-2.056</v>
      </c>
      <c r="N34" s="305"/>
      <c r="O34" s="543" t="s">
        <v>1716</v>
      </c>
      <c r="P34" s="148"/>
      <c r="Q34" s="149"/>
    </row>
    <row r="35" spans="1:17" ht="60" customHeight="1" x14ac:dyDescent="0.2">
      <c r="A35" s="113"/>
      <c r="B35" s="494" t="s">
        <v>1717</v>
      </c>
      <c r="C35" s="495" t="s">
        <v>158</v>
      </c>
      <c r="D35" s="495">
        <v>3</v>
      </c>
      <c r="E35" s="505"/>
      <c r="F35" s="505"/>
      <c r="G35" s="505"/>
      <c r="H35" s="505"/>
      <c r="I35" s="505"/>
      <c r="J35" s="505"/>
      <c r="K35" s="496">
        <v>-3.9E-2</v>
      </c>
      <c r="L35" s="505"/>
      <c r="M35" s="302">
        <f t="shared" si="1"/>
        <v>-3.9E-2</v>
      </c>
      <c r="N35" s="115"/>
      <c r="O35" s="543" t="s">
        <v>1718</v>
      </c>
      <c r="P35" s="109"/>
      <c r="Q35" s="117"/>
    </row>
    <row r="36" spans="1:17" ht="60" customHeight="1" x14ac:dyDescent="0.2">
      <c r="A36" s="113"/>
      <c r="B36" s="494" t="s">
        <v>1719</v>
      </c>
      <c r="C36" s="495" t="s">
        <v>158</v>
      </c>
      <c r="D36" s="495">
        <v>3</v>
      </c>
      <c r="E36" s="505"/>
      <c r="F36" s="505"/>
      <c r="G36" s="505"/>
      <c r="H36" s="505"/>
      <c r="I36" s="505"/>
      <c r="J36" s="505"/>
      <c r="K36" s="505"/>
      <c r="L36" s="496">
        <v>0</v>
      </c>
      <c r="M36" s="120">
        <f t="shared" si="1"/>
        <v>0</v>
      </c>
      <c r="N36" s="115"/>
      <c r="O36" s="543" t="s">
        <v>1720</v>
      </c>
      <c r="P36" s="109"/>
      <c r="Q36" s="117"/>
    </row>
    <row r="37" spans="1:17" ht="60" customHeight="1" x14ac:dyDescent="0.2">
      <c r="A37" s="113"/>
      <c r="B37" s="494" t="s">
        <v>1721</v>
      </c>
      <c r="C37" s="495" t="s">
        <v>158</v>
      </c>
      <c r="D37" s="495">
        <v>3</v>
      </c>
      <c r="E37" s="496">
        <v>0</v>
      </c>
      <c r="F37" s="496">
        <v>0</v>
      </c>
      <c r="G37" s="505"/>
      <c r="H37" s="505"/>
      <c r="I37" s="505"/>
      <c r="J37" s="505"/>
      <c r="K37" s="505"/>
      <c r="L37" s="505"/>
      <c r="M37" s="302">
        <f t="shared" si="1"/>
        <v>0</v>
      </c>
      <c r="N37" s="115"/>
      <c r="O37" s="543" t="s">
        <v>1722</v>
      </c>
      <c r="P37" s="109"/>
      <c r="Q37" s="117"/>
    </row>
    <row r="38" spans="1:17" ht="60" customHeight="1" x14ac:dyDescent="0.2">
      <c r="A38" s="113"/>
      <c r="B38" s="494" t="s">
        <v>1723</v>
      </c>
      <c r="C38" s="495" t="s">
        <v>158</v>
      </c>
      <c r="D38" s="495">
        <v>3</v>
      </c>
      <c r="E38" s="505"/>
      <c r="F38" s="496">
        <v>-3.1480000000000001</v>
      </c>
      <c r="G38" s="496">
        <v>-0.34799999999999998</v>
      </c>
      <c r="H38" s="505"/>
      <c r="I38" s="505"/>
      <c r="J38" s="505"/>
      <c r="K38" s="505"/>
      <c r="L38" s="505"/>
      <c r="M38" s="302">
        <f t="shared" si="1"/>
        <v>-3.496</v>
      </c>
      <c r="N38" s="115"/>
      <c r="O38" s="543" t="s">
        <v>1724</v>
      </c>
      <c r="P38" s="109"/>
      <c r="Q38" s="117"/>
    </row>
    <row r="39" spans="1:17" ht="60" customHeight="1" x14ac:dyDescent="0.2">
      <c r="A39" s="113"/>
      <c r="B39" s="494" t="s">
        <v>1725</v>
      </c>
      <c r="C39" s="495" t="s">
        <v>158</v>
      </c>
      <c r="D39" s="495">
        <v>3</v>
      </c>
      <c r="E39" s="496">
        <v>0.311</v>
      </c>
      <c r="F39" s="496">
        <v>4.3869999999999996</v>
      </c>
      <c r="G39" s="496">
        <v>8.7710000000000008</v>
      </c>
      <c r="H39" s="496">
        <v>0.45800000000000002</v>
      </c>
      <c r="I39" s="496">
        <v>0</v>
      </c>
      <c r="J39" s="496">
        <v>0</v>
      </c>
      <c r="K39" s="505"/>
      <c r="L39" s="505"/>
      <c r="M39" s="302">
        <f t="shared" si="1"/>
        <v>13.927000000000001</v>
      </c>
      <c r="N39" s="115"/>
      <c r="O39" s="543" t="s">
        <v>1726</v>
      </c>
      <c r="P39" s="109"/>
      <c r="Q39" s="117"/>
    </row>
    <row r="40" spans="1:17" ht="60" customHeight="1" x14ac:dyDescent="0.2">
      <c r="A40" s="113"/>
      <c r="B40" s="494" t="s">
        <v>1727</v>
      </c>
      <c r="C40" s="495" t="s">
        <v>158</v>
      </c>
      <c r="D40" s="495">
        <v>3</v>
      </c>
      <c r="E40" s="505"/>
      <c r="F40" s="496">
        <v>0</v>
      </c>
      <c r="G40" s="496">
        <v>0</v>
      </c>
      <c r="H40" s="496">
        <v>0</v>
      </c>
      <c r="I40" s="505"/>
      <c r="J40" s="505"/>
      <c r="K40" s="505"/>
      <c r="L40" s="505"/>
      <c r="M40" s="302">
        <f t="shared" si="1"/>
        <v>0</v>
      </c>
      <c r="N40" s="115"/>
      <c r="O40" s="543" t="s">
        <v>1728</v>
      </c>
      <c r="P40" s="109"/>
      <c r="Q40" s="117"/>
    </row>
    <row r="41" spans="1:17" ht="60" customHeight="1" x14ac:dyDescent="0.2">
      <c r="A41" s="113"/>
      <c r="B41" s="494" t="s">
        <v>1729</v>
      </c>
      <c r="C41" s="495" t="s">
        <v>158</v>
      </c>
      <c r="D41" s="495">
        <v>3</v>
      </c>
      <c r="E41" s="496">
        <v>-2.2280000000000002</v>
      </c>
      <c r="F41" s="496">
        <v>19.481000000000002</v>
      </c>
      <c r="G41" s="496">
        <v>-8.8889999999999993</v>
      </c>
      <c r="H41" s="496">
        <v>-1.3819999999999999</v>
      </c>
      <c r="I41" s="496">
        <v>0</v>
      </c>
      <c r="J41" s="496">
        <v>0</v>
      </c>
      <c r="K41" s="505"/>
      <c r="L41" s="505"/>
      <c r="M41" s="302">
        <f t="shared" si="1"/>
        <v>6.9820000000000011</v>
      </c>
      <c r="N41" s="115"/>
      <c r="O41" s="543" t="s">
        <v>1730</v>
      </c>
      <c r="P41" s="109"/>
      <c r="Q41" s="117"/>
    </row>
    <row r="42" spans="1:17" ht="60" customHeight="1" x14ac:dyDescent="0.2">
      <c r="A42" s="113"/>
      <c r="B42" s="494" t="s">
        <v>1731</v>
      </c>
      <c r="C42" s="495" t="s">
        <v>158</v>
      </c>
      <c r="D42" s="495">
        <v>3</v>
      </c>
      <c r="E42" s="496">
        <v>-0.80600000000000005</v>
      </c>
      <c r="F42" s="496">
        <v>-5.2569999999999997</v>
      </c>
      <c r="G42" s="496">
        <v>-1.7749999999999999</v>
      </c>
      <c r="H42" s="496">
        <v>-2.21</v>
      </c>
      <c r="I42" s="496">
        <v>0</v>
      </c>
      <c r="J42" s="496">
        <v>0</v>
      </c>
      <c r="K42" s="505"/>
      <c r="L42" s="505"/>
      <c r="M42" s="302">
        <f t="shared" si="1"/>
        <v>-10.047999999999998</v>
      </c>
      <c r="N42" s="115"/>
      <c r="O42" s="543" t="s">
        <v>1732</v>
      </c>
      <c r="P42" s="109"/>
      <c r="Q42" s="117"/>
    </row>
    <row r="43" spans="1:17" ht="60" customHeight="1" x14ac:dyDescent="0.2">
      <c r="A43" s="113"/>
      <c r="B43" s="494" t="s">
        <v>1733</v>
      </c>
      <c r="C43" s="495" t="s">
        <v>158</v>
      </c>
      <c r="D43" s="495">
        <v>3</v>
      </c>
      <c r="E43" s="496">
        <v>0.32900000000000001</v>
      </c>
      <c r="F43" s="496">
        <v>3.8340000000000001</v>
      </c>
      <c r="G43" s="496">
        <v>6.7149999999999999</v>
      </c>
      <c r="H43" s="496">
        <v>0.80200000000000005</v>
      </c>
      <c r="I43" s="496">
        <v>0</v>
      </c>
      <c r="J43" s="496">
        <v>0</v>
      </c>
      <c r="K43" s="505"/>
      <c r="L43" s="505"/>
      <c r="M43" s="302">
        <f t="shared" si="1"/>
        <v>11.68</v>
      </c>
      <c r="N43" s="115"/>
      <c r="O43" s="543" t="s">
        <v>1734</v>
      </c>
      <c r="P43" s="109"/>
      <c r="Q43" s="117"/>
    </row>
    <row r="44" spans="1:17" ht="60" customHeight="1" x14ac:dyDescent="0.2">
      <c r="A44" s="113"/>
      <c r="B44" s="494" t="s">
        <v>1735</v>
      </c>
      <c r="C44" s="495" t="s">
        <v>158</v>
      </c>
      <c r="D44" s="495">
        <v>3</v>
      </c>
      <c r="E44" s="496">
        <v>2.8359999999999999</v>
      </c>
      <c r="F44" s="496">
        <v>6.0000000000000001E-3</v>
      </c>
      <c r="G44" s="505"/>
      <c r="H44" s="505"/>
      <c r="I44" s="505"/>
      <c r="J44" s="505"/>
      <c r="K44" s="505"/>
      <c r="L44" s="505"/>
      <c r="M44" s="302">
        <f t="shared" si="1"/>
        <v>2.8419999999999996</v>
      </c>
      <c r="N44" s="115"/>
      <c r="O44" s="543" t="s">
        <v>1736</v>
      </c>
      <c r="P44" s="109"/>
      <c r="Q44" s="117"/>
    </row>
    <row r="45" spans="1:17" ht="60" customHeight="1" x14ac:dyDescent="0.2">
      <c r="A45" s="113"/>
      <c r="B45" s="494" t="s">
        <v>1737</v>
      </c>
      <c r="C45" s="495" t="s">
        <v>158</v>
      </c>
      <c r="D45" s="495">
        <v>3</v>
      </c>
      <c r="E45" s="505"/>
      <c r="F45" s="505"/>
      <c r="G45" s="505"/>
      <c r="H45" s="505"/>
      <c r="I45" s="496">
        <v>0</v>
      </c>
      <c r="J45" s="505"/>
      <c r="K45" s="505"/>
      <c r="L45" s="505"/>
      <c r="M45" s="302">
        <f t="shared" si="1"/>
        <v>0</v>
      </c>
      <c r="N45" s="115"/>
      <c r="O45" s="543" t="s">
        <v>1738</v>
      </c>
      <c r="P45" s="109"/>
      <c r="Q45" s="117"/>
    </row>
    <row r="46" spans="1:17" ht="60" customHeight="1" x14ac:dyDescent="0.2">
      <c r="A46" s="113"/>
      <c r="B46" s="494" t="s">
        <v>1739</v>
      </c>
      <c r="C46" s="495" t="s">
        <v>158</v>
      </c>
      <c r="D46" s="495">
        <v>3</v>
      </c>
      <c r="E46" s="496">
        <v>0</v>
      </c>
      <c r="F46" s="496">
        <v>0</v>
      </c>
      <c r="G46" s="496">
        <v>0</v>
      </c>
      <c r="H46" s="496">
        <v>0</v>
      </c>
      <c r="I46" s="505"/>
      <c r="J46" s="505"/>
      <c r="K46" s="505"/>
      <c r="L46" s="505"/>
      <c r="M46" s="302">
        <f t="shared" si="1"/>
        <v>0</v>
      </c>
      <c r="N46" s="115"/>
      <c r="O46" s="543" t="s">
        <v>1740</v>
      </c>
      <c r="P46" s="109"/>
      <c r="Q46" s="117"/>
    </row>
    <row r="47" spans="1:17" ht="60" customHeight="1" x14ac:dyDescent="0.2">
      <c r="A47" s="113"/>
      <c r="B47" s="494" t="s">
        <v>1741</v>
      </c>
      <c r="C47" s="495" t="s">
        <v>158</v>
      </c>
      <c r="D47" s="495">
        <v>3</v>
      </c>
      <c r="E47" s="496">
        <v>0</v>
      </c>
      <c r="F47" s="496">
        <v>0</v>
      </c>
      <c r="G47" s="496">
        <v>0</v>
      </c>
      <c r="H47" s="496">
        <v>0</v>
      </c>
      <c r="I47" s="505"/>
      <c r="J47" s="505"/>
      <c r="K47" s="505"/>
      <c r="L47" s="505"/>
      <c r="M47" s="303">
        <f t="shared" si="1"/>
        <v>0</v>
      </c>
      <c r="N47" s="115"/>
      <c r="O47" s="543" t="s">
        <v>1742</v>
      </c>
      <c r="P47" s="109"/>
      <c r="Q47" s="117"/>
    </row>
    <row r="48" spans="1:17" ht="60" customHeight="1" thickBot="1" x14ac:dyDescent="0.25">
      <c r="A48" s="113"/>
      <c r="B48" s="498" t="s">
        <v>1743</v>
      </c>
      <c r="C48" s="499" t="s">
        <v>158</v>
      </c>
      <c r="D48" s="499">
        <v>3</v>
      </c>
      <c r="E48" s="298">
        <v>0</v>
      </c>
      <c r="F48" s="298">
        <v>0</v>
      </c>
      <c r="G48" s="298">
        <v>0</v>
      </c>
      <c r="H48" s="298">
        <v>0</v>
      </c>
      <c r="I48" s="298">
        <v>0</v>
      </c>
      <c r="J48" s="298">
        <v>0</v>
      </c>
      <c r="K48" s="298">
        <v>0</v>
      </c>
      <c r="L48" s="298">
        <v>0</v>
      </c>
      <c r="M48" s="116">
        <f t="shared" si="1"/>
        <v>0</v>
      </c>
      <c r="N48" s="115"/>
      <c r="O48" s="544" t="s">
        <v>1744</v>
      </c>
      <c r="P48" s="109"/>
      <c r="Q48" s="114"/>
    </row>
    <row r="49" spans="1:17" ht="26.25" customHeight="1" thickTop="1" thickBot="1" x14ac:dyDescent="0.25">
      <c r="A49" s="113"/>
      <c r="B49" s="112"/>
      <c r="C49" s="563"/>
      <c r="D49" s="563"/>
      <c r="E49" s="110"/>
      <c r="F49" s="110"/>
      <c r="G49" s="110"/>
      <c r="H49" s="110"/>
      <c r="I49" s="110"/>
      <c r="J49" s="110"/>
      <c r="K49" s="110"/>
      <c r="L49" s="110"/>
      <c r="M49" s="110"/>
      <c r="N49" s="110"/>
      <c r="O49" s="531"/>
      <c r="P49" s="109"/>
      <c r="Q49" s="108"/>
    </row>
    <row r="50" spans="1:17" ht="60" customHeight="1" thickTop="1" thickBot="1" x14ac:dyDescent="0.25">
      <c r="A50" s="113"/>
      <c r="B50" s="487" t="s">
        <v>1745</v>
      </c>
      <c r="C50" s="488"/>
      <c r="D50" s="488"/>
      <c r="E50" s="531"/>
      <c r="F50" s="531"/>
      <c r="G50" s="531"/>
      <c r="H50" s="531"/>
      <c r="I50" s="531"/>
      <c r="J50" s="531"/>
      <c r="K50" s="531"/>
      <c r="L50" s="531"/>
      <c r="M50" s="531"/>
      <c r="N50" s="107"/>
      <c r="O50" s="531"/>
      <c r="P50" s="109"/>
      <c r="Q50" s="107"/>
    </row>
    <row r="51" spans="1:17" ht="60" customHeight="1" thickTop="1" x14ac:dyDescent="0.2">
      <c r="A51" s="113"/>
      <c r="B51" s="490" t="s">
        <v>1746</v>
      </c>
      <c r="C51" s="491" t="s">
        <v>158</v>
      </c>
      <c r="D51" s="491">
        <v>3</v>
      </c>
      <c r="E51" s="492">
        <v>0</v>
      </c>
      <c r="F51" s="492">
        <v>0</v>
      </c>
      <c r="G51" s="492">
        <v>0</v>
      </c>
      <c r="H51" s="492">
        <v>0</v>
      </c>
      <c r="I51" s="492">
        <v>0</v>
      </c>
      <c r="J51" s="492">
        <v>0</v>
      </c>
      <c r="K51" s="535"/>
      <c r="L51" s="536"/>
      <c r="M51" s="493">
        <f t="shared" ref="M51:M59" si="2">IFERROR(SUM(E51:L51),0)</f>
        <v>0</v>
      </c>
      <c r="N51" s="115"/>
      <c r="O51" s="542" t="s">
        <v>1747</v>
      </c>
      <c r="P51" s="109"/>
      <c r="Q51" s="122"/>
    </row>
    <row r="52" spans="1:17" ht="60" customHeight="1" x14ac:dyDescent="0.2">
      <c r="A52" s="113"/>
      <c r="B52" s="494" t="s">
        <v>1748</v>
      </c>
      <c r="C52" s="495" t="s">
        <v>158</v>
      </c>
      <c r="D52" s="495">
        <v>3</v>
      </c>
      <c r="E52" s="496">
        <v>0</v>
      </c>
      <c r="F52" s="496">
        <v>0</v>
      </c>
      <c r="G52" s="496">
        <v>0</v>
      </c>
      <c r="H52" s="496">
        <v>0</v>
      </c>
      <c r="I52" s="505"/>
      <c r="J52" s="505"/>
      <c r="K52" s="537"/>
      <c r="L52" s="538"/>
      <c r="M52" s="497">
        <f t="shared" si="2"/>
        <v>0</v>
      </c>
      <c r="N52" s="115"/>
      <c r="O52" s="543" t="s">
        <v>1749</v>
      </c>
      <c r="P52" s="109"/>
      <c r="Q52" s="121"/>
    </row>
    <row r="53" spans="1:17" ht="60" customHeight="1" x14ac:dyDescent="0.2">
      <c r="A53" s="113"/>
      <c r="B53" s="494" t="s">
        <v>1750</v>
      </c>
      <c r="C53" s="495" t="s">
        <v>158</v>
      </c>
      <c r="D53" s="495">
        <v>3</v>
      </c>
      <c r="E53" s="496">
        <v>-3.9249999999999998</v>
      </c>
      <c r="F53" s="496">
        <v>0.182</v>
      </c>
      <c r="G53" s="496">
        <v>-62.776000000000003</v>
      </c>
      <c r="H53" s="496">
        <v>-0.11799999999999999</v>
      </c>
      <c r="I53" s="496">
        <v>0</v>
      </c>
      <c r="J53" s="496">
        <v>0</v>
      </c>
      <c r="K53" s="537"/>
      <c r="L53" s="538"/>
      <c r="M53" s="497">
        <f t="shared" si="2"/>
        <v>-66.637</v>
      </c>
      <c r="N53" s="115"/>
      <c r="O53" s="543" t="s">
        <v>1751</v>
      </c>
      <c r="P53" s="109"/>
      <c r="Q53" s="117"/>
    </row>
    <row r="54" spans="1:17" ht="60" customHeight="1" x14ac:dyDescent="0.2">
      <c r="A54" s="113"/>
      <c r="B54" s="494" t="s">
        <v>1752</v>
      </c>
      <c r="C54" s="495" t="s">
        <v>158</v>
      </c>
      <c r="D54" s="495">
        <v>3</v>
      </c>
      <c r="E54" s="496">
        <v>0</v>
      </c>
      <c r="F54" s="496">
        <v>-2E-3</v>
      </c>
      <c r="G54" s="496">
        <v>0</v>
      </c>
      <c r="H54" s="505"/>
      <c r="I54" s="496">
        <v>0</v>
      </c>
      <c r="J54" s="496">
        <v>0</v>
      </c>
      <c r="K54" s="537"/>
      <c r="L54" s="538"/>
      <c r="M54" s="497">
        <f t="shared" si="2"/>
        <v>-2E-3</v>
      </c>
      <c r="N54" s="115"/>
      <c r="O54" s="543" t="s">
        <v>1753</v>
      </c>
      <c r="P54" s="109"/>
      <c r="Q54" s="117"/>
    </row>
    <row r="55" spans="1:17" ht="60" customHeight="1" x14ac:dyDescent="0.2">
      <c r="A55" s="113"/>
      <c r="B55" s="494" t="s">
        <v>1754</v>
      </c>
      <c r="C55" s="495" t="s">
        <v>158</v>
      </c>
      <c r="D55" s="495">
        <v>3</v>
      </c>
      <c r="E55" s="496">
        <v>1.571</v>
      </c>
      <c r="F55" s="496">
        <v>27.763000000000002</v>
      </c>
      <c r="G55" s="496">
        <v>50.091999999999999</v>
      </c>
      <c r="H55" s="496">
        <v>2.294</v>
      </c>
      <c r="I55" s="496">
        <v>0</v>
      </c>
      <c r="J55" s="496">
        <v>0</v>
      </c>
      <c r="K55" s="537"/>
      <c r="L55" s="538"/>
      <c r="M55" s="497">
        <f t="shared" si="2"/>
        <v>81.72</v>
      </c>
      <c r="N55" s="108"/>
      <c r="O55" s="543" t="s">
        <v>1755</v>
      </c>
      <c r="P55" s="109"/>
      <c r="Q55" s="117"/>
    </row>
    <row r="56" spans="1:17" ht="60" customHeight="1" x14ac:dyDescent="0.2">
      <c r="A56" s="113"/>
      <c r="B56" s="494" t="s">
        <v>1756</v>
      </c>
      <c r="C56" s="495" t="s">
        <v>158</v>
      </c>
      <c r="D56" s="495">
        <v>3</v>
      </c>
      <c r="E56" s="496">
        <v>1.873</v>
      </c>
      <c r="F56" s="496">
        <v>8.7999999999999995E-2</v>
      </c>
      <c r="G56" s="505"/>
      <c r="H56" s="505"/>
      <c r="I56" s="505"/>
      <c r="J56" s="505"/>
      <c r="K56" s="537"/>
      <c r="L56" s="538"/>
      <c r="M56" s="497">
        <f t="shared" si="2"/>
        <v>1.9610000000000001</v>
      </c>
      <c r="N56" s="108"/>
      <c r="O56" s="543" t="s">
        <v>1757</v>
      </c>
      <c r="P56" s="109"/>
      <c r="Q56" s="117"/>
    </row>
    <row r="57" spans="1:17" ht="60" customHeight="1" x14ac:dyDescent="0.2">
      <c r="A57" s="113"/>
      <c r="B57" s="494" t="s">
        <v>1758</v>
      </c>
      <c r="C57" s="495" t="s">
        <v>158</v>
      </c>
      <c r="D57" s="495">
        <v>3</v>
      </c>
      <c r="E57" s="496">
        <v>0</v>
      </c>
      <c r="F57" s="496">
        <v>0</v>
      </c>
      <c r="G57" s="496">
        <v>0</v>
      </c>
      <c r="H57" s="496">
        <v>0</v>
      </c>
      <c r="I57" s="505"/>
      <c r="J57" s="505"/>
      <c r="K57" s="537"/>
      <c r="L57" s="538"/>
      <c r="M57" s="497">
        <f t="shared" si="2"/>
        <v>0</v>
      </c>
      <c r="N57" s="108"/>
      <c r="O57" s="543" t="s">
        <v>1759</v>
      </c>
      <c r="P57" s="109"/>
      <c r="Q57" s="117"/>
    </row>
    <row r="58" spans="1:17" ht="60" customHeight="1" x14ac:dyDescent="0.2">
      <c r="A58" s="113"/>
      <c r="B58" s="494" t="s">
        <v>1760</v>
      </c>
      <c r="C58" s="495" t="s">
        <v>158</v>
      </c>
      <c r="D58" s="495">
        <v>3</v>
      </c>
      <c r="E58" s="505"/>
      <c r="F58" s="505"/>
      <c r="G58" s="505"/>
      <c r="H58" s="505"/>
      <c r="I58" s="496">
        <v>0</v>
      </c>
      <c r="J58" s="537"/>
      <c r="K58" s="537"/>
      <c r="L58" s="538"/>
      <c r="M58" s="497">
        <f>IFERROR(SUM(E58:L58),0)</f>
        <v>0</v>
      </c>
      <c r="N58" s="108"/>
      <c r="O58" s="543" t="s">
        <v>1761</v>
      </c>
      <c r="P58" s="109"/>
      <c r="Q58" s="117"/>
    </row>
    <row r="59" spans="1:17" ht="60" customHeight="1" thickBot="1" x14ac:dyDescent="0.25">
      <c r="A59" s="113"/>
      <c r="B59" s="498" t="s">
        <v>1762</v>
      </c>
      <c r="C59" s="499" t="s">
        <v>158</v>
      </c>
      <c r="D59" s="499">
        <v>3</v>
      </c>
      <c r="E59" s="298">
        <v>0</v>
      </c>
      <c r="F59" s="298">
        <v>0</v>
      </c>
      <c r="G59" s="298">
        <v>0</v>
      </c>
      <c r="H59" s="298">
        <v>0</v>
      </c>
      <c r="I59" s="298">
        <v>0</v>
      </c>
      <c r="J59" s="298">
        <v>0</v>
      </c>
      <c r="K59" s="539"/>
      <c r="L59" s="540"/>
      <c r="M59" s="501">
        <f t="shared" si="2"/>
        <v>0</v>
      </c>
      <c r="N59" s="108"/>
      <c r="O59" s="544" t="s">
        <v>1763</v>
      </c>
      <c r="P59" s="109"/>
      <c r="Q59" s="114"/>
    </row>
    <row r="60" spans="1:17" ht="26.25" customHeight="1" thickTop="1" thickBot="1" x14ac:dyDescent="0.25">
      <c r="A60" s="113"/>
      <c r="B60" s="129"/>
      <c r="C60" s="128"/>
      <c r="D60" s="128"/>
      <c r="E60" s="127"/>
      <c r="F60" s="127"/>
      <c r="G60" s="127"/>
      <c r="H60" s="127"/>
      <c r="I60" s="119"/>
      <c r="J60" s="119"/>
      <c r="K60" s="119"/>
      <c r="L60" s="119"/>
      <c r="M60" s="119"/>
      <c r="N60" s="108"/>
      <c r="O60" s="531"/>
      <c r="P60" s="109"/>
      <c r="Q60" s="126"/>
    </row>
    <row r="61" spans="1:17" ht="60" customHeight="1" thickTop="1" thickBot="1" x14ac:dyDescent="0.25">
      <c r="A61" s="113"/>
      <c r="B61" s="487" t="s">
        <v>1764</v>
      </c>
      <c r="C61" s="488"/>
      <c r="D61" s="488"/>
      <c r="E61" s="531"/>
      <c r="F61" s="531"/>
      <c r="G61" s="531"/>
      <c r="H61" s="531"/>
      <c r="I61" s="531"/>
      <c r="J61" s="531"/>
      <c r="K61" s="531"/>
      <c r="L61" s="531"/>
      <c r="M61" s="531"/>
      <c r="N61" s="107"/>
      <c r="O61" s="531"/>
      <c r="P61" s="109"/>
      <c r="Q61" s="126"/>
    </row>
    <row r="62" spans="1:17" ht="60" customHeight="1" thickTop="1" x14ac:dyDescent="0.2">
      <c r="A62" s="113"/>
      <c r="B62" s="490" t="s">
        <v>1765</v>
      </c>
      <c r="C62" s="491" t="s">
        <v>158</v>
      </c>
      <c r="D62" s="491">
        <v>3</v>
      </c>
      <c r="E62" s="503"/>
      <c r="F62" s="492">
        <v>-0.94099999999999995</v>
      </c>
      <c r="G62" s="492">
        <v>2.0649999999999999</v>
      </c>
      <c r="H62" s="503"/>
      <c r="I62" s="492">
        <v>0</v>
      </c>
      <c r="J62" s="492">
        <v>0</v>
      </c>
      <c r="K62" s="503"/>
      <c r="L62" s="503"/>
      <c r="M62" s="493">
        <f>IFERROR(SUM(E62:L62),0)</f>
        <v>1.1240000000000001</v>
      </c>
      <c r="N62" s="115"/>
      <c r="O62" s="542" t="s">
        <v>1766</v>
      </c>
      <c r="P62" s="109"/>
      <c r="Q62" s="122"/>
    </row>
    <row r="63" spans="1:17" ht="60" customHeight="1" x14ac:dyDescent="0.2">
      <c r="A63" s="113"/>
      <c r="B63" s="494" t="s">
        <v>1767</v>
      </c>
      <c r="C63" s="495" t="s">
        <v>158</v>
      </c>
      <c r="D63" s="495">
        <v>3</v>
      </c>
      <c r="E63" s="496">
        <v>0</v>
      </c>
      <c r="F63" s="496">
        <v>0</v>
      </c>
      <c r="G63" s="532"/>
      <c r="H63" s="505"/>
      <c r="I63" s="505"/>
      <c r="J63" s="505"/>
      <c r="K63" s="505"/>
      <c r="L63" s="505"/>
      <c r="M63" s="497">
        <f>IFERROR(SUM(E63:L63),0)</f>
        <v>0</v>
      </c>
      <c r="N63" s="115"/>
      <c r="O63" s="543" t="s">
        <v>1768</v>
      </c>
      <c r="P63" s="109"/>
      <c r="Q63" s="117"/>
    </row>
    <row r="64" spans="1:17" ht="60" customHeight="1" x14ac:dyDescent="0.2">
      <c r="A64" s="113"/>
      <c r="B64" s="494" t="s">
        <v>1769</v>
      </c>
      <c r="C64" s="495" t="s">
        <v>158</v>
      </c>
      <c r="D64" s="495">
        <v>3</v>
      </c>
      <c r="E64" s="505"/>
      <c r="F64" s="496">
        <v>9.8000000000000004E-2</v>
      </c>
      <c r="G64" s="496">
        <v>1.9E-2</v>
      </c>
      <c r="H64" s="505"/>
      <c r="I64" s="496">
        <v>0</v>
      </c>
      <c r="J64" s="496">
        <v>0</v>
      </c>
      <c r="K64" s="505"/>
      <c r="L64" s="505"/>
      <c r="M64" s="497">
        <f>IFERROR(SUM(E64:L64),0)</f>
        <v>0.11700000000000001</v>
      </c>
      <c r="N64" s="115"/>
      <c r="O64" s="543" t="s">
        <v>1770</v>
      </c>
      <c r="P64" s="109"/>
      <c r="Q64" s="117"/>
    </row>
    <row r="65" spans="1:17" ht="60" customHeight="1" x14ac:dyDescent="0.2">
      <c r="A65" s="113"/>
      <c r="B65" s="494" t="s">
        <v>1771</v>
      </c>
      <c r="C65" s="495" t="s">
        <v>158</v>
      </c>
      <c r="D65" s="495">
        <v>3</v>
      </c>
      <c r="E65" s="505"/>
      <c r="F65" s="541">
        <v>0</v>
      </c>
      <c r="G65" s="496">
        <v>0</v>
      </c>
      <c r="H65" s="505"/>
      <c r="I65" s="505"/>
      <c r="J65" s="505"/>
      <c r="K65" s="505"/>
      <c r="L65" s="505"/>
      <c r="M65" s="497">
        <f>IFERROR(SUM(E65:L65),0)</f>
        <v>0</v>
      </c>
      <c r="N65" s="115"/>
      <c r="O65" s="543" t="s">
        <v>1772</v>
      </c>
      <c r="P65" s="109"/>
      <c r="Q65" s="117"/>
    </row>
    <row r="66" spans="1:17" ht="60" customHeight="1" thickBot="1" x14ac:dyDescent="0.25">
      <c r="A66" s="113"/>
      <c r="B66" s="498" t="s">
        <v>1773</v>
      </c>
      <c r="C66" s="499" t="s">
        <v>158</v>
      </c>
      <c r="D66" s="499">
        <v>3</v>
      </c>
      <c r="E66" s="534"/>
      <c r="F66" s="534"/>
      <c r="G66" s="534"/>
      <c r="H66" s="534"/>
      <c r="I66" s="534"/>
      <c r="J66" s="534"/>
      <c r="K66" s="298">
        <v>0.66500000000000004</v>
      </c>
      <c r="L66" s="534"/>
      <c r="M66" s="501">
        <f>IFERROR(SUM(E66:L66),0)</f>
        <v>0.66500000000000004</v>
      </c>
      <c r="N66" s="115"/>
      <c r="O66" s="544" t="s">
        <v>1774</v>
      </c>
      <c r="P66" s="109"/>
      <c r="Q66" s="114"/>
    </row>
    <row r="67" spans="1:17" ht="26.25" customHeight="1" thickTop="1" thickBot="1" x14ac:dyDescent="0.25">
      <c r="A67" s="113"/>
      <c r="B67" s="124"/>
      <c r="C67" s="119"/>
      <c r="D67" s="119"/>
      <c r="E67" s="119"/>
      <c r="F67" s="119"/>
      <c r="G67" s="119"/>
      <c r="H67" s="119"/>
      <c r="I67" s="119"/>
      <c r="J67" s="119"/>
      <c r="K67" s="119"/>
      <c r="L67" s="119"/>
      <c r="M67" s="119"/>
      <c r="N67" s="115"/>
      <c r="O67" s="511"/>
      <c r="P67" s="109"/>
      <c r="Q67" s="108"/>
    </row>
    <row r="68" spans="1:17" ht="60" customHeight="1" thickTop="1" thickBot="1" x14ac:dyDescent="0.25">
      <c r="A68" s="113"/>
      <c r="B68" s="487" t="s">
        <v>1775</v>
      </c>
      <c r="C68" s="488"/>
      <c r="D68" s="488"/>
      <c r="E68" s="531"/>
      <c r="F68" s="531"/>
      <c r="G68" s="531"/>
      <c r="H68" s="531"/>
      <c r="I68" s="531"/>
      <c r="J68" s="531"/>
      <c r="K68" s="531"/>
      <c r="L68" s="531"/>
      <c r="M68" s="531"/>
      <c r="N68" s="107"/>
      <c r="O68" s="488"/>
      <c r="P68" s="109"/>
      <c r="Q68" s="107"/>
    </row>
    <row r="69" spans="1:17" ht="60" customHeight="1" thickTop="1" x14ac:dyDescent="0.2">
      <c r="A69" s="113"/>
      <c r="B69" s="490" t="s">
        <v>1776</v>
      </c>
      <c r="C69" s="491" t="s">
        <v>158</v>
      </c>
      <c r="D69" s="491">
        <v>3</v>
      </c>
      <c r="E69" s="492">
        <v>0</v>
      </c>
      <c r="F69" s="492">
        <v>0</v>
      </c>
      <c r="G69" s="492">
        <v>0</v>
      </c>
      <c r="H69" s="492">
        <v>0</v>
      </c>
      <c r="I69" s="492">
        <v>0</v>
      </c>
      <c r="J69" s="492">
        <v>0</v>
      </c>
      <c r="K69" s="492">
        <v>0</v>
      </c>
      <c r="L69" s="492">
        <v>0</v>
      </c>
      <c r="M69" s="493">
        <f t="shared" ref="M69:M89" si="3">IFERROR(SUM(E69:L69),0)</f>
        <v>0</v>
      </c>
      <c r="N69" s="115"/>
      <c r="O69" s="542" t="s">
        <v>1777</v>
      </c>
      <c r="P69" s="109"/>
      <c r="Q69" s="122"/>
    </row>
    <row r="70" spans="1:17" ht="60" customHeight="1" x14ac:dyDescent="0.2">
      <c r="A70" s="113"/>
      <c r="B70" s="494" t="s">
        <v>1778</v>
      </c>
      <c r="C70" s="495" t="s">
        <v>158</v>
      </c>
      <c r="D70" s="495">
        <v>3</v>
      </c>
      <c r="E70" s="496">
        <v>0.41</v>
      </c>
      <c r="F70" s="496">
        <v>2.4689999999999999</v>
      </c>
      <c r="G70" s="496">
        <v>3.0840000000000001</v>
      </c>
      <c r="H70" s="505"/>
      <c r="I70" s="496">
        <v>0</v>
      </c>
      <c r="J70" s="496">
        <v>0</v>
      </c>
      <c r="K70" s="496">
        <v>0</v>
      </c>
      <c r="L70" s="496">
        <v>0</v>
      </c>
      <c r="M70" s="497">
        <f t="shared" si="3"/>
        <v>5.9630000000000001</v>
      </c>
      <c r="N70" s="115"/>
      <c r="O70" s="543" t="s">
        <v>1779</v>
      </c>
      <c r="P70" s="109"/>
      <c r="Q70" s="121"/>
    </row>
    <row r="71" spans="1:17" ht="60" customHeight="1" x14ac:dyDescent="0.2">
      <c r="A71" s="113"/>
      <c r="B71" s="494" t="s">
        <v>1780</v>
      </c>
      <c r="C71" s="495" t="s">
        <v>158</v>
      </c>
      <c r="D71" s="495">
        <v>3</v>
      </c>
      <c r="E71" s="505"/>
      <c r="F71" s="505"/>
      <c r="G71" s="505"/>
      <c r="H71" s="505"/>
      <c r="I71" s="505"/>
      <c r="J71" s="505"/>
      <c r="K71" s="496">
        <v>0</v>
      </c>
      <c r="L71" s="505"/>
      <c r="M71" s="497">
        <f t="shared" si="3"/>
        <v>0</v>
      </c>
      <c r="N71" s="115"/>
      <c r="O71" s="543" t="s">
        <v>1781</v>
      </c>
      <c r="P71" s="109"/>
      <c r="Q71" s="117"/>
    </row>
    <row r="72" spans="1:17" ht="60" customHeight="1" x14ac:dyDescent="0.2">
      <c r="A72" s="113"/>
      <c r="B72" s="494" t="s">
        <v>1782</v>
      </c>
      <c r="C72" s="495" t="s">
        <v>158</v>
      </c>
      <c r="D72" s="495">
        <v>3</v>
      </c>
      <c r="E72" s="505"/>
      <c r="F72" s="496">
        <v>0</v>
      </c>
      <c r="G72" s="496">
        <v>0</v>
      </c>
      <c r="H72" s="505"/>
      <c r="I72" s="505"/>
      <c r="J72" s="505"/>
      <c r="K72" s="505"/>
      <c r="L72" s="505"/>
      <c r="M72" s="497">
        <f t="shared" si="3"/>
        <v>0</v>
      </c>
      <c r="N72" s="115"/>
      <c r="O72" s="543" t="s">
        <v>1783</v>
      </c>
      <c r="P72" s="109"/>
      <c r="Q72" s="117"/>
    </row>
    <row r="73" spans="1:17" ht="60" customHeight="1" x14ac:dyDescent="0.2">
      <c r="A73" s="113"/>
      <c r="B73" s="494" t="s">
        <v>1784</v>
      </c>
      <c r="C73" s="495" t="s">
        <v>158</v>
      </c>
      <c r="D73" s="495">
        <v>3</v>
      </c>
      <c r="E73" s="496">
        <v>0</v>
      </c>
      <c r="F73" s="505"/>
      <c r="G73" s="505"/>
      <c r="H73" s="505"/>
      <c r="I73" s="505"/>
      <c r="J73" s="505"/>
      <c r="K73" s="505"/>
      <c r="L73" s="505"/>
      <c r="M73" s="497">
        <f t="shared" si="3"/>
        <v>0</v>
      </c>
      <c r="N73" s="115"/>
      <c r="O73" s="543" t="s">
        <v>1785</v>
      </c>
      <c r="P73" s="109"/>
      <c r="Q73" s="117"/>
    </row>
    <row r="74" spans="1:17" ht="60" customHeight="1" x14ac:dyDescent="0.2">
      <c r="A74" s="113"/>
      <c r="B74" s="494" t="s">
        <v>1786</v>
      </c>
      <c r="C74" s="495" t="s">
        <v>158</v>
      </c>
      <c r="D74" s="495">
        <v>3</v>
      </c>
      <c r="E74" s="505"/>
      <c r="F74" s="505"/>
      <c r="G74" s="505"/>
      <c r="H74" s="496">
        <v>0.26400000000000001</v>
      </c>
      <c r="I74" s="505"/>
      <c r="J74" s="505"/>
      <c r="K74" s="505"/>
      <c r="L74" s="505"/>
      <c r="M74" s="497">
        <f t="shared" si="3"/>
        <v>0.26400000000000001</v>
      </c>
      <c r="N74" s="115"/>
      <c r="O74" s="543" t="s">
        <v>1787</v>
      </c>
      <c r="P74" s="109"/>
      <c r="Q74" s="117"/>
    </row>
    <row r="75" spans="1:17" s="156" customFormat="1" ht="60" customHeight="1" x14ac:dyDescent="0.2">
      <c r="A75" s="152"/>
      <c r="B75" s="494" t="s">
        <v>1788</v>
      </c>
      <c r="C75" s="495" t="s">
        <v>158</v>
      </c>
      <c r="D75" s="495">
        <v>3</v>
      </c>
      <c r="E75" s="505"/>
      <c r="F75" s="505"/>
      <c r="G75" s="505"/>
      <c r="H75" s="496">
        <v>-2.427</v>
      </c>
      <c r="I75" s="505"/>
      <c r="J75" s="505"/>
      <c r="K75" s="505"/>
      <c r="L75" s="505"/>
      <c r="M75" s="497">
        <f t="shared" si="3"/>
        <v>-2.427</v>
      </c>
      <c r="N75" s="153"/>
      <c r="O75" s="543" t="s">
        <v>1789</v>
      </c>
      <c r="P75" s="154"/>
      <c r="Q75" s="155"/>
    </row>
    <row r="76" spans="1:17" ht="60" customHeight="1" x14ac:dyDescent="0.2">
      <c r="A76" s="113"/>
      <c r="B76" s="494" t="s">
        <v>1790</v>
      </c>
      <c r="C76" s="495" t="s">
        <v>158</v>
      </c>
      <c r="D76" s="495">
        <v>3</v>
      </c>
      <c r="E76" s="505"/>
      <c r="F76" s="505"/>
      <c r="G76" s="505"/>
      <c r="H76" s="505"/>
      <c r="I76" s="505"/>
      <c r="J76" s="505"/>
      <c r="K76" s="496">
        <v>-3.5999999999999997E-2</v>
      </c>
      <c r="L76" s="505"/>
      <c r="M76" s="497">
        <f t="shared" si="3"/>
        <v>-3.5999999999999997E-2</v>
      </c>
      <c r="N76" s="115"/>
      <c r="O76" s="543" t="s">
        <v>1791</v>
      </c>
      <c r="P76" s="109"/>
      <c r="Q76" s="117"/>
    </row>
    <row r="77" spans="1:17" ht="60" customHeight="1" x14ac:dyDescent="0.2">
      <c r="A77" s="113"/>
      <c r="B77" s="494" t="s">
        <v>1792</v>
      </c>
      <c r="C77" s="495" t="s">
        <v>158</v>
      </c>
      <c r="D77" s="495">
        <v>3</v>
      </c>
      <c r="E77" s="505"/>
      <c r="F77" s="505"/>
      <c r="G77" s="505"/>
      <c r="H77" s="505"/>
      <c r="I77" s="505"/>
      <c r="J77" s="505"/>
      <c r="K77" s="505"/>
      <c r="L77" s="496">
        <v>0</v>
      </c>
      <c r="M77" s="497">
        <f t="shared" si="3"/>
        <v>0</v>
      </c>
      <c r="N77" s="115"/>
      <c r="O77" s="543" t="s">
        <v>1793</v>
      </c>
      <c r="P77" s="109"/>
      <c r="Q77" s="117"/>
    </row>
    <row r="78" spans="1:17" ht="60" customHeight="1" x14ac:dyDescent="0.2">
      <c r="A78" s="113"/>
      <c r="B78" s="494" t="s">
        <v>1794</v>
      </c>
      <c r="C78" s="495" t="s">
        <v>158</v>
      </c>
      <c r="D78" s="495">
        <v>3</v>
      </c>
      <c r="E78" s="496">
        <v>0</v>
      </c>
      <c r="F78" s="496">
        <v>0</v>
      </c>
      <c r="G78" s="505"/>
      <c r="H78" s="505"/>
      <c r="I78" s="505"/>
      <c r="J78" s="505"/>
      <c r="K78" s="505"/>
      <c r="L78" s="505"/>
      <c r="M78" s="497">
        <f t="shared" si="3"/>
        <v>0</v>
      </c>
      <c r="N78" s="115"/>
      <c r="O78" s="543" t="s">
        <v>1795</v>
      </c>
      <c r="P78" s="109"/>
      <c r="Q78" s="117"/>
    </row>
    <row r="79" spans="1:17" ht="60" customHeight="1" x14ac:dyDescent="0.2">
      <c r="A79" s="113"/>
      <c r="B79" s="494" t="s">
        <v>1796</v>
      </c>
      <c r="C79" s="495" t="s">
        <v>158</v>
      </c>
      <c r="D79" s="495">
        <v>3</v>
      </c>
      <c r="E79" s="505"/>
      <c r="F79" s="496">
        <v>-3.7170000000000001</v>
      </c>
      <c r="G79" s="496">
        <v>-0.41099999999999998</v>
      </c>
      <c r="H79" s="505"/>
      <c r="I79" s="505"/>
      <c r="J79" s="505"/>
      <c r="K79" s="505"/>
      <c r="L79" s="505"/>
      <c r="M79" s="497">
        <f t="shared" si="3"/>
        <v>-4.1280000000000001</v>
      </c>
      <c r="N79" s="115"/>
      <c r="O79" s="543" t="s">
        <v>1797</v>
      </c>
      <c r="P79" s="109"/>
      <c r="Q79" s="117"/>
    </row>
    <row r="80" spans="1:17" ht="60" customHeight="1" x14ac:dyDescent="0.2">
      <c r="A80" s="113"/>
      <c r="B80" s="494" t="s">
        <v>1798</v>
      </c>
      <c r="C80" s="495" t="s">
        <v>158</v>
      </c>
      <c r="D80" s="495">
        <v>3</v>
      </c>
      <c r="E80" s="496">
        <v>0.36799999999999999</v>
      </c>
      <c r="F80" s="496">
        <v>5.18</v>
      </c>
      <c r="G80" s="496">
        <v>10.355</v>
      </c>
      <c r="H80" s="496">
        <v>0.54100000000000004</v>
      </c>
      <c r="I80" s="496">
        <v>0</v>
      </c>
      <c r="J80" s="496">
        <v>0</v>
      </c>
      <c r="K80" s="505"/>
      <c r="L80" s="505"/>
      <c r="M80" s="497">
        <f t="shared" si="3"/>
        <v>16.443999999999999</v>
      </c>
      <c r="N80" s="115"/>
      <c r="O80" s="543" t="s">
        <v>1799</v>
      </c>
      <c r="P80" s="109"/>
      <c r="Q80" s="117"/>
    </row>
    <row r="81" spans="1:17" ht="60" customHeight="1" x14ac:dyDescent="0.2">
      <c r="A81" s="113"/>
      <c r="B81" s="494" t="s">
        <v>1727</v>
      </c>
      <c r="C81" s="495" t="s">
        <v>158</v>
      </c>
      <c r="D81" s="495">
        <v>3</v>
      </c>
      <c r="E81" s="505"/>
      <c r="F81" s="496">
        <v>0</v>
      </c>
      <c r="G81" s="496">
        <v>0</v>
      </c>
      <c r="H81" s="505"/>
      <c r="I81" s="505"/>
      <c r="J81" s="505"/>
      <c r="K81" s="505"/>
      <c r="L81" s="505"/>
      <c r="M81" s="497">
        <f t="shared" si="3"/>
        <v>0</v>
      </c>
      <c r="N81" s="115"/>
      <c r="O81" s="543" t="s">
        <v>1800</v>
      </c>
      <c r="P81" s="109"/>
      <c r="Q81" s="117"/>
    </row>
    <row r="82" spans="1:17" ht="60" customHeight="1" x14ac:dyDescent="0.2">
      <c r="A82" s="113"/>
      <c r="B82" s="494" t="s">
        <v>1801</v>
      </c>
      <c r="C82" s="495" t="s">
        <v>158</v>
      </c>
      <c r="D82" s="495">
        <v>3</v>
      </c>
      <c r="E82" s="496">
        <v>-2.63</v>
      </c>
      <c r="F82" s="496">
        <v>23</v>
      </c>
      <c r="G82" s="496">
        <v>-10.494999999999999</v>
      </c>
      <c r="H82" s="496">
        <v>-1.6319999999999999</v>
      </c>
      <c r="I82" s="496">
        <v>0</v>
      </c>
      <c r="J82" s="496">
        <v>0</v>
      </c>
      <c r="K82" s="505"/>
      <c r="L82" s="505"/>
      <c r="M82" s="497">
        <f t="shared" si="3"/>
        <v>8.2430000000000021</v>
      </c>
      <c r="N82" s="115"/>
      <c r="O82" s="543" t="s">
        <v>1802</v>
      </c>
      <c r="P82" s="109"/>
      <c r="Q82" s="117"/>
    </row>
    <row r="83" spans="1:17" ht="60" customHeight="1" x14ac:dyDescent="0.2">
      <c r="A83" s="113"/>
      <c r="B83" s="494" t="s">
        <v>1803</v>
      </c>
      <c r="C83" s="495" t="s">
        <v>158</v>
      </c>
      <c r="D83" s="495">
        <v>3</v>
      </c>
      <c r="E83" s="496">
        <v>-0.95099999999999996</v>
      </c>
      <c r="F83" s="496">
        <v>-6.2060000000000004</v>
      </c>
      <c r="G83" s="496">
        <v>-2.0960000000000001</v>
      </c>
      <c r="H83" s="496">
        <v>-2.609</v>
      </c>
      <c r="I83" s="496">
        <v>0</v>
      </c>
      <c r="J83" s="496">
        <v>0</v>
      </c>
      <c r="K83" s="505"/>
      <c r="L83" s="505"/>
      <c r="M83" s="497">
        <f t="shared" si="3"/>
        <v>-11.862</v>
      </c>
      <c r="N83" s="115"/>
      <c r="O83" s="543" t="s">
        <v>1804</v>
      </c>
      <c r="P83" s="109"/>
      <c r="Q83" s="117"/>
    </row>
    <row r="84" spans="1:17" ht="60" customHeight="1" x14ac:dyDescent="0.2">
      <c r="A84" s="113"/>
      <c r="B84" s="494" t="s">
        <v>1805</v>
      </c>
      <c r="C84" s="495" t="s">
        <v>158</v>
      </c>
      <c r="D84" s="495">
        <v>3</v>
      </c>
      <c r="E84" s="496">
        <v>0.38900000000000001</v>
      </c>
      <c r="F84" s="496">
        <v>4.5259999999999998</v>
      </c>
      <c r="G84" s="496">
        <v>7.9279999999999999</v>
      </c>
      <c r="H84" s="496">
        <v>0.94599999999999995</v>
      </c>
      <c r="I84" s="496">
        <v>0</v>
      </c>
      <c r="J84" s="496">
        <v>0</v>
      </c>
      <c r="K84" s="505"/>
      <c r="L84" s="505"/>
      <c r="M84" s="497">
        <f t="shared" si="3"/>
        <v>13.789</v>
      </c>
      <c r="N84" s="115"/>
      <c r="O84" s="543" t="s">
        <v>1806</v>
      </c>
      <c r="P84" s="109"/>
      <c r="Q84" s="117"/>
    </row>
    <row r="85" spans="1:17" ht="60" customHeight="1" x14ac:dyDescent="0.2">
      <c r="A85" s="113"/>
      <c r="B85" s="494" t="s">
        <v>1807</v>
      </c>
      <c r="C85" s="495" t="s">
        <v>158</v>
      </c>
      <c r="D85" s="495">
        <v>3</v>
      </c>
      <c r="E85" s="496">
        <v>3.3479999999999999</v>
      </c>
      <c r="F85" s="496">
        <v>7.0000000000000001E-3</v>
      </c>
      <c r="G85" s="505"/>
      <c r="H85" s="505"/>
      <c r="I85" s="505"/>
      <c r="J85" s="505"/>
      <c r="K85" s="505"/>
      <c r="L85" s="505"/>
      <c r="M85" s="497">
        <f t="shared" si="3"/>
        <v>3.355</v>
      </c>
      <c r="N85" s="115"/>
      <c r="O85" s="543" t="s">
        <v>1808</v>
      </c>
      <c r="P85" s="109"/>
      <c r="Q85" s="117"/>
    </row>
    <row r="86" spans="1:17" ht="60" customHeight="1" x14ac:dyDescent="0.2">
      <c r="A86" s="113"/>
      <c r="B86" s="494" t="s">
        <v>1809</v>
      </c>
      <c r="C86" s="495" t="s">
        <v>158</v>
      </c>
      <c r="D86" s="495">
        <v>3</v>
      </c>
      <c r="E86" s="505"/>
      <c r="F86" s="505"/>
      <c r="G86" s="505"/>
      <c r="H86" s="505"/>
      <c r="I86" s="496">
        <v>0</v>
      </c>
      <c r="J86" s="505"/>
      <c r="K86" s="505"/>
      <c r="L86" s="505"/>
      <c r="M86" s="497">
        <f t="shared" si="3"/>
        <v>0</v>
      </c>
      <c r="N86" s="115"/>
      <c r="O86" s="543" t="s">
        <v>1810</v>
      </c>
      <c r="P86" s="109"/>
      <c r="Q86" s="117"/>
    </row>
    <row r="87" spans="1:17" ht="60" customHeight="1" x14ac:dyDescent="0.2">
      <c r="A87" s="113"/>
      <c r="B87" s="494" t="s">
        <v>1811</v>
      </c>
      <c r="C87" s="495" t="s">
        <v>158</v>
      </c>
      <c r="D87" s="495">
        <v>3</v>
      </c>
      <c r="E87" s="496">
        <v>0</v>
      </c>
      <c r="F87" s="496">
        <v>0</v>
      </c>
      <c r="G87" s="496">
        <v>0</v>
      </c>
      <c r="H87" s="496">
        <v>0</v>
      </c>
      <c r="I87" s="505"/>
      <c r="J87" s="505"/>
      <c r="K87" s="505"/>
      <c r="L87" s="505"/>
      <c r="M87" s="497">
        <f t="shared" si="3"/>
        <v>0</v>
      </c>
      <c r="N87" s="115"/>
      <c r="O87" s="543" t="s">
        <v>1812</v>
      </c>
      <c r="P87" s="109"/>
      <c r="Q87" s="117"/>
    </row>
    <row r="88" spans="1:17" ht="60" customHeight="1" x14ac:dyDescent="0.2">
      <c r="A88" s="113"/>
      <c r="B88" s="494" t="s">
        <v>1813</v>
      </c>
      <c r="C88" s="495" t="s">
        <v>158</v>
      </c>
      <c r="D88" s="495">
        <v>3</v>
      </c>
      <c r="E88" s="496">
        <v>0</v>
      </c>
      <c r="F88" s="496">
        <v>0</v>
      </c>
      <c r="G88" s="496">
        <v>0</v>
      </c>
      <c r="H88" s="496">
        <v>0</v>
      </c>
      <c r="I88" s="505"/>
      <c r="J88" s="505"/>
      <c r="K88" s="505"/>
      <c r="L88" s="505"/>
      <c r="M88" s="497">
        <f t="shared" si="3"/>
        <v>0</v>
      </c>
      <c r="N88" s="115"/>
      <c r="O88" s="543" t="s">
        <v>1814</v>
      </c>
      <c r="P88" s="109"/>
      <c r="Q88" s="117"/>
    </row>
    <row r="89" spans="1:17" ht="60" customHeight="1" thickBot="1" x14ac:dyDescent="0.25">
      <c r="A89" s="113"/>
      <c r="B89" s="498" t="s">
        <v>1815</v>
      </c>
      <c r="C89" s="499" t="s">
        <v>158</v>
      </c>
      <c r="D89" s="499">
        <v>3</v>
      </c>
      <c r="E89" s="298">
        <v>0</v>
      </c>
      <c r="F89" s="298">
        <v>0</v>
      </c>
      <c r="G89" s="298">
        <v>0</v>
      </c>
      <c r="H89" s="298">
        <v>0</v>
      </c>
      <c r="I89" s="298">
        <v>0</v>
      </c>
      <c r="J89" s="298">
        <v>0</v>
      </c>
      <c r="K89" s="298">
        <v>0</v>
      </c>
      <c r="L89" s="298">
        <v>0</v>
      </c>
      <c r="M89" s="501">
        <f t="shared" si="3"/>
        <v>0</v>
      </c>
      <c r="N89" s="115"/>
      <c r="O89" s="544" t="s">
        <v>1816</v>
      </c>
      <c r="P89" s="109"/>
      <c r="Q89" s="114"/>
    </row>
    <row r="90" spans="1:17" ht="26.25" customHeight="1" thickTop="1" x14ac:dyDescent="0.2">
      <c r="A90" s="113"/>
      <c r="B90" s="112"/>
      <c r="C90" s="563"/>
      <c r="D90" s="563"/>
      <c r="E90" s="111"/>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8" zeroHeight="1" x14ac:dyDescent="0.3"/>
  <cols>
    <col min="1" max="4" width="3.5703125" style="37" customWidth="1"/>
    <col min="5" max="5" width="70" style="37" customWidth="1"/>
    <col min="6" max="6" width="4.42578125" style="37" customWidth="1"/>
    <col min="7" max="7" width="48.5703125" style="37" bestFit="1" customWidth="1"/>
    <col min="8" max="8" width="3.5703125" style="37" customWidth="1"/>
    <col min="9" max="9" width="55" style="37" bestFit="1" customWidth="1"/>
    <col min="10" max="10" width="3.5703125" style="37" customWidth="1"/>
    <col min="11" max="11" width="35.5703125" style="37" customWidth="1"/>
    <col min="12" max="12" width="9.140625" style="37" customWidth="1"/>
    <col min="13" max="13" width="9.140625" style="37" hidden="1" customWidth="1"/>
    <col min="14" max="16384" width="12.42578125" style="37" hidden="1"/>
  </cols>
  <sheetData>
    <row r="1" spans="1:11" s="51" customFormat="1" ht="31.2" x14ac:dyDescent="0.2">
      <c r="A1" s="1" t="str">
        <f ca="1" xml:space="preserve"> RIGHT(CELL("filename", A1), LEN(CELL("filename", A1)) - SEARCH("]", CELL("filename", A1)))</f>
        <v>FAST</v>
      </c>
    </row>
    <row r="2" spans="1:11" x14ac:dyDescent="0.3"/>
    <row r="3" spans="1:11" s="42" customFormat="1" ht="21" x14ac:dyDescent="0.4">
      <c r="A3" s="31" t="s">
        <v>7</v>
      </c>
      <c r="I3" s="31" t="s">
        <v>8</v>
      </c>
      <c r="K3" s="31" t="s">
        <v>9</v>
      </c>
    </row>
    <row r="4" spans="1:11" x14ac:dyDescent="0.3"/>
    <row r="5" spans="1:11" s="29" customFormat="1" ht="15.6" x14ac:dyDescent="0.3">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6" x14ac:dyDescent="0.3">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6" x14ac:dyDescent="0.3">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6" x14ac:dyDescent="0.3">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6" x14ac:dyDescent="0.3">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6" x14ac:dyDescent="0.2">
      <c r="A56" s="54" t="s">
        <v>90</v>
      </c>
    </row>
    <row r="57" spans="1:11" x14ac:dyDescent="0.3"/>
    <row r="58" spans="1:11" x14ac:dyDescent="0.3"/>
    <row r="59" spans="1:11" x14ac:dyDescent="0.3"/>
  </sheetData>
  <conditionalFormatting sqref="E28">
    <cfRule type="cellIs" dxfId="162" priority="1" stopIfTrue="1" operator="notEqual">
      <formula>0</formula>
    </cfRule>
    <cfRule type="cellIs" dxfId="161"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199999999999999" x14ac:dyDescent="0.2"/>
  <cols>
    <col min="1" max="1" width="23.42578125" style="35" customWidth="1"/>
    <col min="2" max="2" width="28.140625" style="35" customWidth="1"/>
    <col min="3" max="3" width="23.140625" style="35" customWidth="1"/>
    <col min="4" max="26" width="9.42578125" style="35" customWidth="1"/>
    <col min="27" max="55" width="9.140625" style="35" hidden="1" customWidth="1"/>
    <col min="56" max="102" width="9.42578125" style="35" hidden="1" customWidth="1"/>
    <col min="103" max="16384" width="9.42578125" style="35" hidden="1"/>
  </cols>
  <sheetData>
    <row r="1" spans="1:101" s="1" customFormat="1" ht="31.2" x14ac:dyDescent="0.2">
      <c r="A1" s="1" t="str">
        <f ca="1" xml:space="preserve"> RIGHT(CELL("filename", A1), LEN(CELL("filename", A1)) - SEARCH("]", CELL("filename", A1)))</f>
        <v>Contents</v>
      </c>
    </row>
    <row r="3" spans="1:101" ht="15.6"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7" customFormat="1" ht="15.6" x14ac:dyDescent="0.2">
      <c r="A4" s="214"/>
      <c r="B4" s="215"/>
      <c r="C4" s="216"/>
    </row>
    <row r="5" spans="1:101" s="217" customFormat="1" ht="15.6" x14ac:dyDescent="0.2">
      <c r="A5" s="214" t="s">
        <v>94</v>
      </c>
      <c r="B5" s="215"/>
      <c r="C5" s="216"/>
    </row>
    <row r="6" spans="1:101" s="217" customFormat="1" ht="15.6" x14ac:dyDescent="0.2">
      <c r="A6" s="214"/>
      <c r="B6" s="215" t="str">
        <f xml:space="preserve"> InpS!$A$8</f>
        <v>Time</v>
      </c>
      <c r="C6" s="216"/>
    </row>
    <row r="7" spans="1:101" s="217" customFormat="1" ht="15.6" x14ac:dyDescent="0.2">
      <c r="A7" s="214"/>
      <c r="B7" s="215" t="str">
        <f xml:space="preserve"> InpS!$A$19</f>
        <v>Indexation</v>
      </c>
      <c r="C7" s="216"/>
    </row>
    <row r="8" spans="1:101" s="217" customFormat="1" ht="15.6" x14ac:dyDescent="0.2">
      <c r="A8" s="214"/>
      <c r="B8" s="215"/>
      <c r="C8" s="216" t="str">
        <f xml:space="preserve"> InpS!$B$21</f>
        <v>CPI(H)</v>
      </c>
    </row>
    <row r="9" spans="1:101" s="217" customFormat="1" ht="15.6" x14ac:dyDescent="0.2">
      <c r="A9" s="214"/>
      <c r="B9" s="215"/>
      <c r="C9" s="216" t="str">
        <f xml:space="preserve"> InpS!$B$36</f>
        <v>CPI(H) 2022-23</v>
      </c>
    </row>
    <row r="10" spans="1:101" s="217" customFormat="1" ht="15.6" x14ac:dyDescent="0.2">
      <c r="A10" s="214"/>
      <c r="B10" s="215"/>
      <c r="C10" s="216" t="str">
        <f xml:space="preserve"> InpS!$B$50</f>
        <v>Reference years</v>
      </c>
    </row>
    <row r="11" spans="1:101" s="217" customFormat="1" ht="15.6" x14ac:dyDescent="0.2">
      <c r="A11" s="214"/>
      <c r="B11" s="215" t="str">
        <f xml:space="preserve"> InpS!$A$58</f>
        <v>Revenue Adjustments</v>
      </c>
      <c r="C11" s="216"/>
    </row>
    <row r="12" spans="1:101" s="217" customFormat="1" ht="15.6" x14ac:dyDescent="0.2">
      <c r="A12" s="214"/>
      <c r="B12" s="215"/>
      <c r="C12" s="216" t="str">
        <f xml:space="preserve"> InpS!$B$60</f>
        <v>PR14 Blind Year reconciliation end-of-period revenue adjustments</v>
      </c>
    </row>
    <row r="13" spans="1:101" s="217" customFormat="1" ht="15.6" x14ac:dyDescent="0.2">
      <c r="A13" s="214"/>
      <c r="B13" s="215"/>
      <c r="C13" s="216" t="str">
        <f xml:space="preserve"> InpS!$B$92</f>
        <v>PR19 reconciliation revenue adjustments</v>
      </c>
    </row>
    <row r="14" spans="1:101" s="217" customFormat="1" ht="15.6" x14ac:dyDescent="0.2">
      <c r="A14" s="214"/>
      <c r="B14" s="215"/>
      <c r="C14" s="216" t="str">
        <f xml:space="preserve"> InpS!$B$283</f>
        <v>Deferred 2022-23 in-period ODI payments (tvm adjusted amounts to be applied with 2023-24 ODI payments in 2025-26 allowed revenue)</v>
      </c>
    </row>
    <row r="15" spans="1:101" s="217" customFormat="1" ht="15.6" x14ac:dyDescent="0.2">
      <c r="A15" s="214"/>
      <c r="B15" s="215"/>
      <c r="C15" s="216" t="str">
        <f xml:space="preserve"> InpS!$B$293</f>
        <v>2023-24 in-period ODI payments to be applied in 2025-26 allowed revenue</v>
      </c>
    </row>
    <row r="16" spans="1:101" s="217" customFormat="1" ht="15.6" x14ac:dyDescent="0.2">
      <c r="A16" s="214"/>
      <c r="B16" s="215"/>
      <c r="C16" s="216" t="str">
        <f xml:space="preserve"> InpS!$B$330</f>
        <v>2024-25 in-period ODI payments to be applied in 2026-27 allowed revenue</v>
      </c>
    </row>
    <row r="17" spans="1:3" s="217" customFormat="1" ht="15.6" x14ac:dyDescent="0.2">
      <c r="A17" s="214"/>
      <c r="B17" s="215" t="str">
        <f xml:space="preserve"> InpS!$A$372</f>
        <v>Tax Uplift Eligibility Switches</v>
      </c>
      <c r="C17" s="216"/>
    </row>
    <row r="18" spans="1:3" s="217" customFormat="1" ht="15.6" x14ac:dyDescent="0.2">
      <c r="A18" s="214"/>
      <c r="B18" s="215"/>
      <c r="C18" s="216" t="str">
        <f xml:space="preserve"> InpS!$B$374</f>
        <v>PR14 Blind Year reconciliation end-of-period revenue adjustments</v>
      </c>
    </row>
    <row r="19" spans="1:3" s="217" customFormat="1" ht="15.6" x14ac:dyDescent="0.2">
      <c r="A19" s="214"/>
      <c r="B19" s="215"/>
      <c r="C19" s="216" t="str">
        <f xml:space="preserve"> InpS!$B$382</f>
        <v>PR19 reconciliation revenue adjustments</v>
      </c>
    </row>
    <row r="20" spans="1:3" s="217" customFormat="1" ht="15.6" x14ac:dyDescent="0.2">
      <c r="A20" s="214"/>
      <c r="B20" s="215"/>
      <c r="C20" s="216" t="str">
        <f xml:space="preserve"> InpS!$B$573</f>
        <v>PR19 In-period ODI revenue adjustments (eligibile for tax uplift per tax treatment applied in the In-period adjustments model)</v>
      </c>
    </row>
    <row r="21" spans="1:3" s="217" customFormat="1" ht="15.6" x14ac:dyDescent="0.2">
      <c r="A21" s="214"/>
      <c r="B21" s="215" t="str">
        <f xml:space="preserve"> InpS!$A$583</f>
        <v>Profiling Inputs</v>
      </c>
      <c r="C21" s="216"/>
    </row>
    <row r="22" spans="1:3" s="217" customFormat="1" ht="15.6" x14ac:dyDescent="0.2">
      <c r="A22" s="214"/>
      <c r="B22" s="215"/>
      <c r="C22" s="216" t="str">
        <f xml:space="preserve"> InpS!$B$585</f>
        <v>Discounting</v>
      </c>
    </row>
    <row r="23" spans="1:3" s="217" customFormat="1" ht="15.6" x14ac:dyDescent="0.2">
      <c r="A23" s="214"/>
      <c r="B23" s="215"/>
      <c r="C23" s="216" t="str">
        <f xml:space="preserve"> InpS!$B$598</f>
        <v>Number of years (used with profile selector option 2)</v>
      </c>
    </row>
    <row r="24" spans="1:3" s="217" customFormat="1" ht="15.6" x14ac:dyDescent="0.2">
      <c r="A24" s="214"/>
      <c r="B24" s="215"/>
      <c r="C24" s="216" t="str">
        <f xml:space="preserve"> InpS!$B$602</f>
        <v>Profile selector</v>
      </c>
    </row>
    <row r="25" spans="1:3" s="217" customFormat="1" ht="15.6" x14ac:dyDescent="0.2">
      <c r="A25" s="214"/>
      <c r="B25" s="215" t="str">
        <f xml:space="preserve"> InpS!$A$613</f>
        <v>Non Changeable Model Technical Inputs</v>
      </c>
      <c r="C25" s="216"/>
    </row>
    <row r="26" spans="1:3" s="217" customFormat="1" ht="15.6" x14ac:dyDescent="0.2">
      <c r="A26" s="214"/>
      <c r="B26" s="215"/>
      <c r="C26" s="216"/>
    </row>
    <row r="27" spans="1:3" s="217" customFormat="1" ht="15.6" x14ac:dyDescent="0.2">
      <c r="A27" s="214" t="s">
        <v>95</v>
      </c>
      <c r="B27" s="215"/>
      <c r="C27" s="216"/>
    </row>
    <row r="28" spans="1:3" s="217" customFormat="1" ht="15.6" x14ac:dyDescent="0.2">
      <c r="A28" s="214"/>
      <c r="B28" s="289" t="str">
        <f xml:space="preserve"> Time!$A$8</f>
        <v>Headers</v>
      </c>
      <c r="C28" s="216"/>
    </row>
    <row r="29" spans="1:3" s="217" customFormat="1" ht="15.6" x14ac:dyDescent="0.2">
      <c r="A29" s="214"/>
      <c r="B29" s="215" t="str">
        <f xml:space="preserve"> Time!$A$23</f>
        <v>Forecast start period flag</v>
      </c>
      <c r="C29" s="216"/>
    </row>
    <row r="30" spans="1:3" s="217" customFormat="1" ht="15.6" x14ac:dyDescent="0.2">
      <c r="A30" s="214"/>
      <c r="B30" s="215" t="str">
        <f xml:space="preserve"> Time!$A$30</f>
        <v>AMP period flag</v>
      </c>
      <c r="C30" s="216"/>
    </row>
    <row r="31" spans="1:3" s="217" customFormat="1" ht="15.6" x14ac:dyDescent="0.2">
      <c r="A31" s="214"/>
      <c r="B31" s="215"/>
      <c r="C31" s="216"/>
    </row>
    <row r="32" spans="1:3" s="217" customFormat="1" ht="15.6" x14ac:dyDescent="0.2">
      <c r="A32" s="214" t="s">
        <v>96</v>
      </c>
      <c r="B32" s="215"/>
      <c r="C32" s="216"/>
    </row>
    <row r="33" spans="1:3" s="217" customFormat="1" ht="15.6" x14ac:dyDescent="0.2">
      <c r="A33" s="214"/>
      <c r="B33" s="215" t="str">
        <f xml:space="preserve"> Indexation!$A$8</f>
        <v>CPIH Monthly Index</v>
      </c>
      <c r="C33" s="216"/>
    </row>
    <row r="34" spans="1:3" s="217" customFormat="1" ht="15.6" x14ac:dyDescent="0.2">
      <c r="A34" s="214"/>
      <c r="B34" s="215" t="str">
        <f xml:space="preserve"> Indexation!$A$69</f>
        <v>CPIH Index Calculations</v>
      </c>
      <c r="C34" s="216"/>
    </row>
    <row r="35" spans="1:3" s="217" customFormat="1" ht="15.6" x14ac:dyDescent="0.2">
      <c r="A35" s="214"/>
      <c r="B35" s="215" t="str">
        <f xml:space="preserve"> Indexation!$A$85</f>
        <v>CPIH Inflators</v>
      </c>
      <c r="C35" s="216"/>
    </row>
    <row r="36" spans="1:3" s="217" customFormat="1" ht="15.6" x14ac:dyDescent="0.2">
      <c r="A36" s="214"/>
      <c r="B36" s="215"/>
      <c r="C36" s="216"/>
    </row>
    <row r="37" spans="1:3" s="217" customFormat="1" ht="15.6" x14ac:dyDescent="0.2">
      <c r="A37" s="214" t="s">
        <v>97</v>
      </c>
      <c r="B37" s="215"/>
      <c r="C37" s="216"/>
    </row>
    <row r="38" spans="1:3" s="217" customFormat="1" ht="15.6" x14ac:dyDescent="0.2">
      <c r="A38" s="214"/>
      <c r="B38" s="215" t="str">
        <f xml:space="preserve"> Calc!$A$8</f>
        <v>Adjust Reconciliation Adjustments To PR24 Base Year (2022-23) FYA Prices</v>
      </c>
      <c r="C38" s="216"/>
    </row>
    <row r="39" spans="1:3" s="217" customFormat="1" ht="15.6" x14ac:dyDescent="0.2">
      <c r="A39" s="214"/>
      <c r="B39" s="215"/>
      <c r="C39" s="216" t="str">
        <f xml:space="preserve"> Calc!$B$9</f>
        <v>Reconciliation adjustments calculated in 2017-18 CPI(H) FYA prices</v>
      </c>
    </row>
    <row r="40" spans="1:3" s="217" customFormat="1" ht="15.6" x14ac:dyDescent="0.2">
      <c r="A40" s="214"/>
      <c r="B40" s="215"/>
      <c r="C40" s="216" t="str">
        <f xml:space="preserve"> Calc!$B$378</f>
        <v>Reconciliation adjustments calculated in 2022-23 CPI(H) FYA prices</v>
      </c>
    </row>
    <row r="41" spans="1:3" s="217" customFormat="1" ht="15.6" x14ac:dyDescent="0.2">
      <c r="A41" s="214"/>
      <c r="B41" s="215"/>
      <c r="C41" s="216" t="str">
        <f xml:space="preserve"> Calc!$B$399</f>
        <v>Reconciliation adjustments calculated in 2024-25 CPI(H) FYA prices</v>
      </c>
    </row>
    <row r="42" spans="1:3" s="217" customFormat="1" ht="15.6" x14ac:dyDescent="0.2">
      <c r="A42" s="214"/>
      <c r="B42" s="215"/>
      <c r="C42" s="216" t="str">
        <f xml:space="preserve"> Calc!$B$420</f>
        <v>Reconciliation adjustments calculated in 2024-25 basket year CPI(H) (prior November) prices</v>
      </c>
    </row>
    <row r="43" spans="1:3" s="217" customFormat="1" ht="15.6" x14ac:dyDescent="0.2">
      <c r="A43" s="214"/>
      <c r="B43" s="215" t="str">
        <f xml:space="preserve"> Calc!$A$459</f>
        <v>Separate Adjustments Into Those Eligible / Not Eligible For Tax Uplift</v>
      </c>
      <c r="C43" s="216"/>
    </row>
    <row r="44" spans="1:3" s="217" customFormat="1" ht="15.6" x14ac:dyDescent="0.2">
      <c r="A44" s="214"/>
      <c r="B44" s="215"/>
      <c r="C44" s="216" t="str">
        <f xml:space="preserve"> Calc!$B$460</f>
        <v>Adjustments eligible for tax uplift</v>
      </c>
    </row>
    <row r="45" spans="1:3" s="217" customFormat="1" ht="15.6" x14ac:dyDescent="0.2">
      <c r="A45" s="214"/>
      <c r="B45" s="215"/>
      <c r="C45" s="216" t="str">
        <f xml:space="preserve"> Calc!$B$1123</f>
        <v>Total adjustments eligible for tax uplift</v>
      </c>
    </row>
    <row r="46" spans="1:3" s="217" customFormat="1" ht="15.6" x14ac:dyDescent="0.2">
      <c r="A46" s="214"/>
      <c r="B46" s="215"/>
      <c r="C46" s="216" t="str">
        <f xml:space="preserve"> Calc!$B$1287</f>
        <v>Adjustments not eligible for tax uplift</v>
      </c>
    </row>
    <row r="47" spans="1:3" s="217" customFormat="1" ht="15.6" x14ac:dyDescent="0.2">
      <c r="A47" s="214"/>
      <c r="B47" s="215"/>
      <c r="C47" s="216" t="str">
        <f xml:space="preserve"> Calc!$B$1950</f>
        <v>Total adjustments not eligible for tax uplift</v>
      </c>
    </row>
    <row r="48" spans="1:3" s="217" customFormat="1" ht="15.6" x14ac:dyDescent="0.2">
      <c r="A48" s="214"/>
      <c r="B48" s="215" t="str">
        <f xml:space="preserve"> Calc!$A$2161</f>
        <v>Unprofiled Post Financeability Adjustments In 2022-23 CPIH FYA Prices (Excluding PR19 In-period ODI Items)</v>
      </c>
      <c r="C48" s="216"/>
    </row>
    <row r="49" spans="1:3" s="217" customFormat="1" ht="15.6" x14ac:dyDescent="0.2">
      <c r="A49" s="214"/>
      <c r="B49" s="215"/>
      <c r="C49" s="216" t="str">
        <f xml:space="preserve"> Calc!$B$2162</f>
        <v>Total adjustments eligible for tax uplift before profiling</v>
      </c>
    </row>
    <row r="50" spans="1:3" s="217" customFormat="1" ht="15.6" x14ac:dyDescent="0.2">
      <c r="A50" s="214"/>
      <c r="B50" s="215"/>
      <c r="C50" s="216" t="str">
        <f xml:space="preserve"> Calc!$B$2170</f>
        <v>Total adjustments not eligible for tax uplift before profiling</v>
      </c>
    </row>
    <row r="51" spans="1:3" s="217" customFormat="1" ht="15.6" x14ac:dyDescent="0.2">
      <c r="A51" s="214"/>
      <c r="B51" s="215"/>
      <c r="C51" s="216"/>
    </row>
    <row r="52" spans="1:3" s="217" customFormat="1" ht="15.6" x14ac:dyDescent="0.2">
      <c r="A52" s="214" t="s">
        <v>98</v>
      </c>
      <c r="B52" s="215"/>
      <c r="C52" s="216"/>
    </row>
    <row r="53" spans="1:3" s="217" customFormat="1" ht="15.6" x14ac:dyDescent="0.2">
      <c r="A53" s="214"/>
      <c r="B53" s="215" t="str">
        <f xml:space="preserve"> 'Calc_In-periodODI'!$A$8</f>
        <v>Adjust Reconciliation Adjustments To PR24 Base Year (2022-23) FYA Prices</v>
      </c>
      <c r="C53" s="216"/>
    </row>
    <row r="54" spans="1:3" s="217" customFormat="1" ht="15.6" x14ac:dyDescent="0.2">
      <c r="A54" s="214"/>
      <c r="B54" s="215"/>
      <c r="C54" s="216" t="str">
        <f xml:space="preserve"> 'Calc_In-periodODI'!$B$9</f>
        <v>Reconciliation adjustments calculated in 2017-18 CPI(H) FYA prices</v>
      </c>
    </row>
    <row r="55" spans="1:3" s="217" customFormat="1" ht="15.6" x14ac:dyDescent="0.2">
      <c r="A55" s="214"/>
      <c r="B55" s="215" t="str">
        <f>'Calc_In-periodODI'!$A$180</f>
        <v>Aggregate Adjustments By Price Control</v>
      </c>
      <c r="C55" s="216"/>
    </row>
    <row r="56" spans="1:3" s="217" customFormat="1" ht="15.6" x14ac:dyDescent="0.2">
      <c r="A56" s="214"/>
      <c r="B56" s="215"/>
      <c r="C56" s="216" t="str">
        <f xml:space="preserve"> 'Calc_In-periodODI'!$B$181</f>
        <v>Revenue adjustments in respect of in-period ODI payments to be applied in 2025-26 allowed revenue</v>
      </c>
    </row>
    <row r="57" spans="1:3" s="217" customFormat="1" ht="15.6" x14ac:dyDescent="0.2">
      <c r="A57" s="214"/>
      <c r="B57" s="215"/>
      <c r="C57" s="216" t="str">
        <f xml:space="preserve"> 'Calc_In-periodODI'!$B$249</f>
        <v>Revenue adjustments in respect of in-period ODI payments to be applied in 2026-27 allowed revenue</v>
      </c>
    </row>
    <row r="58" spans="1:3" s="217" customFormat="1" ht="15.6" x14ac:dyDescent="0.2">
      <c r="A58" s="214"/>
      <c r="B58" s="215" t="str">
        <f xml:space="preserve"> 'Calc_In-periodODI'!$A$309</f>
        <v>Separate price Control Adjustments Into Those Eligible / Not Eligible For Tax Uplift</v>
      </c>
      <c r="C58" s="216"/>
    </row>
    <row r="59" spans="1:3" s="217" customFormat="1" ht="15.6" x14ac:dyDescent="0.2">
      <c r="A59" s="214"/>
      <c r="B59" s="215"/>
      <c r="C59" s="216" t="str">
        <f xml:space="preserve"> 'Calc_In-periodODI'!$B$310</f>
        <v>Adjustments eligible for tax uplift</v>
      </c>
    </row>
    <row r="60" spans="1:3" s="217" customFormat="1" ht="15.6" x14ac:dyDescent="0.2">
      <c r="A60" s="214"/>
      <c r="B60" s="215"/>
      <c r="C60" s="216" t="str">
        <f xml:space="preserve"> 'Calc_In-periodODI'!$B$358</f>
        <v>Adjustments not eligible for tax uplift</v>
      </c>
    </row>
    <row r="61" spans="1:3" s="217" customFormat="1" ht="15.6" x14ac:dyDescent="0.2">
      <c r="A61" s="214"/>
      <c r="B61" s="215"/>
      <c r="C61" s="216"/>
    </row>
    <row r="62" spans="1:3" s="217" customFormat="1" ht="15.6" x14ac:dyDescent="0.2">
      <c r="A62" s="214" t="s">
        <v>99</v>
      </c>
      <c r="B62" s="215"/>
      <c r="C62" s="216"/>
    </row>
    <row r="63" spans="1:3" s="217" customFormat="1" ht="15.6" x14ac:dyDescent="0.2">
      <c r="A63" s="214"/>
      <c r="B63" s="215" t="str">
        <f xml:space="preserve"> Profiling!$A$8</f>
        <v>Discount Rate For 2025-30 Period</v>
      </c>
      <c r="C63" s="216"/>
    </row>
    <row r="64" spans="1:3" s="217" customFormat="1" ht="15.6" x14ac:dyDescent="0.2">
      <c r="A64" s="214"/>
      <c r="B64" s="215" t="str">
        <f xml:space="preserve"> Profiling!$A$44</f>
        <v>Profiles</v>
      </c>
      <c r="C64" s="216"/>
    </row>
    <row r="65" spans="1:3" s="217" customFormat="1" ht="15.6" x14ac:dyDescent="0.2">
      <c r="A65" s="214"/>
      <c r="B65" s="215"/>
      <c r="C65" s="216" t="str">
        <f xml:space="preserve"> Profiling!$B$46</f>
        <v>Profile 1 - Apply in first year</v>
      </c>
    </row>
    <row r="66" spans="1:3" s="217" customFormat="1" ht="15.6" x14ac:dyDescent="0.2">
      <c r="A66" s="214"/>
      <c r="B66" s="215"/>
      <c r="C66" s="216" t="str">
        <f xml:space="preserve"> Profiling!$B$112</f>
        <v>Profile 2 - Constant annuity 2025-30</v>
      </c>
    </row>
    <row r="67" spans="1:3" s="217" customFormat="1" ht="15.6" x14ac:dyDescent="0.2">
      <c r="A67" s="214"/>
      <c r="B67" s="215"/>
      <c r="C67" s="216" t="str">
        <f xml:space="preserve"> Profiling!$B$159</f>
        <v>Profile 3 - Even allocation - NPV neutral</v>
      </c>
    </row>
    <row r="68" spans="1:3" s="217" customFormat="1" ht="15.6" x14ac:dyDescent="0.2">
      <c r="A68" s="214"/>
      <c r="B68" s="215" t="str">
        <f xml:space="preserve"> Profiling!$A$211</f>
        <v>Profiles Selection</v>
      </c>
      <c r="C68" s="216"/>
    </row>
    <row r="69" spans="1:3" s="217" customFormat="1" ht="15.6" x14ac:dyDescent="0.2">
      <c r="A69" s="214"/>
      <c r="B69" s="215"/>
      <c r="C69" s="216" t="str">
        <f xml:space="preserve"> Profiling!$B$213</f>
        <v>Profile selectors</v>
      </c>
    </row>
    <row r="70" spans="1:3" s="217" customFormat="1" ht="15.6" x14ac:dyDescent="0.2">
      <c r="A70" s="214"/>
      <c r="B70" s="215"/>
      <c r="C70" s="216" t="str">
        <f xml:space="preserve"> Profiling!$B$223</f>
        <v>Applied in first year</v>
      </c>
    </row>
    <row r="71" spans="1:3" s="217" customFormat="1" ht="15.6" x14ac:dyDescent="0.2">
      <c r="A71" s="214"/>
      <c r="B71" s="215"/>
      <c r="C71" s="216" t="str">
        <f xml:space="preserve"> Profiling!$B$241</f>
        <v>Equivalent Annual Cost (EAC) factor adjusted</v>
      </c>
    </row>
    <row r="72" spans="1:3" s="217" customFormat="1" ht="15.6" x14ac:dyDescent="0.2">
      <c r="A72" s="214"/>
      <c r="B72" s="215"/>
      <c r="C72" s="216" t="str">
        <f xml:space="preserve"> Profiling!$B$259</f>
        <v>NPV adjusted</v>
      </c>
    </row>
    <row r="73" spans="1:3" s="217" customFormat="1" ht="15.6" x14ac:dyDescent="0.2">
      <c r="A73" s="214"/>
      <c r="B73" s="215"/>
      <c r="C73" s="216" t="str">
        <f xml:space="preserve"> Profiling!$B$277</f>
        <v>Profiles selected</v>
      </c>
    </row>
    <row r="74" spans="1:3" s="217" customFormat="1" ht="15.6" x14ac:dyDescent="0.2">
      <c r="A74" s="214"/>
      <c r="B74" s="215" t="str">
        <f xml:space="preserve"> Profiling!$A$295</f>
        <v>Add PR19 In-period ODI Items For 2023-24 And 2024-25 With Prescribed 2 Year Lag</v>
      </c>
      <c r="C74" s="216"/>
    </row>
    <row r="75" spans="1:3" s="217" customFormat="1" ht="15.6" x14ac:dyDescent="0.2">
      <c r="A75" s="214"/>
      <c r="B75" s="215"/>
      <c r="C75" s="216" t="str">
        <f xml:space="preserve"> Profiling!$B$297</f>
        <v>Profiles selected - active</v>
      </c>
    </row>
    <row r="76" spans="1:3" s="217" customFormat="1" ht="15.6" x14ac:dyDescent="0.2">
      <c r="A76" s="214"/>
      <c r="B76" s="215"/>
      <c r="C76" s="216" t="str">
        <f xml:space="preserve"> Profiling!$B$315</f>
        <v>Revenue adjustments in respect of in-period ODI payments to be applied in 2025-26 allowed revenue</v>
      </c>
    </row>
    <row r="77" spans="1:3" s="217" customFormat="1" ht="15.6" x14ac:dyDescent="0.2">
      <c r="A77" s="214"/>
      <c r="B77" s="215"/>
      <c r="C77" s="216" t="str">
        <f xml:space="preserve"> Profiling!$B$358</f>
        <v>Revenue adjustments in respect of in-period ODI payments to be applied in 2026-27 allowed revenue</v>
      </c>
    </row>
    <row r="78" spans="1:3" s="217" customFormat="1" ht="15.6" x14ac:dyDescent="0.2">
      <c r="A78" s="214"/>
      <c r="B78" s="215"/>
      <c r="C78" s="216" t="str">
        <f xml:space="preserve"> Profiling!$B$401</f>
        <v>Post financeability revenue adjustments (aggregate "active" and PR19 In-period ODI)</v>
      </c>
    </row>
    <row r="79" spans="1:3" s="217" customFormat="1" ht="15.6" x14ac:dyDescent="0.2">
      <c r="A79" s="214"/>
      <c r="B79" s="215" t="str">
        <f xml:space="preserve"> Profiling!$A$419</f>
        <v>Post Financeability Revenue Adjustment Inputs</v>
      </c>
      <c r="C79" s="216"/>
    </row>
    <row r="80" spans="1:3" s="217" customFormat="1" ht="15.6" x14ac:dyDescent="0.2">
      <c r="A80" s="214"/>
      <c r="B80" s="215"/>
      <c r="C80" s="216"/>
    </row>
    <row r="81" spans="1:3" s="217" customFormat="1" ht="15.6" x14ac:dyDescent="0.2">
      <c r="A81" s="214" t="s">
        <v>100</v>
      </c>
      <c r="B81" s="215"/>
      <c r="C81" s="216"/>
    </row>
    <row r="82" spans="1:3" s="217" customFormat="1" ht="15.6" x14ac:dyDescent="0.2">
      <c r="A82" s="214"/>
      <c r="B82" s="215" t="str">
        <f xml:space="preserve"> Outputs!A$8</f>
        <v>Business Plan Table PD12: Reconciliation Adjustments Expressed In 2022-23 FYA CPIH Prices</v>
      </c>
      <c r="C82" s="216"/>
    </row>
    <row r="83" spans="1:3" s="217" customFormat="1" ht="15.6" x14ac:dyDescent="0.2">
      <c r="A83" s="214"/>
      <c r="B83" s="215" t="str">
        <f xml:space="preserve"> Outputs!A$230</f>
        <v>Unprofiled Post Financeability Revenue Adjustments</v>
      </c>
      <c r="C83" s="216"/>
    </row>
    <row r="84" spans="1:3" s="217" customFormat="1" ht="15.6" x14ac:dyDescent="0.2">
      <c r="A84" s="214"/>
      <c r="B84" s="215" t="str">
        <f xml:space="preserve"> Outputs!A$250</f>
        <v>Post Financeability Revenue Adjustment Inputs</v>
      </c>
      <c r="C84" s="216"/>
    </row>
    <row r="85" spans="1:3" s="217" customFormat="1" ht="15.6" x14ac:dyDescent="0.2">
      <c r="A85" s="214"/>
      <c r="B85" s="215"/>
      <c r="C85" s="216"/>
    </row>
    <row r="86" spans="1:3" s="217" customFormat="1" ht="15.6" x14ac:dyDescent="0.2">
      <c r="A86" s="214"/>
      <c r="B86" s="215"/>
      <c r="C86" s="216"/>
    </row>
    <row r="87" spans="1:3" s="217" customFormat="1" ht="15.6" x14ac:dyDescent="0.2">
      <c r="A87" s="214"/>
      <c r="B87" s="215"/>
      <c r="C87" s="216"/>
    </row>
    <row r="88" spans="1:3" s="217" customFormat="1" ht="15.6" x14ac:dyDescent="0.2">
      <c r="A88" s="214"/>
      <c r="B88" s="215"/>
      <c r="C88" s="216"/>
    </row>
    <row r="89" spans="1:3" s="217" customFormat="1" ht="15.6" x14ac:dyDescent="0.2">
      <c r="A89" s="214"/>
      <c r="B89" s="215"/>
      <c r="C89" s="216"/>
    </row>
    <row r="90" spans="1:3" s="217" customFormat="1" ht="15.6" x14ac:dyDescent="0.2">
      <c r="A90" s="214"/>
      <c r="B90" s="215"/>
      <c r="C90" s="216"/>
    </row>
    <row r="91" spans="1:3" s="217" customFormat="1" ht="15.6" x14ac:dyDescent="0.2">
      <c r="A91" s="214"/>
      <c r="B91" s="215"/>
      <c r="C91" s="216"/>
    </row>
    <row r="92" spans="1:3" ht="15.6" x14ac:dyDescent="0.2">
      <c r="A92" s="36"/>
      <c r="B92" s="39"/>
      <c r="C92" s="38"/>
    </row>
    <row r="93" spans="1:3" ht="15.6" x14ac:dyDescent="0.2">
      <c r="A93" s="36"/>
      <c r="B93" s="39"/>
      <c r="C93" s="38"/>
    </row>
    <row r="94" spans="1:3" ht="15.6" x14ac:dyDescent="0.2">
      <c r="A94" s="36"/>
      <c r="B94" s="39"/>
      <c r="C94" s="38"/>
    </row>
    <row r="95" spans="1:3" ht="15.6" x14ac:dyDescent="0.2">
      <c r="A95" s="36"/>
      <c r="B95" s="39"/>
      <c r="C95" s="38"/>
    </row>
    <row r="96" spans="1:3" ht="15.6" x14ac:dyDescent="0.2">
      <c r="A96" s="36"/>
      <c r="B96" s="39"/>
      <c r="C96" s="38"/>
    </row>
    <row r="97" spans="1:3" ht="15.6" x14ac:dyDescent="0.2">
      <c r="A97" s="36"/>
      <c r="B97" s="39"/>
      <c r="C97" s="38"/>
    </row>
    <row r="98" spans="1:3" ht="15.6" x14ac:dyDescent="0.2">
      <c r="A98" s="36"/>
      <c r="B98" s="39"/>
      <c r="C98" s="38"/>
    </row>
    <row r="99" spans="1:3" ht="15.6" x14ac:dyDescent="0.2">
      <c r="A99" s="36"/>
      <c r="B99" s="39"/>
      <c r="C99" s="38"/>
    </row>
    <row r="100" spans="1:3" ht="15.6" x14ac:dyDescent="0.2">
      <c r="A100" s="36"/>
      <c r="B100" s="39"/>
      <c r="C100" s="38"/>
    </row>
    <row r="101" spans="1:3" ht="15.6" x14ac:dyDescent="0.2">
      <c r="A101" s="36"/>
      <c r="B101" s="39"/>
      <c r="C101" s="38"/>
    </row>
    <row r="102" spans="1:3" ht="15.6" x14ac:dyDescent="0.2">
      <c r="A102" s="36"/>
      <c r="B102" s="39"/>
      <c r="C102" s="38"/>
    </row>
    <row r="103" spans="1:3" ht="15.6" x14ac:dyDescent="0.2">
      <c r="A103" s="36"/>
      <c r="B103" s="39"/>
      <c r="C103" s="38"/>
    </row>
    <row r="104" spans="1:3" ht="15.6" x14ac:dyDescent="0.2">
      <c r="A104" s="36"/>
      <c r="B104" s="39"/>
      <c r="C104" s="38"/>
    </row>
    <row r="105" spans="1:3" ht="15.6" x14ac:dyDescent="0.2">
      <c r="A105" s="36"/>
      <c r="B105" s="39"/>
      <c r="C105" s="38"/>
    </row>
    <row r="106" spans="1:3" ht="15.6" x14ac:dyDescent="0.2">
      <c r="A106" s="36"/>
      <c r="B106" s="39"/>
      <c r="C106" s="38"/>
    </row>
    <row r="107" spans="1:3" ht="15.6" x14ac:dyDescent="0.2">
      <c r="A107" s="36"/>
      <c r="B107" s="39"/>
      <c r="C107" s="38"/>
    </row>
    <row r="108" spans="1:3" ht="15.6" x14ac:dyDescent="0.2">
      <c r="A108" s="36"/>
      <c r="B108" s="39"/>
      <c r="C108" s="38"/>
    </row>
    <row r="109" spans="1:3" ht="15.6" x14ac:dyDescent="0.2">
      <c r="A109" s="36"/>
      <c r="B109" s="39"/>
      <c r="C109" s="38"/>
    </row>
    <row r="110" spans="1:3" ht="15.6" x14ac:dyDescent="0.2">
      <c r="A110" s="36"/>
      <c r="B110" s="39"/>
      <c r="C110" s="38"/>
    </row>
    <row r="111" spans="1:3" ht="15.6" x14ac:dyDescent="0.2">
      <c r="A111" s="36"/>
      <c r="B111" s="39"/>
      <c r="C111" s="38"/>
    </row>
    <row r="112" spans="1:3" ht="15.6" x14ac:dyDescent="0.2">
      <c r="A112" s="36"/>
      <c r="B112" s="39"/>
      <c r="C112" s="38"/>
    </row>
    <row r="113" spans="1:3" ht="15.6" x14ac:dyDescent="0.2">
      <c r="A113" s="36"/>
      <c r="B113" s="39"/>
      <c r="C113" s="38"/>
    </row>
    <row r="114" spans="1:3" ht="15.6" x14ac:dyDescent="0.2">
      <c r="A114" s="36"/>
      <c r="B114" s="39"/>
      <c r="C114" s="38"/>
    </row>
    <row r="115" spans="1:3" ht="15.6" x14ac:dyDescent="0.2">
      <c r="A115" s="36"/>
      <c r="B115" s="39"/>
      <c r="C115" s="38"/>
    </row>
    <row r="116" spans="1:3" ht="15.6" x14ac:dyDescent="0.2">
      <c r="A116" s="36"/>
      <c r="B116" s="39"/>
      <c r="C116" s="38"/>
    </row>
    <row r="117" spans="1:3" ht="15.6" x14ac:dyDescent="0.2">
      <c r="A117" s="36"/>
      <c r="B117" s="39"/>
      <c r="C117" s="38"/>
    </row>
    <row r="118" spans="1:3" ht="15.6" x14ac:dyDescent="0.2">
      <c r="A118" s="36"/>
      <c r="B118" s="39"/>
      <c r="C118" s="38"/>
    </row>
    <row r="119" spans="1:3" ht="15.6" x14ac:dyDescent="0.2">
      <c r="A119" s="36"/>
      <c r="B119" s="39"/>
      <c r="C119" s="38"/>
    </row>
    <row r="120" spans="1:3" ht="15.6" x14ac:dyDescent="0.2">
      <c r="A120" s="36"/>
      <c r="B120" s="39"/>
      <c r="C120" s="38"/>
    </row>
    <row r="121" spans="1:3" ht="15.6" x14ac:dyDescent="0.2">
      <c r="A121" s="36"/>
      <c r="B121" s="39"/>
      <c r="C121" s="38"/>
    </row>
    <row r="122" spans="1:3" ht="15.6" x14ac:dyDescent="0.2">
      <c r="A122" s="36"/>
      <c r="B122" s="39"/>
      <c r="C122" s="38"/>
    </row>
    <row r="123" spans="1:3" ht="15.6" x14ac:dyDescent="0.2">
      <c r="A123" s="36"/>
      <c r="B123" s="39"/>
      <c r="C123" s="38"/>
    </row>
    <row r="124" spans="1:3" ht="15.6" x14ac:dyDescent="0.2">
      <c r="A124" s="36"/>
      <c r="B124" s="39"/>
      <c r="C124" s="38"/>
    </row>
    <row r="125" spans="1:3" ht="15.6" x14ac:dyDescent="0.2">
      <c r="A125" s="36"/>
      <c r="B125" s="39"/>
      <c r="C125" s="38"/>
    </row>
    <row r="126" spans="1:3" ht="15.6" x14ac:dyDescent="0.2">
      <c r="A126" s="36"/>
      <c r="B126" s="39"/>
      <c r="C126" s="38"/>
    </row>
    <row r="127" spans="1:3" ht="15.6" x14ac:dyDescent="0.2">
      <c r="A127" s="36"/>
      <c r="B127" s="39"/>
      <c r="C127" s="38"/>
    </row>
    <row r="128" spans="1:3" ht="15.6" x14ac:dyDescent="0.2">
      <c r="A128" s="36"/>
      <c r="B128" s="39"/>
      <c r="C128" s="38"/>
    </row>
    <row r="129" spans="1:3" ht="15.6" x14ac:dyDescent="0.2">
      <c r="A129" s="36"/>
      <c r="B129" s="39"/>
      <c r="C129" s="38"/>
    </row>
    <row r="130" spans="1:3" ht="15.6" x14ac:dyDescent="0.2">
      <c r="A130" s="36"/>
      <c r="B130" s="39"/>
      <c r="C130" s="38"/>
    </row>
    <row r="131" spans="1:3" ht="15.6" x14ac:dyDescent="0.2">
      <c r="A131" s="36"/>
      <c r="B131" s="39"/>
      <c r="C131" s="38"/>
    </row>
    <row r="132" spans="1:3" ht="15.6" x14ac:dyDescent="0.2">
      <c r="A132" s="36"/>
      <c r="B132" s="39"/>
      <c r="C132" s="38"/>
    </row>
    <row r="133" spans="1:3" ht="15.6" x14ac:dyDescent="0.2">
      <c r="A133" s="36"/>
      <c r="B133" s="39"/>
      <c r="C133" s="38"/>
    </row>
    <row r="134" spans="1:3" ht="15.6" x14ac:dyDescent="0.2">
      <c r="A134" s="36"/>
      <c r="B134" s="39"/>
      <c r="C134" s="38"/>
    </row>
    <row r="135" spans="1:3" ht="15.6" x14ac:dyDescent="0.2">
      <c r="A135" s="36"/>
      <c r="B135" s="39"/>
      <c r="C135" s="38"/>
    </row>
    <row r="136" spans="1:3" ht="15.6" x14ac:dyDescent="0.2">
      <c r="A136" s="36"/>
      <c r="B136" s="39"/>
      <c r="C136" s="38"/>
    </row>
    <row r="137" spans="1:3" ht="15.6" x14ac:dyDescent="0.2">
      <c r="A137" s="36"/>
      <c r="B137" s="39"/>
      <c r="C137" s="38"/>
    </row>
    <row r="138" spans="1:3" ht="15.6" x14ac:dyDescent="0.2">
      <c r="A138" s="36"/>
      <c r="B138" s="39"/>
      <c r="C138" s="38"/>
    </row>
    <row r="139" spans="1:3" ht="15.6" x14ac:dyDescent="0.2">
      <c r="A139" s="36"/>
      <c r="B139" s="39"/>
      <c r="C139" s="38"/>
    </row>
    <row r="140" spans="1:3" ht="15.6" x14ac:dyDescent="0.2">
      <c r="A140" s="36"/>
      <c r="B140" s="39"/>
      <c r="C140" s="38"/>
    </row>
    <row r="141" spans="1:3" ht="15.6" x14ac:dyDescent="0.2">
      <c r="A141" s="36"/>
      <c r="B141" s="39"/>
      <c r="C141" s="38"/>
    </row>
    <row r="142" spans="1:3" ht="15.6" x14ac:dyDescent="0.2">
      <c r="A142" s="36"/>
      <c r="B142" s="39"/>
      <c r="C142" s="38"/>
    </row>
    <row r="143" spans="1:3" ht="15.6" x14ac:dyDescent="0.2">
      <c r="A143" s="36"/>
      <c r="B143" s="39"/>
      <c r="C143" s="38"/>
    </row>
    <row r="144" spans="1:3" ht="15.6" x14ac:dyDescent="0.2">
      <c r="A144" s="36"/>
      <c r="B144" s="39"/>
      <c r="C144" s="38"/>
    </row>
    <row r="145" spans="1:3" ht="15.6" x14ac:dyDescent="0.2">
      <c r="A145" s="36"/>
      <c r="B145" s="39"/>
      <c r="C145" s="38"/>
    </row>
    <row r="146" spans="1:3" ht="15.6" x14ac:dyDescent="0.2">
      <c r="A146" s="36"/>
      <c r="B146" s="39"/>
      <c r="C146" s="38"/>
    </row>
    <row r="147" spans="1:3" ht="15.6" x14ac:dyDescent="0.2">
      <c r="A147" s="36"/>
      <c r="B147" s="39"/>
      <c r="C147" s="38"/>
    </row>
    <row r="148" spans="1:3" ht="15.6" x14ac:dyDescent="0.2">
      <c r="A148" s="36"/>
      <c r="B148" s="39"/>
      <c r="C148" s="38"/>
    </row>
    <row r="149" spans="1:3" ht="15.6" x14ac:dyDescent="0.2">
      <c r="A149" s="36"/>
      <c r="B149" s="39"/>
      <c r="C149" s="38"/>
    </row>
    <row r="150" spans="1:3" ht="15.6" x14ac:dyDescent="0.2">
      <c r="A150" s="36"/>
      <c r="B150" s="39"/>
      <c r="C150" s="38"/>
    </row>
    <row r="151" spans="1:3" ht="15.6" x14ac:dyDescent="0.2">
      <c r="A151" s="36"/>
      <c r="B151" s="39"/>
      <c r="C151" s="38"/>
    </row>
    <row r="152" spans="1:3" ht="15.6" x14ac:dyDescent="0.2">
      <c r="A152" s="36"/>
      <c r="B152" s="39"/>
      <c r="C152" s="38"/>
    </row>
    <row r="153" spans="1:3" ht="15.6" x14ac:dyDescent="0.2">
      <c r="A153" s="36"/>
      <c r="B153" s="39"/>
      <c r="C153" s="38"/>
    </row>
    <row r="154" spans="1:3" ht="15.6" x14ac:dyDescent="0.2">
      <c r="A154" s="36"/>
      <c r="B154" s="39"/>
      <c r="C154" s="38"/>
    </row>
    <row r="155" spans="1:3" ht="15.6" x14ac:dyDescent="0.2">
      <c r="A155" s="36"/>
      <c r="B155" s="39"/>
      <c r="C155" s="38"/>
    </row>
    <row r="156" spans="1:3" ht="15.6" x14ac:dyDescent="0.2">
      <c r="A156" s="36"/>
      <c r="B156" s="39"/>
      <c r="C156" s="38"/>
    </row>
    <row r="157" spans="1:3" ht="15.6" x14ac:dyDescent="0.2">
      <c r="A157" s="36"/>
      <c r="B157" s="39"/>
      <c r="C157" s="38"/>
    </row>
    <row r="158" spans="1:3" ht="15.6" x14ac:dyDescent="0.2">
      <c r="A158" s="36"/>
      <c r="B158" s="39"/>
      <c r="C158" s="38"/>
    </row>
    <row r="159" spans="1:3" ht="15.6" x14ac:dyDescent="0.2">
      <c r="A159" s="36"/>
      <c r="B159" s="39"/>
      <c r="C159" s="38"/>
    </row>
    <row r="160" spans="1:3" ht="15.6" x14ac:dyDescent="0.2">
      <c r="A160" s="36"/>
      <c r="B160" s="39"/>
      <c r="C160" s="38"/>
    </row>
    <row r="161" spans="1:3" ht="15.6" x14ac:dyDescent="0.2">
      <c r="A161" s="36"/>
      <c r="B161" s="39"/>
      <c r="C161" s="38"/>
    </row>
    <row r="162" spans="1:3" ht="15.6" x14ac:dyDescent="0.2">
      <c r="A162" s="36"/>
      <c r="B162" s="39"/>
      <c r="C162" s="38"/>
    </row>
    <row r="163" spans="1:3" ht="15.6" x14ac:dyDescent="0.2">
      <c r="A163" s="36"/>
      <c r="B163" s="39"/>
      <c r="C163" s="38"/>
    </row>
    <row r="164" spans="1:3" ht="15.6" x14ac:dyDescent="0.2">
      <c r="A164" s="36"/>
      <c r="B164" s="39"/>
      <c r="C164" s="38"/>
    </row>
    <row r="165" spans="1:3" ht="15.6" x14ac:dyDescent="0.2">
      <c r="A165" s="36"/>
      <c r="B165" s="39"/>
      <c r="C165" s="38"/>
    </row>
    <row r="166" spans="1:3" ht="15.6" x14ac:dyDescent="0.2">
      <c r="A166" s="36"/>
      <c r="B166" s="39"/>
      <c r="C166" s="38"/>
    </row>
    <row r="167" spans="1:3" ht="15.6" x14ac:dyDescent="0.2">
      <c r="A167" s="36"/>
      <c r="B167" s="39"/>
      <c r="C167" s="38"/>
    </row>
    <row r="168" spans="1:3" ht="15.6" x14ac:dyDescent="0.2">
      <c r="A168" s="36"/>
      <c r="B168" s="39"/>
      <c r="C168" s="38"/>
    </row>
    <row r="169" spans="1:3" ht="15.6" x14ac:dyDescent="0.2">
      <c r="A169" s="36"/>
      <c r="B169" s="39"/>
      <c r="C169" s="38"/>
    </row>
    <row r="170" spans="1:3" ht="15.6" x14ac:dyDescent="0.2">
      <c r="A170" s="36"/>
      <c r="B170" s="39"/>
      <c r="C170" s="38"/>
    </row>
    <row r="171" spans="1:3" ht="15.6" x14ac:dyDescent="0.2">
      <c r="A171" s="36"/>
      <c r="B171" s="39"/>
      <c r="C171" s="38"/>
    </row>
    <row r="172" spans="1:3" ht="15.6" x14ac:dyDescent="0.2">
      <c r="A172" s="36"/>
      <c r="B172" s="39"/>
      <c r="C172" s="38"/>
    </row>
    <row r="173" spans="1:3" ht="15.6" x14ac:dyDescent="0.2">
      <c r="A173" s="36"/>
      <c r="B173" s="39"/>
      <c r="C173" s="38"/>
    </row>
    <row r="174" spans="1:3" ht="15.6" x14ac:dyDescent="0.2">
      <c r="A174" s="36"/>
      <c r="B174" s="39"/>
      <c r="C174" s="38"/>
    </row>
    <row r="175" spans="1:3" ht="15.6" x14ac:dyDescent="0.2">
      <c r="A175" s="36"/>
      <c r="B175" s="39"/>
      <c r="C175" s="38"/>
    </row>
    <row r="176" spans="1:3" ht="15.6" x14ac:dyDescent="0.2">
      <c r="A176" s="36"/>
      <c r="B176" s="39"/>
      <c r="C176" s="38"/>
    </row>
    <row r="177" spans="1:3" ht="15.6" x14ac:dyDescent="0.2">
      <c r="A177" s="36"/>
      <c r="B177" s="39"/>
      <c r="C177" s="38"/>
    </row>
    <row r="178" spans="1:3" ht="15.6" x14ac:dyDescent="0.2">
      <c r="A178" s="36"/>
      <c r="B178" s="39"/>
      <c r="C178" s="38"/>
    </row>
    <row r="179" spans="1:3" ht="15.6" x14ac:dyDescent="0.2">
      <c r="A179" s="36"/>
      <c r="B179" s="39"/>
      <c r="C179" s="38"/>
    </row>
    <row r="180" spans="1:3" ht="15.6" x14ac:dyDescent="0.2">
      <c r="A180" s="36"/>
      <c r="B180" s="39"/>
      <c r="C180" s="38"/>
    </row>
    <row r="181" spans="1:3" ht="15.6" x14ac:dyDescent="0.2">
      <c r="A181" s="36"/>
      <c r="B181" s="39"/>
      <c r="C181" s="38"/>
    </row>
    <row r="182" spans="1:3" ht="15.6" x14ac:dyDescent="0.2">
      <c r="A182" s="36"/>
      <c r="B182" s="39"/>
      <c r="C182" s="38"/>
    </row>
    <row r="183" spans="1:3" ht="15.6" x14ac:dyDescent="0.2">
      <c r="A183" s="36"/>
      <c r="B183" s="39"/>
      <c r="C183" s="38"/>
    </row>
    <row r="184" spans="1:3" ht="15.6" x14ac:dyDescent="0.2">
      <c r="A184" s="36"/>
      <c r="B184" s="39"/>
      <c r="C184" s="38"/>
    </row>
    <row r="185" spans="1:3" ht="15.6" x14ac:dyDescent="0.2">
      <c r="A185" s="36"/>
      <c r="B185" s="39"/>
      <c r="C185" s="38"/>
    </row>
    <row r="186" spans="1:3" ht="15.6" x14ac:dyDescent="0.2">
      <c r="A186" s="36"/>
      <c r="B186" s="39"/>
      <c r="C186" s="38"/>
    </row>
    <row r="187" spans="1:3" ht="15.6" x14ac:dyDescent="0.2">
      <c r="A187" s="36"/>
      <c r="B187" s="39"/>
      <c r="C187" s="38"/>
    </row>
    <row r="188" spans="1:3" ht="15.6" x14ac:dyDescent="0.2">
      <c r="A188" s="36"/>
      <c r="B188" s="39"/>
      <c r="C188" s="38"/>
    </row>
    <row r="189" spans="1:3" ht="15.6" x14ac:dyDescent="0.2">
      <c r="A189" s="36"/>
      <c r="B189" s="39"/>
      <c r="C189" s="38"/>
    </row>
    <row r="190" spans="1:3" ht="15.6" x14ac:dyDescent="0.2">
      <c r="A190" s="36"/>
      <c r="B190" s="39"/>
      <c r="C190" s="38"/>
    </row>
    <row r="191" spans="1:3" ht="15.6" x14ac:dyDescent="0.2">
      <c r="A191" s="36"/>
      <c r="B191" s="39"/>
      <c r="C191" s="38"/>
    </row>
    <row r="192" spans="1:3" ht="15.6" x14ac:dyDescent="0.2">
      <c r="A192" s="36"/>
      <c r="B192" s="39"/>
      <c r="C192" s="38"/>
    </row>
    <row r="193" spans="1:3" ht="15.6" x14ac:dyDescent="0.2">
      <c r="A193" s="36"/>
      <c r="B193" s="39"/>
      <c r="C193" s="38"/>
    </row>
    <row r="194" spans="1:3" ht="15.6" x14ac:dyDescent="0.2">
      <c r="A194" s="36"/>
      <c r="B194" s="39"/>
      <c r="C194" s="38"/>
    </row>
    <row r="195" spans="1:3" ht="15.6" x14ac:dyDescent="0.2">
      <c r="A195" s="36"/>
      <c r="B195" s="39"/>
      <c r="C195" s="38"/>
    </row>
    <row r="196" spans="1:3" ht="15.6" x14ac:dyDescent="0.2">
      <c r="A196" s="36"/>
      <c r="B196" s="39"/>
      <c r="C196" s="38"/>
    </row>
    <row r="197" spans="1:3" ht="15.6" x14ac:dyDescent="0.2">
      <c r="A197" s="36"/>
      <c r="B197" s="39"/>
      <c r="C197" s="38"/>
    </row>
    <row r="198" spans="1:3" ht="15.6" x14ac:dyDescent="0.2">
      <c r="A198" s="36"/>
      <c r="B198" s="39"/>
      <c r="C198" s="38"/>
    </row>
    <row r="199" spans="1:3" ht="15.6" x14ac:dyDescent="0.2">
      <c r="A199" s="36"/>
      <c r="B199" s="39"/>
      <c r="C199" s="38"/>
    </row>
    <row r="200" spans="1:3" ht="15.6" x14ac:dyDescent="0.2">
      <c r="A200" s="36"/>
      <c r="B200" s="39"/>
      <c r="C200" s="38"/>
    </row>
    <row r="201" spans="1:3" ht="15.6" x14ac:dyDescent="0.2">
      <c r="A201" s="36"/>
      <c r="B201" s="39"/>
      <c r="C201" s="38"/>
    </row>
    <row r="202" spans="1:3" ht="15.6" x14ac:dyDescent="0.2">
      <c r="A202" s="36"/>
      <c r="B202" s="39"/>
      <c r="C202" s="38"/>
    </row>
    <row r="203" spans="1:3" ht="15.6" x14ac:dyDescent="0.2">
      <c r="A203" s="36"/>
      <c r="B203" s="39"/>
      <c r="C203" s="38"/>
    </row>
    <row r="204" spans="1:3" ht="15.6" x14ac:dyDescent="0.2">
      <c r="A204" s="36"/>
      <c r="B204" s="39"/>
      <c r="C204" s="38"/>
    </row>
    <row r="205" spans="1:3" ht="15.6" x14ac:dyDescent="0.2">
      <c r="A205" s="36"/>
      <c r="B205" s="39"/>
      <c r="C205" s="38"/>
    </row>
    <row r="206" spans="1:3" ht="15.6" x14ac:dyDescent="0.2">
      <c r="A206" s="36"/>
      <c r="B206" s="39"/>
      <c r="C206" s="38"/>
    </row>
    <row r="207" spans="1:3" ht="15.6" x14ac:dyDescent="0.2">
      <c r="A207" s="36"/>
      <c r="B207" s="39"/>
      <c r="C207" s="38"/>
    </row>
    <row r="208" spans="1:3" ht="15.6" x14ac:dyDescent="0.2">
      <c r="A208" s="36"/>
      <c r="B208" s="39"/>
      <c r="C208" s="38"/>
    </row>
    <row r="209" spans="1:3" ht="15.6" x14ac:dyDescent="0.2">
      <c r="A209" s="36"/>
      <c r="B209" s="39"/>
      <c r="C209" s="38"/>
    </row>
    <row r="210" spans="1:3" ht="15.6" x14ac:dyDescent="0.2">
      <c r="A210" s="36"/>
      <c r="B210" s="39"/>
      <c r="C210" s="38"/>
    </row>
    <row r="211" spans="1:3" ht="15.6" x14ac:dyDescent="0.2">
      <c r="A211" s="36"/>
      <c r="B211" s="39"/>
      <c r="C211" s="38"/>
    </row>
    <row r="212" spans="1:3" ht="15.6" x14ac:dyDescent="0.2">
      <c r="A212" s="36"/>
      <c r="B212" s="39"/>
      <c r="C212" s="38"/>
    </row>
    <row r="213" spans="1:3" ht="15.6" x14ac:dyDescent="0.2">
      <c r="A213" s="36"/>
      <c r="B213" s="39"/>
      <c r="C213" s="38"/>
    </row>
    <row r="214" spans="1:3" ht="15.6" x14ac:dyDescent="0.2">
      <c r="A214" s="36"/>
      <c r="B214" s="39"/>
      <c r="C214" s="38"/>
    </row>
    <row r="215" spans="1:3" ht="15.6" x14ac:dyDescent="0.2">
      <c r="A215" s="36"/>
      <c r="B215" s="39"/>
      <c r="C215" s="38"/>
    </row>
    <row r="216" spans="1:3" ht="15.6" x14ac:dyDescent="0.2">
      <c r="A216" s="36"/>
      <c r="B216" s="39"/>
      <c r="C216" s="38"/>
    </row>
    <row r="217" spans="1:3" ht="15.6" x14ac:dyDescent="0.2">
      <c r="A217" s="36"/>
      <c r="B217" s="39"/>
      <c r="C217" s="38"/>
    </row>
    <row r="218" spans="1:3" ht="15.6" x14ac:dyDescent="0.2">
      <c r="A218" s="36"/>
      <c r="B218" s="39"/>
      <c r="C218" s="38"/>
    </row>
    <row r="219" spans="1:3" ht="15.6" x14ac:dyDescent="0.2">
      <c r="A219" s="36"/>
      <c r="B219" s="39"/>
      <c r="C219" s="38"/>
    </row>
    <row r="220" spans="1:3" ht="15.6" x14ac:dyDescent="0.2">
      <c r="A220" s="36"/>
      <c r="B220" s="39"/>
      <c r="C220" s="38"/>
    </row>
    <row r="221" spans="1:3" ht="15.6" x14ac:dyDescent="0.2">
      <c r="A221" s="36"/>
      <c r="B221" s="39"/>
      <c r="C221" s="38"/>
    </row>
    <row r="222" spans="1:3" ht="15.6" x14ac:dyDescent="0.2">
      <c r="A222" s="36"/>
      <c r="B222" s="39"/>
      <c r="C222" s="38"/>
    </row>
    <row r="223" spans="1:3" ht="15.6" x14ac:dyDescent="0.2">
      <c r="A223" s="36"/>
      <c r="B223" s="39"/>
      <c r="C223" s="38"/>
    </row>
    <row r="224" spans="1:3" ht="15.6" x14ac:dyDescent="0.2">
      <c r="A224" s="36"/>
      <c r="B224" s="39"/>
      <c r="C224" s="38"/>
    </row>
    <row r="225" spans="1:3" ht="15.6" x14ac:dyDescent="0.2">
      <c r="A225" s="36"/>
      <c r="B225" s="39"/>
      <c r="C225" s="38"/>
    </row>
    <row r="226" spans="1:3" ht="15.6" x14ac:dyDescent="0.2">
      <c r="A226" s="36"/>
      <c r="B226" s="39"/>
      <c r="C226" s="38"/>
    </row>
    <row r="227" spans="1:3" ht="15.6" x14ac:dyDescent="0.2">
      <c r="A227" s="36"/>
      <c r="B227" s="39"/>
      <c r="C227" s="38"/>
    </row>
    <row r="228" spans="1:3" ht="15.6" x14ac:dyDescent="0.2">
      <c r="A228" s="36"/>
      <c r="B228" s="39"/>
      <c r="C228" s="38"/>
    </row>
    <row r="229" spans="1:3" ht="15.6" x14ac:dyDescent="0.2">
      <c r="A229" s="36"/>
      <c r="B229" s="39"/>
      <c r="C229" s="38"/>
    </row>
    <row r="230" spans="1:3" ht="15.6" x14ac:dyDescent="0.2">
      <c r="A230" s="36"/>
      <c r="B230" s="39"/>
      <c r="C230" s="38"/>
    </row>
    <row r="231" spans="1:3" ht="15.6" x14ac:dyDescent="0.2">
      <c r="A231" s="36"/>
      <c r="B231" s="39"/>
      <c r="C231" s="38"/>
    </row>
    <row r="232" spans="1:3" ht="15.6" x14ac:dyDescent="0.2">
      <c r="A232" s="36"/>
      <c r="B232" s="39"/>
      <c r="C232" s="38"/>
    </row>
    <row r="233" spans="1:3" ht="15.6" x14ac:dyDescent="0.2">
      <c r="A233" s="36"/>
      <c r="B233" s="39"/>
      <c r="C233" s="38"/>
    </row>
    <row r="234" spans="1:3" ht="15.6" x14ac:dyDescent="0.2">
      <c r="A234" s="36"/>
      <c r="B234" s="39"/>
      <c r="C234" s="38"/>
    </row>
    <row r="235" spans="1:3" ht="15.6" x14ac:dyDescent="0.2">
      <c r="A235" s="36"/>
      <c r="B235" s="39"/>
      <c r="C235" s="38"/>
    </row>
    <row r="236" spans="1:3" ht="15.6" x14ac:dyDescent="0.2">
      <c r="A236" s="36"/>
      <c r="B236" s="39"/>
      <c r="C236" s="38"/>
    </row>
    <row r="237" spans="1:3" ht="15.6" x14ac:dyDescent="0.2">
      <c r="A237" s="36"/>
      <c r="B237" s="39"/>
      <c r="C237" s="38"/>
    </row>
    <row r="238" spans="1:3" ht="15.6" x14ac:dyDescent="0.2">
      <c r="A238" s="36"/>
      <c r="B238" s="39"/>
      <c r="C238" s="38"/>
    </row>
    <row r="239" spans="1:3" ht="15.6" x14ac:dyDescent="0.2">
      <c r="A239" s="36"/>
      <c r="B239" s="39"/>
      <c r="C239" s="38"/>
    </row>
    <row r="240" spans="1:3" ht="15.6" x14ac:dyDescent="0.2">
      <c r="A240" s="36"/>
      <c r="B240" s="39"/>
      <c r="C240" s="38"/>
    </row>
    <row r="241" spans="1:3" ht="15.6" x14ac:dyDescent="0.2">
      <c r="A241" s="36"/>
      <c r="B241" s="39"/>
      <c r="C241" s="38"/>
    </row>
    <row r="242" spans="1:3" ht="15.6" x14ac:dyDescent="0.2">
      <c r="A242" s="36"/>
      <c r="B242" s="39"/>
      <c r="C242" s="38"/>
    </row>
    <row r="243" spans="1:3" ht="15.6" x14ac:dyDescent="0.2">
      <c r="A243" s="36"/>
      <c r="B243" s="39"/>
      <c r="C243" s="38"/>
    </row>
    <row r="244" spans="1:3" ht="15.6" x14ac:dyDescent="0.2">
      <c r="A244" s="36"/>
      <c r="B244" s="39"/>
      <c r="C244" s="38"/>
    </row>
    <row r="245" spans="1:3" ht="15.6" x14ac:dyDescent="0.2">
      <c r="A245" s="36"/>
      <c r="B245" s="39"/>
      <c r="C245" s="38"/>
    </row>
    <row r="246" spans="1:3" ht="15.6" x14ac:dyDescent="0.2">
      <c r="A246" s="36"/>
      <c r="B246" s="39"/>
      <c r="C246" s="38"/>
    </row>
    <row r="247" spans="1:3" ht="15.6" x14ac:dyDescent="0.2">
      <c r="A247" s="36"/>
      <c r="B247" s="39"/>
      <c r="C247" s="38"/>
    </row>
    <row r="248" spans="1:3" ht="15.6" x14ac:dyDescent="0.2">
      <c r="A248" s="36"/>
      <c r="B248" s="39"/>
      <c r="C248" s="38"/>
    </row>
    <row r="249" spans="1:3" ht="15.6" x14ac:dyDescent="0.2">
      <c r="A249" s="36"/>
      <c r="B249" s="39"/>
      <c r="C249" s="38"/>
    </row>
    <row r="250" spans="1:3" ht="15.6" x14ac:dyDescent="0.2">
      <c r="A250" s="36"/>
      <c r="B250" s="39"/>
      <c r="C250" s="38"/>
    </row>
    <row r="251" spans="1:3" ht="15.6" x14ac:dyDescent="0.2">
      <c r="A251" s="36"/>
      <c r="B251" s="39"/>
      <c r="C251" s="38"/>
    </row>
    <row r="252" spans="1:3" ht="15.6" x14ac:dyDescent="0.2">
      <c r="A252" s="36"/>
      <c r="B252" s="39"/>
      <c r="C252" s="38"/>
    </row>
    <row r="253" spans="1:3" ht="15.6" x14ac:dyDescent="0.2">
      <c r="A253" s="36"/>
      <c r="B253" s="39"/>
      <c r="C253" s="38"/>
    </row>
    <row r="254" spans="1:3" ht="15.6" x14ac:dyDescent="0.2">
      <c r="A254" s="36"/>
      <c r="B254" s="39"/>
      <c r="C254" s="38"/>
    </row>
    <row r="255" spans="1:3" ht="15.6" x14ac:dyDescent="0.2">
      <c r="A255" s="36"/>
      <c r="B255" s="39"/>
      <c r="C255" s="38"/>
    </row>
    <row r="256" spans="1:3" ht="15.6" x14ac:dyDescent="0.2">
      <c r="A256" s="36"/>
      <c r="B256" s="39"/>
      <c r="C256" s="38"/>
    </row>
    <row r="257" spans="1:3" ht="15.6" x14ac:dyDescent="0.2">
      <c r="A257" s="36"/>
      <c r="B257" s="39"/>
      <c r="C257" s="38"/>
    </row>
    <row r="258" spans="1:3" ht="15.6" x14ac:dyDescent="0.2">
      <c r="A258" s="36"/>
      <c r="B258" s="39"/>
      <c r="C258" s="38"/>
    </row>
    <row r="259" spans="1:3" ht="15.6" x14ac:dyDescent="0.2">
      <c r="A259" s="36"/>
      <c r="B259" s="39"/>
      <c r="C259" s="38"/>
    </row>
    <row r="260" spans="1:3" ht="15.6" x14ac:dyDescent="0.2">
      <c r="A260" s="36"/>
      <c r="B260" s="39"/>
      <c r="C260" s="38"/>
    </row>
    <row r="261" spans="1:3" ht="15.6" x14ac:dyDescent="0.2">
      <c r="A261" s="36"/>
      <c r="B261" s="39"/>
      <c r="C261" s="38"/>
    </row>
    <row r="262" spans="1:3" ht="15.6" x14ac:dyDescent="0.2">
      <c r="A262" s="36"/>
      <c r="B262" s="39"/>
      <c r="C262" s="38"/>
    </row>
    <row r="263" spans="1:3" ht="15.6" x14ac:dyDescent="0.2">
      <c r="A263" s="36"/>
      <c r="B263" s="39"/>
      <c r="C263" s="38"/>
    </row>
    <row r="264" spans="1:3" ht="15.6" x14ac:dyDescent="0.2">
      <c r="A264" s="36"/>
      <c r="B264" s="39"/>
      <c r="C264" s="38"/>
    </row>
    <row r="265" spans="1:3" ht="15.6" x14ac:dyDescent="0.2">
      <c r="A265" s="36"/>
      <c r="B265" s="39"/>
      <c r="C265" s="38"/>
    </row>
    <row r="266" spans="1:3" ht="15.6" x14ac:dyDescent="0.2">
      <c r="A266" s="36"/>
      <c r="B266" s="39"/>
      <c r="C266" s="38"/>
    </row>
    <row r="267" spans="1:3" ht="15.6" x14ac:dyDescent="0.2">
      <c r="A267" s="36"/>
      <c r="B267" s="39"/>
      <c r="C267" s="38"/>
    </row>
    <row r="268" spans="1:3" ht="15.6" x14ac:dyDescent="0.2">
      <c r="A268" s="36"/>
      <c r="B268" s="39"/>
      <c r="C268" s="38"/>
    </row>
    <row r="269" spans="1:3" ht="15.6" x14ac:dyDescent="0.2">
      <c r="A269" s="36"/>
      <c r="B269" s="39"/>
      <c r="C269" s="38"/>
    </row>
    <row r="270" spans="1:3" ht="15.6" x14ac:dyDescent="0.2">
      <c r="A270" s="36"/>
      <c r="B270" s="39"/>
      <c r="C270" s="38"/>
    </row>
    <row r="271" spans="1:3" ht="15.6" x14ac:dyDescent="0.2">
      <c r="A271" s="36"/>
      <c r="B271" s="39"/>
      <c r="C271" s="38"/>
    </row>
    <row r="272" spans="1:3" ht="15.6" x14ac:dyDescent="0.2">
      <c r="A272" s="36"/>
      <c r="B272" s="39"/>
      <c r="C272" s="38"/>
    </row>
    <row r="273" spans="1:3" ht="15.6" x14ac:dyDescent="0.2">
      <c r="A273" s="36"/>
      <c r="B273" s="39"/>
      <c r="C273" s="38"/>
    </row>
    <row r="274" spans="1:3" ht="15.6" x14ac:dyDescent="0.2">
      <c r="A274" s="36"/>
      <c r="B274" s="39"/>
      <c r="C274" s="38"/>
    </row>
    <row r="275" spans="1:3" ht="15.6" x14ac:dyDescent="0.2">
      <c r="A275" s="36"/>
      <c r="B275" s="39"/>
      <c r="C275" s="38"/>
    </row>
    <row r="276" spans="1:3" ht="15.6" x14ac:dyDescent="0.2">
      <c r="A276" s="36"/>
      <c r="B276" s="39"/>
      <c r="C276" s="38"/>
    </row>
    <row r="277" spans="1:3" ht="15.6" x14ac:dyDescent="0.2">
      <c r="A277" s="36"/>
      <c r="B277" s="39"/>
      <c r="C277" s="38"/>
    </row>
    <row r="278" spans="1:3" ht="15.6" x14ac:dyDescent="0.2">
      <c r="A278" s="36"/>
      <c r="B278" s="39"/>
      <c r="C278" s="38"/>
    </row>
    <row r="279" spans="1:3" ht="15.6" x14ac:dyDescent="0.2">
      <c r="A279" s="36"/>
      <c r="B279" s="39"/>
      <c r="C279" s="38"/>
    </row>
    <row r="280" spans="1:3" ht="15.6" x14ac:dyDescent="0.2">
      <c r="A280" s="36"/>
      <c r="B280" s="39"/>
      <c r="C280" s="38"/>
    </row>
    <row r="281" spans="1:3" ht="15.6" x14ac:dyDescent="0.2">
      <c r="A281" s="36"/>
      <c r="B281" s="39"/>
      <c r="C281" s="38"/>
    </row>
    <row r="282" spans="1:3" ht="15.6" x14ac:dyDescent="0.2">
      <c r="A282" s="36"/>
      <c r="B282" s="39"/>
      <c r="C282" s="38"/>
    </row>
    <row r="283" spans="1:3" ht="15.6" x14ac:dyDescent="0.2">
      <c r="A283" s="36"/>
      <c r="B283" s="39"/>
      <c r="C283" s="38"/>
    </row>
    <row r="284" spans="1:3" ht="15.6" x14ac:dyDescent="0.2">
      <c r="A284" s="36"/>
      <c r="B284" s="39"/>
      <c r="C284" s="38"/>
    </row>
    <row r="285" spans="1:3" ht="15.6" x14ac:dyDescent="0.2">
      <c r="A285" s="36"/>
      <c r="B285" s="39"/>
      <c r="C285" s="38"/>
    </row>
    <row r="286" spans="1:3" ht="15.6" x14ac:dyDescent="0.2">
      <c r="A286" s="36"/>
      <c r="B286" s="39"/>
      <c r="C286" s="38"/>
    </row>
    <row r="287" spans="1:3" ht="15.6" x14ac:dyDescent="0.2">
      <c r="A287" s="36"/>
      <c r="B287" s="39"/>
      <c r="C287" s="38"/>
    </row>
    <row r="288" spans="1:3" ht="15.6" x14ac:dyDescent="0.2">
      <c r="A288" s="36"/>
      <c r="B288" s="39"/>
      <c r="C288" s="38"/>
    </row>
    <row r="289" spans="1:3" ht="15.6" x14ac:dyDescent="0.2">
      <c r="A289" s="36"/>
      <c r="B289" s="39"/>
      <c r="C289" s="38"/>
    </row>
    <row r="290" spans="1:3" ht="15.6" x14ac:dyDescent="0.2">
      <c r="A290" s="36"/>
      <c r="B290" s="39"/>
      <c r="C290" s="38"/>
    </row>
    <row r="291" spans="1:3" ht="15.6" x14ac:dyDescent="0.2">
      <c r="A291" s="36"/>
      <c r="B291" s="39"/>
      <c r="C291" s="38"/>
    </row>
    <row r="292" spans="1:3" ht="15.6" x14ac:dyDescent="0.2">
      <c r="A292" s="36"/>
      <c r="B292" s="39"/>
      <c r="C292" s="38"/>
    </row>
    <row r="293" spans="1:3" ht="15.6" x14ac:dyDescent="0.2">
      <c r="A293" s="36"/>
      <c r="B293" s="39"/>
      <c r="C293" s="38"/>
    </row>
    <row r="294" spans="1:3" ht="15.6" x14ac:dyDescent="0.2">
      <c r="A294" s="36"/>
      <c r="B294" s="39"/>
      <c r="C294" s="38"/>
    </row>
    <row r="295" spans="1:3" ht="15.6" x14ac:dyDescent="0.2">
      <c r="A295" s="36"/>
      <c r="B295" s="39"/>
      <c r="C295" s="38"/>
    </row>
    <row r="296" spans="1:3" ht="15.6" x14ac:dyDescent="0.2">
      <c r="A296" s="36"/>
      <c r="B296" s="39"/>
      <c r="C296" s="38"/>
    </row>
    <row r="297" spans="1:3" ht="15.6" x14ac:dyDescent="0.2">
      <c r="A297" s="36"/>
      <c r="B297" s="39"/>
      <c r="C297" s="38"/>
    </row>
    <row r="298" spans="1:3" ht="15.6" x14ac:dyDescent="0.2">
      <c r="A298" s="36"/>
      <c r="B298" s="39"/>
      <c r="C298" s="38"/>
    </row>
    <row r="299" spans="1:3" ht="15.6" x14ac:dyDescent="0.2">
      <c r="A299" s="36"/>
      <c r="B299" s="39"/>
      <c r="C299" s="38"/>
    </row>
    <row r="300" spans="1:3" ht="15.6" x14ac:dyDescent="0.2">
      <c r="A300" s="36"/>
      <c r="B300" s="39"/>
      <c r="C300" s="38"/>
    </row>
    <row r="301" spans="1:3" ht="15.6" x14ac:dyDescent="0.2">
      <c r="A301" s="36"/>
      <c r="B301" s="39"/>
      <c r="C301" s="38"/>
    </row>
    <row r="302" spans="1:3" ht="15.6" x14ac:dyDescent="0.2">
      <c r="A302" s="36"/>
      <c r="B302" s="39"/>
      <c r="C302" s="38"/>
    </row>
    <row r="303" spans="1:3" ht="15.6" x14ac:dyDescent="0.2">
      <c r="A303" s="36"/>
      <c r="B303" s="39"/>
      <c r="C303" s="38"/>
    </row>
    <row r="304" spans="1:3" ht="15.6" x14ac:dyDescent="0.2">
      <c r="A304" s="36"/>
      <c r="B304" s="39"/>
      <c r="C304" s="38"/>
    </row>
    <row r="305" spans="1:3" ht="15.6" x14ac:dyDescent="0.2">
      <c r="A305" s="36"/>
      <c r="B305" s="39"/>
      <c r="C305" s="38"/>
    </row>
    <row r="306" spans="1:3" ht="15.6" x14ac:dyDescent="0.2">
      <c r="A306" s="36"/>
      <c r="B306" s="39"/>
      <c r="C306" s="38"/>
    </row>
    <row r="307" spans="1:3" ht="15.6" x14ac:dyDescent="0.2">
      <c r="A307" s="36"/>
      <c r="B307" s="39"/>
      <c r="C307" s="38"/>
    </row>
    <row r="308" spans="1:3" ht="15.6" x14ac:dyDescent="0.2">
      <c r="A308" s="36"/>
      <c r="B308" s="39"/>
      <c r="C308" s="38"/>
    </row>
    <row r="309" spans="1:3" ht="15.6" x14ac:dyDescent="0.2">
      <c r="A309" s="36"/>
      <c r="B309" s="39"/>
      <c r="C309" s="38"/>
    </row>
    <row r="310" spans="1:3" ht="15.6" x14ac:dyDescent="0.2">
      <c r="A310" s="36"/>
      <c r="B310" s="39"/>
      <c r="C310" s="38"/>
    </row>
    <row r="311" spans="1:3" ht="15.6" x14ac:dyDescent="0.2">
      <c r="A311" s="36"/>
      <c r="B311" s="39"/>
      <c r="C311" s="38"/>
    </row>
    <row r="312" spans="1:3" ht="15.6" x14ac:dyDescent="0.2">
      <c r="A312" s="36"/>
      <c r="B312" s="39"/>
      <c r="C312" s="38"/>
    </row>
    <row r="313" spans="1:3" ht="15.6" x14ac:dyDescent="0.2">
      <c r="A313" s="36"/>
      <c r="B313" s="39"/>
      <c r="C313" s="38"/>
    </row>
    <row r="314" spans="1:3" ht="15.6" x14ac:dyDescent="0.2">
      <c r="A314" s="36"/>
      <c r="B314" s="39"/>
      <c r="C314" s="38"/>
    </row>
    <row r="315" spans="1:3" ht="15.6" x14ac:dyDescent="0.2">
      <c r="A315" s="36"/>
      <c r="B315" s="39"/>
      <c r="C315" s="38"/>
    </row>
    <row r="316" spans="1:3" ht="15.6" x14ac:dyDescent="0.2">
      <c r="A316" s="36"/>
      <c r="B316" s="39"/>
      <c r="C316" s="38"/>
    </row>
    <row r="317" spans="1:3" ht="15.6" x14ac:dyDescent="0.2">
      <c r="A317" s="36"/>
      <c r="B317" s="39"/>
      <c r="C317" s="38"/>
    </row>
    <row r="318" spans="1:3" ht="15.6" x14ac:dyDescent="0.2">
      <c r="A318" s="36"/>
      <c r="B318" s="39"/>
      <c r="C318" s="38"/>
    </row>
    <row r="319" spans="1:3" ht="15.6" x14ac:dyDescent="0.2">
      <c r="A319" s="36"/>
      <c r="B319" s="39"/>
      <c r="C319" s="38"/>
    </row>
    <row r="320" spans="1:3" ht="15.6" x14ac:dyDescent="0.2">
      <c r="A320" s="36"/>
      <c r="B320" s="39"/>
      <c r="C320" s="38"/>
    </row>
    <row r="321" spans="1:3" ht="15.6" x14ac:dyDescent="0.2">
      <c r="A321" s="36"/>
      <c r="B321" s="39"/>
      <c r="C321" s="38"/>
    </row>
    <row r="322" spans="1:3" ht="15.6" x14ac:dyDescent="0.2">
      <c r="A322" s="36"/>
      <c r="B322" s="39"/>
      <c r="C322" s="38"/>
    </row>
    <row r="323" spans="1:3" ht="15.6" x14ac:dyDescent="0.2">
      <c r="A323" s="36"/>
      <c r="B323" s="39"/>
      <c r="C323" s="38"/>
    </row>
    <row r="324" spans="1:3" ht="15.6" x14ac:dyDescent="0.2">
      <c r="A324" s="36"/>
      <c r="B324" s="39"/>
      <c r="C324" s="38"/>
    </row>
    <row r="325" spans="1:3" ht="15.6" x14ac:dyDescent="0.2">
      <c r="A325" s="36"/>
      <c r="B325" s="39"/>
      <c r="C325" s="38"/>
    </row>
    <row r="326" spans="1:3" ht="15.6" x14ac:dyDescent="0.2">
      <c r="A326" s="36"/>
      <c r="B326" s="39"/>
      <c r="C326" s="38"/>
    </row>
    <row r="327" spans="1:3" ht="15.6" x14ac:dyDescent="0.2">
      <c r="A327" s="36"/>
      <c r="B327" s="39"/>
      <c r="C327" s="38"/>
    </row>
    <row r="328" spans="1:3" ht="15.6" x14ac:dyDescent="0.2">
      <c r="A328" s="36"/>
      <c r="B328" s="39"/>
      <c r="C328" s="38"/>
    </row>
    <row r="329" spans="1:3" ht="15.6" x14ac:dyDescent="0.2">
      <c r="A329" s="36"/>
      <c r="B329" s="39"/>
      <c r="C329" s="38"/>
    </row>
    <row r="330" spans="1:3" ht="15.6" x14ac:dyDescent="0.2">
      <c r="A330" s="36"/>
      <c r="B330" s="39"/>
      <c r="C330" s="38"/>
    </row>
    <row r="331" spans="1:3" ht="15.6" x14ac:dyDescent="0.2">
      <c r="A331" s="36"/>
      <c r="B331" s="39"/>
      <c r="C331" s="38"/>
    </row>
    <row r="332" spans="1:3" ht="15.6" x14ac:dyDescent="0.2">
      <c r="A332" s="36"/>
      <c r="B332" s="39"/>
      <c r="C332" s="38"/>
    </row>
    <row r="333" spans="1:3" ht="15.6" x14ac:dyDescent="0.2">
      <c r="A333" s="36"/>
      <c r="B333" s="39"/>
      <c r="C333" s="38"/>
    </row>
    <row r="334" spans="1:3" ht="15.6" x14ac:dyDescent="0.2">
      <c r="A334" s="36"/>
      <c r="B334" s="39"/>
      <c r="C334" s="38"/>
    </row>
    <row r="335" spans="1:3" ht="15.6" x14ac:dyDescent="0.2">
      <c r="A335" s="36"/>
      <c r="B335" s="39"/>
      <c r="C335" s="38"/>
    </row>
    <row r="336" spans="1:3" ht="15.6" x14ac:dyDescent="0.2">
      <c r="A336" s="36"/>
      <c r="B336" s="39"/>
      <c r="C336" s="38"/>
    </row>
    <row r="337" spans="1:3" ht="15.6" x14ac:dyDescent="0.2">
      <c r="A337" s="36"/>
      <c r="B337" s="39"/>
      <c r="C337" s="38"/>
    </row>
    <row r="338" spans="1:3" ht="15.6" x14ac:dyDescent="0.2">
      <c r="A338" s="36"/>
      <c r="B338" s="39"/>
      <c r="C338" s="38"/>
    </row>
    <row r="339" spans="1:3" ht="15.6" x14ac:dyDescent="0.2">
      <c r="A339" s="36"/>
      <c r="B339" s="39"/>
      <c r="C339" s="38"/>
    </row>
    <row r="340" spans="1:3" ht="15.6" x14ac:dyDescent="0.2">
      <c r="A340" s="36"/>
      <c r="B340" s="39"/>
      <c r="C340" s="38"/>
    </row>
    <row r="341" spans="1:3" ht="15.6" x14ac:dyDescent="0.2">
      <c r="A341" s="36"/>
      <c r="B341" s="39"/>
      <c r="C341" s="38"/>
    </row>
    <row r="342" spans="1:3" ht="15.6" x14ac:dyDescent="0.2">
      <c r="A342" s="36"/>
      <c r="B342" s="39"/>
      <c r="C342" s="38"/>
    </row>
    <row r="343" spans="1:3" ht="15.6" x14ac:dyDescent="0.2">
      <c r="A343" s="36"/>
      <c r="B343" s="39"/>
      <c r="C343" s="38"/>
    </row>
    <row r="344" spans="1:3" ht="15.6" x14ac:dyDescent="0.2">
      <c r="A344" s="36"/>
      <c r="B344" s="39"/>
      <c r="C344" s="38"/>
    </row>
    <row r="345" spans="1:3" ht="15.6" x14ac:dyDescent="0.2">
      <c r="A345" s="36"/>
      <c r="B345" s="39"/>
      <c r="C345" s="38"/>
    </row>
    <row r="346" spans="1:3" ht="15.6" x14ac:dyDescent="0.2">
      <c r="A346" s="36"/>
      <c r="B346" s="39"/>
      <c r="C346" s="38"/>
    </row>
    <row r="347" spans="1:3" ht="15.6" x14ac:dyDescent="0.2">
      <c r="A347" s="36"/>
      <c r="B347" s="39"/>
      <c r="C347" s="38"/>
    </row>
    <row r="348" spans="1:3" ht="15.6" x14ac:dyDescent="0.2">
      <c r="A348" s="36"/>
      <c r="B348" s="39"/>
      <c r="C348" s="38"/>
    </row>
    <row r="349" spans="1:3" ht="15.6" x14ac:dyDescent="0.2">
      <c r="A349" s="36"/>
      <c r="B349" s="39"/>
      <c r="C349" s="38"/>
    </row>
    <row r="350" spans="1:3" ht="15.6" x14ac:dyDescent="0.2">
      <c r="A350" s="36"/>
      <c r="B350" s="39"/>
      <c r="C350" s="38"/>
    </row>
    <row r="351" spans="1:3" ht="15.6" x14ac:dyDescent="0.2">
      <c r="A351" s="36"/>
      <c r="B351" s="39"/>
      <c r="C351" s="38"/>
    </row>
    <row r="352" spans="1:3" ht="15.6" x14ac:dyDescent="0.2">
      <c r="A352" s="36"/>
      <c r="B352" s="39"/>
      <c r="C352" s="38"/>
    </row>
    <row r="353" spans="1:3" ht="15.6" x14ac:dyDescent="0.2">
      <c r="A353" s="36"/>
      <c r="B353" s="39"/>
      <c r="C353" s="38"/>
    </row>
    <row r="354" spans="1:3" ht="15.6" x14ac:dyDescent="0.2">
      <c r="A354" s="36"/>
      <c r="B354" s="39"/>
      <c r="C354" s="38"/>
    </row>
    <row r="355" spans="1:3" ht="15.6" x14ac:dyDescent="0.2">
      <c r="A355" s="36"/>
      <c r="B355" s="39"/>
      <c r="C355" s="38"/>
    </row>
    <row r="356" spans="1:3" ht="15.6" x14ac:dyDescent="0.2">
      <c r="A356" s="36"/>
      <c r="B356" s="39"/>
      <c r="C356" s="38"/>
    </row>
    <row r="357" spans="1:3" ht="15.6" x14ac:dyDescent="0.2">
      <c r="A357" s="36"/>
      <c r="B357" s="39"/>
      <c r="C357" s="38"/>
    </row>
    <row r="358" spans="1:3" ht="15.6" x14ac:dyDescent="0.2">
      <c r="A358" s="36"/>
      <c r="B358" s="39"/>
      <c r="C358" s="38"/>
    </row>
    <row r="359" spans="1:3" ht="15.6" x14ac:dyDescent="0.2">
      <c r="A359" s="36"/>
      <c r="B359" s="39"/>
      <c r="C359" s="38"/>
    </row>
    <row r="360" spans="1:3" ht="15.6" x14ac:dyDescent="0.2">
      <c r="A360" s="36"/>
      <c r="B360" s="39"/>
      <c r="C360" s="38"/>
    </row>
    <row r="361" spans="1:3" ht="15.6" x14ac:dyDescent="0.2">
      <c r="A361" s="36"/>
      <c r="B361" s="39"/>
      <c r="C361" s="38"/>
    </row>
    <row r="362" spans="1:3" ht="15.6" x14ac:dyDescent="0.2">
      <c r="A362" s="36"/>
      <c r="B362" s="39"/>
      <c r="C362" s="38"/>
    </row>
    <row r="363" spans="1:3" ht="15.6" x14ac:dyDescent="0.2">
      <c r="A363" s="36"/>
      <c r="B363" s="39"/>
      <c r="C363" s="38"/>
    </row>
    <row r="364" spans="1:3" ht="15.6" x14ac:dyDescent="0.2">
      <c r="A364" s="36"/>
      <c r="B364" s="39"/>
      <c r="C364" s="38"/>
    </row>
    <row r="365" spans="1:3" ht="15.6" x14ac:dyDescent="0.2">
      <c r="A365" s="36"/>
      <c r="B365" s="39"/>
      <c r="C365" s="38"/>
    </row>
    <row r="366" spans="1:3" ht="15.6" x14ac:dyDescent="0.2">
      <c r="A366" s="36"/>
      <c r="B366" s="39"/>
      <c r="C366" s="38"/>
    </row>
    <row r="367" spans="1:3" ht="15.6" x14ac:dyDescent="0.2">
      <c r="A367" s="36"/>
      <c r="B367" s="39"/>
      <c r="C367" s="38"/>
    </row>
    <row r="368" spans="1:3" ht="15.6" x14ac:dyDescent="0.2">
      <c r="A368" s="36"/>
      <c r="B368" s="39"/>
      <c r="C368" s="38"/>
    </row>
    <row r="369" spans="1:3" ht="15.6" x14ac:dyDescent="0.2">
      <c r="A369" s="36"/>
      <c r="B369" s="39"/>
      <c r="C369" s="38"/>
    </row>
    <row r="370" spans="1:3" ht="15.6" x14ac:dyDescent="0.2">
      <c r="A370" s="36"/>
      <c r="B370" s="39"/>
      <c r="C370" s="38"/>
    </row>
    <row r="371" spans="1:3" ht="15.6" x14ac:dyDescent="0.2">
      <c r="A371" s="36"/>
      <c r="B371" s="39"/>
      <c r="C371" s="38"/>
    </row>
    <row r="372" spans="1:3" ht="15.6" x14ac:dyDescent="0.2">
      <c r="A372" s="36"/>
      <c r="B372" s="39"/>
      <c r="C372" s="38"/>
    </row>
    <row r="373" spans="1:3" ht="15.6" x14ac:dyDescent="0.2">
      <c r="A373" s="36"/>
      <c r="B373" s="39"/>
      <c r="C373" s="38"/>
    </row>
    <row r="374" spans="1:3" ht="15.6" x14ac:dyDescent="0.2">
      <c r="A374" s="36"/>
      <c r="B374" s="39"/>
      <c r="C374" s="38"/>
    </row>
    <row r="375" spans="1:3" ht="15.6" x14ac:dyDescent="0.2">
      <c r="A375" s="36"/>
      <c r="B375" s="39"/>
      <c r="C375" s="38"/>
    </row>
    <row r="376" spans="1:3" ht="15.6" x14ac:dyDescent="0.2">
      <c r="A376" s="36"/>
      <c r="B376" s="39"/>
      <c r="C376" s="38"/>
    </row>
    <row r="377" spans="1:3" ht="15.6" x14ac:dyDescent="0.2">
      <c r="A377" s="36"/>
      <c r="B377" s="39"/>
      <c r="C377" s="38"/>
    </row>
    <row r="378" spans="1:3" ht="15.6" x14ac:dyDescent="0.2">
      <c r="A378" s="36"/>
      <c r="B378" s="39"/>
      <c r="C378" s="38"/>
    </row>
    <row r="379" spans="1:3" ht="15.6" x14ac:dyDescent="0.2">
      <c r="A379" s="36"/>
      <c r="B379" s="39"/>
      <c r="C379" s="38"/>
    </row>
    <row r="380" spans="1:3" ht="15.6" x14ac:dyDescent="0.2">
      <c r="A380" s="36"/>
      <c r="B380" s="39"/>
      <c r="C380" s="38"/>
    </row>
    <row r="381" spans="1:3" ht="15.6" x14ac:dyDescent="0.2">
      <c r="A381" s="36"/>
      <c r="B381" s="39"/>
      <c r="C381" s="38"/>
    </row>
    <row r="382" spans="1:3" ht="15.6" x14ac:dyDescent="0.2">
      <c r="A382" s="36"/>
      <c r="B382" s="39"/>
      <c r="C382" s="38"/>
    </row>
    <row r="383" spans="1:3" ht="15.6" x14ac:dyDescent="0.2">
      <c r="A383" s="36"/>
      <c r="B383" s="39"/>
      <c r="C383" s="38"/>
    </row>
    <row r="384" spans="1:3" ht="15.6" x14ac:dyDescent="0.2">
      <c r="A384" s="36"/>
      <c r="B384" s="39"/>
      <c r="C384" s="38"/>
    </row>
    <row r="385" spans="1:3" ht="15.6" x14ac:dyDescent="0.2">
      <c r="A385" s="36"/>
      <c r="B385" s="39"/>
      <c r="C385" s="38"/>
    </row>
    <row r="386" spans="1:3" ht="15.6" x14ac:dyDescent="0.2">
      <c r="A386" s="36"/>
      <c r="B386" s="39"/>
      <c r="C386" s="38"/>
    </row>
    <row r="387" spans="1:3" ht="15.6" x14ac:dyDescent="0.2">
      <c r="A387" s="36"/>
      <c r="B387" s="39"/>
      <c r="C387" s="38"/>
    </row>
    <row r="388" spans="1:3" ht="15.6" x14ac:dyDescent="0.2">
      <c r="A388" s="36"/>
      <c r="B388" s="39"/>
      <c r="C388" s="38"/>
    </row>
    <row r="389" spans="1:3" ht="15.6" x14ac:dyDescent="0.2">
      <c r="A389" s="36"/>
      <c r="B389" s="39"/>
      <c r="C389" s="38"/>
    </row>
    <row r="390" spans="1:3" ht="15.6" x14ac:dyDescent="0.2">
      <c r="A390" s="36"/>
      <c r="B390" s="39"/>
      <c r="C390" s="38"/>
    </row>
    <row r="391" spans="1:3" ht="15.6" x14ac:dyDescent="0.2">
      <c r="A391" s="36"/>
      <c r="B391" s="39"/>
      <c r="C391" s="38"/>
    </row>
    <row r="392" spans="1:3" ht="15.6" x14ac:dyDescent="0.2">
      <c r="A392" s="36"/>
      <c r="B392" s="39"/>
      <c r="C392" s="38"/>
    </row>
    <row r="393" spans="1:3" ht="15.6" x14ac:dyDescent="0.2">
      <c r="A393" s="36"/>
      <c r="B393" s="39"/>
      <c r="C393" s="38"/>
    </row>
    <row r="394" spans="1:3" ht="15.6" x14ac:dyDescent="0.2">
      <c r="A394" s="36"/>
      <c r="B394" s="39"/>
      <c r="C394" s="38"/>
    </row>
    <row r="395" spans="1:3" ht="15.6" x14ac:dyDescent="0.2">
      <c r="A395" s="36"/>
      <c r="B395" s="39"/>
      <c r="C395" s="38"/>
    </row>
    <row r="396" spans="1:3" ht="15.6" x14ac:dyDescent="0.2">
      <c r="A396" s="36"/>
      <c r="B396" s="39"/>
      <c r="C396" s="38"/>
    </row>
    <row r="397" spans="1:3" ht="15.6" x14ac:dyDescent="0.2">
      <c r="A397" s="36"/>
      <c r="B397" s="39"/>
      <c r="C397" s="38"/>
    </row>
    <row r="398" spans="1:3" ht="15.6" x14ac:dyDescent="0.2">
      <c r="A398" s="36"/>
      <c r="B398" s="39"/>
      <c r="C398" s="38"/>
    </row>
    <row r="399" spans="1:3" ht="15.6" x14ac:dyDescent="0.2">
      <c r="A399" s="36"/>
      <c r="B399" s="39"/>
      <c r="C399" s="38"/>
    </row>
    <row r="400" spans="1:3" ht="15.6" x14ac:dyDescent="0.2">
      <c r="A400" s="36"/>
      <c r="B400" s="39"/>
      <c r="C400" s="38"/>
    </row>
    <row r="401" spans="1:3" ht="15.6" x14ac:dyDescent="0.2">
      <c r="A401" s="36"/>
      <c r="B401" s="39"/>
      <c r="C401" s="38"/>
    </row>
    <row r="402" spans="1:3" ht="15.6" x14ac:dyDescent="0.2">
      <c r="A402" s="36"/>
      <c r="B402" s="39"/>
      <c r="C402" s="38"/>
    </row>
    <row r="403" spans="1:3" ht="15.6" x14ac:dyDescent="0.2">
      <c r="A403" s="36"/>
      <c r="B403" s="39"/>
      <c r="C403" s="38"/>
    </row>
    <row r="404" spans="1:3" ht="15.6" x14ac:dyDescent="0.2">
      <c r="A404" s="36"/>
      <c r="B404" s="39"/>
      <c r="C404" s="38"/>
    </row>
    <row r="405" spans="1:3" ht="15.6" x14ac:dyDescent="0.2">
      <c r="A405" s="36"/>
      <c r="B405" s="39"/>
      <c r="C405" s="38"/>
    </row>
    <row r="406" spans="1:3" ht="15.6" x14ac:dyDescent="0.2">
      <c r="A406" s="36"/>
      <c r="B406" s="39"/>
      <c r="C406" s="38"/>
    </row>
    <row r="407" spans="1:3" ht="15.6" x14ac:dyDescent="0.2">
      <c r="A407" s="36"/>
      <c r="B407" s="39"/>
      <c r="C407" s="38"/>
    </row>
    <row r="408" spans="1:3" ht="15.6" x14ac:dyDescent="0.2">
      <c r="A408" s="36"/>
      <c r="B408" s="39"/>
      <c r="C408" s="38"/>
    </row>
    <row r="409" spans="1:3" ht="15.6" x14ac:dyDescent="0.2">
      <c r="A409" s="36"/>
      <c r="B409" s="39"/>
      <c r="C409" s="38"/>
    </row>
    <row r="410" spans="1:3" ht="15.6" x14ac:dyDescent="0.2">
      <c r="A410" s="36"/>
      <c r="B410" s="39"/>
      <c r="C410" s="38"/>
    </row>
    <row r="411" spans="1:3" ht="15.6" x14ac:dyDescent="0.2">
      <c r="A411" s="36"/>
      <c r="B411" s="39"/>
      <c r="C411" s="38"/>
    </row>
    <row r="412" spans="1:3" ht="15.6" x14ac:dyDescent="0.2">
      <c r="A412" s="36"/>
      <c r="B412" s="39"/>
      <c r="C412" s="38"/>
    </row>
    <row r="413" spans="1:3" ht="15.6" x14ac:dyDescent="0.2">
      <c r="A413" s="36"/>
      <c r="B413" s="39"/>
      <c r="C413" s="38"/>
    </row>
    <row r="414" spans="1:3" ht="15.6" x14ac:dyDescent="0.2">
      <c r="A414" s="36"/>
      <c r="B414" s="39"/>
      <c r="C414" s="38"/>
    </row>
    <row r="415" spans="1:3" ht="15.6" x14ac:dyDescent="0.2">
      <c r="A415" s="36"/>
      <c r="B415" s="39"/>
      <c r="C415" s="38"/>
    </row>
    <row r="416" spans="1:3" ht="15.6" x14ac:dyDescent="0.2">
      <c r="A416" s="36"/>
      <c r="B416" s="39"/>
      <c r="C416" s="38"/>
    </row>
    <row r="417" spans="1:3" ht="15.6" x14ac:dyDescent="0.2">
      <c r="A417" s="36"/>
      <c r="B417" s="39"/>
      <c r="C417" s="38"/>
    </row>
    <row r="418" spans="1:3" ht="15.6" x14ac:dyDescent="0.2">
      <c r="A418" s="36"/>
      <c r="B418" s="39"/>
      <c r="C418" s="38"/>
    </row>
    <row r="419" spans="1:3" ht="15.6" x14ac:dyDescent="0.2">
      <c r="A419" s="36"/>
      <c r="B419" s="39"/>
      <c r="C419" s="38"/>
    </row>
    <row r="420" spans="1:3" ht="15.6" x14ac:dyDescent="0.2">
      <c r="A420" s="36"/>
      <c r="B420" s="39"/>
      <c r="C420" s="38"/>
    </row>
    <row r="421" spans="1:3" ht="15.6" x14ac:dyDescent="0.2">
      <c r="A421" s="36"/>
      <c r="B421" s="39"/>
      <c r="C421" s="38"/>
    </row>
    <row r="422" spans="1:3" ht="15.6" x14ac:dyDescent="0.2">
      <c r="A422" s="36"/>
      <c r="B422" s="39"/>
      <c r="C422" s="38"/>
    </row>
    <row r="423" spans="1:3" ht="15.6" x14ac:dyDescent="0.2">
      <c r="A423" s="36"/>
      <c r="B423" s="39"/>
      <c r="C423" s="38"/>
    </row>
    <row r="424" spans="1:3" ht="15.6" x14ac:dyDescent="0.2">
      <c r="A424" s="36"/>
      <c r="B424" s="39"/>
      <c r="C424" s="38"/>
    </row>
    <row r="425" spans="1:3" ht="15.6" x14ac:dyDescent="0.2">
      <c r="A425" s="36"/>
      <c r="B425" s="39"/>
      <c r="C425" s="38"/>
    </row>
    <row r="426" spans="1:3" ht="15.6" x14ac:dyDescent="0.2">
      <c r="A426" s="36"/>
      <c r="B426" s="39"/>
      <c r="C426" s="38"/>
    </row>
    <row r="427" spans="1:3" ht="15.6" x14ac:dyDescent="0.2">
      <c r="A427" s="36"/>
      <c r="B427" s="39"/>
      <c r="C427" s="38"/>
    </row>
    <row r="428" spans="1:3" ht="15.6" x14ac:dyDescent="0.2">
      <c r="A428" s="36"/>
      <c r="B428" s="39"/>
      <c r="C428" s="38"/>
    </row>
    <row r="429" spans="1:3" ht="15.6" x14ac:dyDescent="0.2">
      <c r="A429" s="36"/>
      <c r="B429" s="39"/>
      <c r="C429" s="38"/>
    </row>
    <row r="430" spans="1:3" ht="15.6" x14ac:dyDescent="0.2">
      <c r="A430" s="36"/>
      <c r="B430" s="39"/>
      <c r="C430" s="38"/>
    </row>
    <row r="431" spans="1:3" ht="15.6" x14ac:dyDescent="0.2">
      <c r="A431" s="36"/>
      <c r="B431" s="39"/>
      <c r="C431" s="38"/>
    </row>
    <row r="432" spans="1:3" ht="15.6" x14ac:dyDescent="0.2">
      <c r="A432" s="36"/>
      <c r="B432" s="39"/>
      <c r="C432" s="38"/>
    </row>
    <row r="433" spans="1:3" ht="15.6" x14ac:dyDescent="0.2">
      <c r="A433" s="36"/>
      <c r="B433" s="39"/>
      <c r="C433" s="38"/>
    </row>
    <row r="434" spans="1:3" ht="15.6" x14ac:dyDescent="0.2">
      <c r="A434" s="36"/>
      <c r="B434" s="39"/>
      <c r="C434" s="38"/>
    </row>
    <row r="435" spans="1:3" ht="15.6" x14ac:dyDescent="0.2">
      <c r="A435" s="36"/>
      <c r="B435" s="39"/>
      <c r="C435" s="38"/>
    </row>
    <row r="436" spans="1:3" ht="15.6" x14ac:dyDescent="0.2">
      <c r="A436" s="36"/>
      <c r="B436" s="39"/>
      <c r="C436" s="38"/>
    </row>
    <row r="437" spans="1:3" ht="15.6" x14ac:dyDescent="0.2">
      <c r="A437" s="36"/>
      <c r="B437" s="39"/>
      <c r="C437" s="38"/>
    </row>
    <row r="438" spans="1:3" ht="15.6" x14ac:dyDescent="0.2">
      <c r="A438" s="36"/>
      <c r="B438" s="39"/>
      <c r="C438" s="38"/>
    </row>
    <row r="439" spans="1:3" ht="15.6" x14ac:dyDescent="0.2">
      <c r="A439" s="36"/>
      <c r="B439" s="39"/>
      <c r="C439" s="38"/>
    </row>
    <row r="440" spans="1:3" ht="15.6" x14ac:dyDescent="0.2">
      <c r="A440" s="36"/>
      <c r="B440" s="39"/>
      <c r="C440" s="38"/>
    </row>
    <row r="441" spans="1:3" ht="15.6" x14ac:dyDescent="0.2">
      <c r="A441" s="36"/>
      <c r="B441" s="39"/>
      <c r="C441" s="38"/>
    </row>
    <row r="442" spans="1:3" ht="15.6" x14ac:dyDescent="0.2">
      <c r="A442" s="36"/>
      <c r="B442" s="39"/>
      <c r="C442" s="38"/>
    </row>
    <row r="443" spans="1:3" ht="15.6" x14ac:dyDescent="0.2">
      <c r="A443" s="36"/>
      <c r="B443" s="39"/>
      <c r="C443" s="38"/>
    </row>
    <row r="444" spans="1:3" ht="15.6" x14ac:dyDescent="0.2">
      <c r="A444" s="36"/>
      <c r="B444" s="39"/>
      <c r="C444" s="38"/>
    </row>
    <row r="445" spans="1:3" ht="15.6" x14ac:dyDescent="0.2">
      <c r="A445" s="36"/>
      <c r="B445" s="39"/>
      <c r="C445" s="38"/>
    </row>
    <row r="446" spans="1:3" ht="15.6" x14ac:dyDescent="0.2">
      <c r="A446" s="36"/>
      <c r="B446" s="39"/>
      <c r="C446" s="38"/>
    </row>
    <row r="447" spans="1:3" ht="15.6" x14ac:dyDescent="0.2">
      <c r="A447" s="36"/>
      <c r="B447" s="39"/>
      <c r="C447" s="38"/>
    </row>
    <row r="448" spans="1:3" ht="15.6" x14ac:dyDescent="0.2">
      <c r="A448" s="36"/>
      <c r="B448" s="39"/>
      <c r="C448" s="38"/>
    </row>
    <row r="449" spans="1:3" ht="15.6" x14ac:dyDescent="0.2">
      <c r="A449" s="36"/>
      <c r="B449" s="39"/>
      <c r="C449" s="38"/>
    </row>
    <row r="450" spans="1:3" ht="15.6" x14ac:dyDescent="0.2">
      <c r="A450" s="36"/>
      <c r="B450" s="39"/>
      <c r="C450" s="38"/>
    </row>
    <row r="451" spans="1:3" ht="15.6" x14ac:dyDescent="0.2">
      <c r="A451" s="36"/>
      <c r="B451" s="39"/>
      <c r="C451" s="38"/>
    </row>
    <row r="452" spans="1:3" ht="15.6" x14ac:dyDescent="0.2">
      <c r="A452" s="36"/>
      <c r="B452" s="39"/>
      <c r="C452" s="38"/>
    </row>
    <row r="453" spans="1:3" ht="15.6" x14ac:dyDescent="0.2">
      <c r="A453" s="36"/>
      <c r="B453" s="39"/>
      <c r="C453" s="38"/>
    </row>
    <row r="454" spans="1:3" ht="15.6" x14ac:dyDescent="0.2">
      <c r="A454" s="36"/>
      <c r="B454" s="39"/>
      <c r="C454" s="38"/>
    </row>
    <row r="455" spans="1:3" ht="15.6" x14ac:dyDescent="0.2">
      <c r="A455" s="36"/>
      <c r="B455" s="39"/>
      <c r="C455" s="38"/>
    </row>
    <row r="456" spans="1:3" ht="15.6" x14ac:dyDescent="0.2">
      <c r="A456" s="36"/>
      <c r="B456" s="39"/>
      <c r="C456" s="38"/>
    </row>
    <row r="457" spans="1:3" ht="15.6" x14ac:dyDescent="0.2">
      <c r="A457" s="36"/>
      <c r="B457" s="39"/>
      <c r="C457" s="38"/>
    </row>
    <row r="458" spans="1:3" ht="15.6" x14ac:dyDescent="0.2">
      <c r="A458" s="36"/>
      <c r="B458" s="39"/>
      <c r="C458" s="38"/>
    </row>
    <row r="459" spans="1:3" ht="15.6" x14ac:dyDescent="0.2">
      <c r="A459" s="36"/>
      <c r="B459" s="39"/>
      <c r="C459" s="38"/>
    </row>
    <row r="460" spans="1:3" ht="15.6" x14ac:dyDescent="0.2">
      <c r="A460" s="36"/>
      <c r="B460" s="39"/>
      <c r="C460" s="38"/>
    </row>
    <row r="461" spans="1:3" ht="15.6" x14ac:dyDescent="0.2">
      <c r="A461" s="36"/>
      <c r="B461" s="39"/>
      <c r="C461" s="38"/>
    </row>
    <row r="462" spans="1:3" ht="15.6" x14ac:dyDescent="0.2">
      <c r="A462" s="36"/>
      <c r="B462" s="39"/>
      <c r="C462" s="38"/>
    </row>
    <row r="463" spans="1:3" ht="15.6" x14ac:dyDescent="0.2">
      <c r="A463" s="36"/>
      <c r="B463" s="39"/>
      <c r="C463" s="38"/>
    </row>
    <row r="464" spans="1:3" ht="15.6" x14ac:dyDescent="0.2">
      <c r="A464" s="36"/>
      <c r="B464" s="39"/>
      <c r="C464" s="38"/>
    </row>
    <row r="465" spans="1:3" ht="15.6" x14ac:dyDescent="0.2">
      <c r="A465" s="36"/>
      <c r="B465" s="39"/>
      <c r="C465" s="38"/>
    </row>
    <row r="466" spans="1:3" ht="15.6" x14ac:dyDescent="0.2">
      <c r="A466" s="36"/>
      <c r="B466" s="39"/>
      <c r="C466" s="38"/>
    </row>
    <row r="467" spans="1:3" ht="15.6" x14ac:dyDescent="0.2">
      <c r="A467" s="36"/>
      <c r="B467" s="39"/>
      <c r="C467" s="38"/>
    </row>
    <row r="468" spans="1:3" ht="15.6" x14ac:dyDescent="0.2">
      <c r="A468" s="36"/>
      <c r="B468" s="39"/>
      <c r="C468" s="38"/>
    </row>
    <row r="469" spans="1:3" ht="15.6" x14ac:dyDescent="0.2">
      <c r="A469" s="36"/>
      <c r="B469" s="39"/>
      <c r="C469" s="38"/>
    </row>
    <row r="470" spans="1:3" ht="15.6" x14ac:dyDescent="0.2">
      <c r="A470" s="36"/>
      <c r="B470" s="39"/>
      <c r="C470" s="38"/>
    </row>
    <row r="471" spans="1:3" ht="15.6" x14ac:dyDescent="0.2">
      <c r="A471" s="36"/>
      <c r="B471" s="39"/>
      <c r="C471" s="38"/>
    </row>
    <row r="472" spans="1:3" ht="15.6" x14ac:dyDescent="0.2">
      <c r="A472" s="36"/>
      <c r="B472" s="39"/>
      <c r="C472" s="38"/>
    </row>
    <row r="473" spans="1:3" ht="15.6" x14ac:dyDescent="0.2">
      <c r="A473" s="36"/>
      <c r="B473" s="39"/>
      <c r="C473" s="38"/>
    </row>
    <row r="474" spans="1:3" ht="15.6" x14ac:dyDescent="0.2">
      <c r="A474" s="36"/>
      <c r="B474" s="39"/>
      <c r="C474" s="38"/>
    </row>
    <row r="475" spans="1:3" ht="15.6" x14ac:dyDescent="0.2">
      <c r="A475" s="36"/>
      <c r="B475" s="39"/>
      <c r="C475" s="38"/>
    </row>
    <row r="476" spans="1:3" ht="15.6" x14ac:dyDescent="0.2">
      <c r="A476" s="36"/>
      <c r="B476" s="39"/>
      <c r="C476" s="38"/>
    </row>
    <row r="477" spans="1:3" ht="15.6" x14ac:dyDescent="0.2">
      <c r="A477" s="36"/>
      <c r="B477" s="39"/>
      <c r="C477" s="38"/>
    </row>
    <row r="478" spans="1:3" ht="15.6" x14ac:dyDescent="0.2">
      <c r="A478" s="36"/>
      <c r="B478" s="39"/>
      <c r="C478" s="38"/>
    </row>
    <row r="479" spans="1:3" ht="15.6" x14ac:dyDescent="0.2">
      <c r="A479" s="36"/>
      <c r="B479" s="39"/>
      <c r="C479" s="38"/>
    </row>
    <row r="480" spans="1:3" ht="15.6" x14ac:dyDescent="0.2">
      <c r="A480" s="36"/>
      <c r="B480" s="39"/>
      <c r="C480" s="38"/>
    </row>
    <row r="481" spans="1:3" ht="15.6" x14ac:dyDescent="0.2">
      <c r="A481" s="36"/>
      <c r="B481" s="39"/>
      <c r="C481" s="38"/>
    </row>
    <row r="482" spans="1:3" ht="15.6" x14ac:dyDescent="0.2">
      <c r="A482" s="36"/>
      <c r="B482" s="39"/>
      <c r="C482" s="38"/>
    </row>
    <row r="483" spans="1:3" ht="15.6" x14ac:dyDescent="0.2">
      <c r="A483" s="36"/>
      <c r="B483" s="39"/>
      <c r="C483" s="38"/>
    </row>
    <row r="484" spans="1:3" ht="15.6" x14ac:dyDescent="0.2">
      <c r="A484" s="36"/>
      <c r="B484" s="39"/>
      <c r="C484" s="38"/>
    </row>
    <row r="485" spans="1:3" ht="15.6" x14ac:dyDescent="0.2">
      <c r="A485" s="36"/>
      <c r="B485" s="39"/>
      <c r="C485" s="38"/>
    </row>
    <row r="486" spans="1:3" ht="15.6" x14ac:dyDescent="0.2">
      <c r="A486" s="36"/>
      <c r="B486" s="39"/>
      <c r="C486" s="38"/>
    </row>
    <row r="487" spans="1:3" ht="15.6" x14ac:dyDescent="0.2">
      <c r="A487" s="36"/>
      <c r="B487" s="39"/>
      <c r="C487" s="38"/>
    </row>
    <row r="488" spans="1:3" ht="15.6" x14ac:dyDescent="0.2">
      <c r="A488" s="36"/>
      <c r="B488" s="39"/>
      <c r="C488" s="38"/>
    </row>
    <row r="489" spans="1:3" ht="15.6" x14ac:dyDescent="0.2">
      <c r="A489" s="36"/>
      <c r="B489" s="39"/>
      <c r="C489" s="38"/>
    </row>
    <row r="490" spans="1:3" ht="15.6" x14ac:dyDescent="0.2">
      <c r="A490" s="36"/>
      <c r="B490" s="39"/>
      <c r="C490" s="38"/>
    </row>
    <row r="491" spans="1:3" ht="15.6" x14ac:dyDescent="0.2">
      <c r="A491" s="36"/>
      <c r="B491" s="39"/>
      <c r="C491" s="38"/>
    </row>
    <row r="492" spans="1:3" ht="15.6" x14ac:dyDescent="0.2">
      <c r="A492" s="36"/>
      <c r="B492" s="39"/>
      <c r="C492" s="38"/>
    </row>
    <row r="493" spans="1:3" ht="15.6" x14ac:dyDescent="0.2">
      <c r="A493" s="36"/>
      <c r="B493" s="39"/>
      <c r="C493" s="38"/>
    </row>
    <row r="494" spans="1:3" ht="15.6" x14ac:dyDescent="0.2">
      <c r="A494" s="36"/>
      <c r="B494" s="39"/>
      <c r="C494" s="38"/>
    </row>
    <row r="495" spans="1:3" ht="15.6" x14ac:dyDescent="0.2">
      <c r="A495" s="36"/>
      <c r="B495" s="39"/>
      <c r="C495" s="38"/>
    </row>
    <row r="496" spans="1:3" ht="15.6" x14ac:dyDescent="0.2">
      <c r="A496" s="36"/>
      <c r="B496" s="39"/>
      <c r="C496" s="38"/>
    </row>
    <row r="497" spans="1:3" ht="15.6" x14ac:dyDescent="0.2">
      <c r="A497" s="36"/>
      <c r="B497" s="39"/>
      <c r="C497" s="38"/>
    </row>
    <row r="498" spans="1:3" ht="15.6" x14ac:dyDescent="0.2">
      <c r="A498" s="36"/>
      <c r="B498" s="39"/>
      <c r="C498" s="38"/>
    </row>
    <row r="499" spans="1:3" ht="15.6" x14ac:dyDescent="0.2">
      <c r="A499" s="36"/>
      <c r="B499" s="39"/>
      <c r="C499" s="38"/>
    </row>
    <row r="500" spans="1:3" ht="15.6" x14ac:dyDescent="0.2">
      <c r="A500" s="36"/>
      <c r="B500" s="39"/>
      <c r="C500" s="38"/>
    </row>
    <row r="501" spans="1:3" ht="15.6" x14ac:dyDescent="0.2">
      <c r="A501" s="36"/>
      <c r="B501" s="39"/>
      <c r="C501" s="38"/>
    </row>
    <row r="502" spans="1:3" ht="15.6" x14ac:dyDescent="0.2">
      <c r="A502" s="36"/>
      <c r="B502" s="39"/>
      <c r="C502" s="38"/>
    </row>
    <row r="503" spans="1:3" ht="15.6" x14ac:dyDescent="0.2">
      <c r="A503" s="36"/>
      <c r="B503" s="39"/>
      <c r="C503" s="38"/>
    </row>
    <row r="504" spans="1:3" ht="15.6" x14ac:dyDescent="0.2">
      <c r="A504" s="36"/>
      <c r="B504" s="39"/>
      <c r="C504" s="38"/>
    </row>
    <row r="505" spans="1:3" ht="15.6" x14ac:dyDescent="0.2">
      <c r="A505" s="36"/>
      <c r="B505" s="39"/>
      <c r="C505" s="38"/>
    </row>
    <row r="506" spans="1:3" ht="15.6" x14ac:dyDescent="0.2">
      <c r="A506" s="36"/>
      <c r="B506" s="39"/>
      <c r="C506" s="38"/>
    </row>
    <row r="507" spans="1:3" ht="15.6" x14ac:dyDescent="0.2">
      <c r="A507" s="36"/>
      <c r="B507" s="39"/>
      <c r="C507" s="38"/>
    </row>
    <row r="508" spans="1:3" ht="15.6" x14ac:dyDescent="0.2">
      <c r="A508" s="36"/>
      <c r="B508" s="39"/>
      <c r="C508" s="38"/>
    </row>
    <row r="509" spans="1:3" ht="15.6" x14ac:dyDescent="0.2">
      <c r="A509" s="36"/>
      <c r="B509" s="39"/>
      <c r="C509" s="38"/>
    </row>
    <row r="510" spans="1:3" ht="15.6" x14ac:dyDescent="0.2">
      <c r="A510" s="36"/>
      <c r="B510" s="39"/>
      <c r="C510" s="38"/>
    </row>
    <row r="511" spans="1:3" ht="15.6" x14ac:dyDescent="0.2">
      <c r="A511" s="36"/>
      <c r="B511" s="39"/>
      <c r="C511" s="38"/>
    </row>
    <row r="512" spans="1:3" ht="15.6" x14ac:dyDescent="0.2">
      <c r="A512" s="36"/>
      <c r="B512" s="39"/>
      <c r="C512" s="38"/>
    </row>
    <row r="513" spans="1:3" ht="15.6" x14ac:dyDescent="0.2">
      <c r="A513" s="36"/>
      <c r="B513" s="39"/>
      <c r="C513" s="38"/>
    </row>
    <row r="514" spans="1:3" ht="15.6" x14ac:dyDescent="0.2">
      <c r="A514" s="36"/>
      <c r="B514" s="39"/>
      <c r="C514" s="38"/>
    </row>
    <row r="515" spans="1:3" ht="15.6" x14ac:dyDescent="0.2">
      <c r="A515" s="36"/>
      <c r="B515" s="39"/>
      <c r="C515" s="38"/>
    </row>
    <row r="516" spans="1:3" ht="15.6" x14ac:dyDescent="0.2">
      <c r="A516" s="36"/>
      <c r="B516" s="39"/>
      <c r="C516" s="38"/>
    </row>
    <row r="517" spans="1:3" ht="15.6" x14ac:dyDescent="0.2">
      <c r="A517" s="36"/>
      <c r="B517" s="39"/>
      <c r="C517" s="38"/>
    </row>
    <row r="518" spans="1:3" ht="15.6" x14ac:dyDescent="0.2">
      <c r="A518" s="36"/>
      <c r="B518" s="39"/>
      <c r="C518" s="38"/>
    </row>
    <row r="519" spans="1:3" ht="15.6" x14ac:dyDescent="0.2">
      <c r="A519" s="36"/>
      <c r="B519" s="39"/>
      <c r="C519" s="38"/>
    </row>
    <row r="520" spans="1:3" ht="15.6" x14ac:dyDescent="0.2">
      <c r="A520" s="36"/>
      <c r="B520" s="39"/>
      <c r="C520" s="38"/>
    </row>
    <row r="521" spans="1:3" ht="15.6" x14ac:dyDescent="0.2">
      <c r="A521" s="36"/>
      <c r="B521" s="39"/>
      <c r="C521" s="38"/>
    </row>
    <row r="522" spans="1:3" ht="15.6" x14ac:dyDescent="0.2">
      <c r="A522" s="36"/>
      <c r="B522" s="39"/>
      <c r="C522" s="38"/>
    </row>
    <row r="523" spans="1:3" ht="15.6" x14ac:dyDescent="0.2">
      <c r="A523" s="36"/>
      <c r="B523" s="39"/>
      <c r="C523" s="38"/>
    </row>
    <row r="524" spans="1:3" ht="15.6" x14ac:dyDescent="0.2">
      <c r="A524" s="36"/>
      <c r="B524" s="39"/>
      <c r="C524" s="38"/>
    </row>
    <row r="525" spans="1:3" ht="15.6" x14ac:dyDescent="0.2">
      <c r="A525" s="36"/>
      <c r="B525" s="39"/>
      <c r="C525" s="38"/>
    </row>
    <row r="526" spans="1:3" ht="15.6" x14ac:dyDescent="0.2">
      <c r="A526" s="36"/>
      <c r="B526" s="39"/>
      <c r="C526" s="38"/>
    </row>
    <row r="527" spans="1:3" ht="15.6" x14ac:dyDescent="0.2">
      <c r="A527" s="36"/>
      <c r="B527" s="39"/>
      <c r="C527" s="38"/>
    </row>
    <row r="528" spans="1:3" ht="15.6" x14ac:dyDescent="0.2">
      <c r="A528" s="36"/>
      <c r="B528" s="39"/>
      <c r="C528" s="38"/>
    </row>
    <row r="529" spans="1:3" ht="15.6" x14ac:dyDescent="0.2">
      <c r="A529" s="36"/>
      <c r="B529" s="39"/>
      <c r="C529" s="38"/>
    </row>
    <row r="530" spans="1:3" ht="15.6" x14ac:dyDescent="0.2">
      <c r="A530" s="36"/>
      <c r="B530" s="39"/>
      <c r="C530" s="38"/>
    </row>
    <row r="531" spans="1:3" ht="15.6" x14ac:dyDescent="0.2">
      <c r="A531" s="36"/>
      <c r="B531" s="39"/>
      <c r="C531" s="38"/>
    </row>
    <row r="532" spans="1:3" ht="15.6" x14ac:dyDescent="0.2">
      <c r="A532" s="36"/>
      <c r="B532" s="39"/>
      <c r="C532" s="38"/>
    </row>
    <row r="533" spans="1:3" ht="15.6" x14ac:dyDescent="0.2">
      <c r="A533" s="36"/>
      <c r="B533" s="39"/>
      <c r="C533" s="38"/>
    </row>
    <row r="534" spans="1:3" ht="15.6" x14ac:dyDescent="0.2">
      <c r="A534" s="36"/>
      <c r="B534" s="39"/>
      <c r="C534" s="38"/>
    </row>
    <row r="535" spans="1:3" ht="15.6" x14ac:dyDescent="0.2">
      <c r="A535" s="36"/>
      <c r="B535" s="39"/>
      <c r="C535" s="38"/>
    </row>
    <row r="536" spans="1:3" ht="15.6" x14ac:dyDescent="0.2">
      <c r="A536" s="36"/>
      <c r="B536" s="39"/>
      <c r="C536" s="38"/>
    </row>
    <row r="537" spans="1:3" ht="15.6" x14ac:dyDescent="0.2">
      <c r="A537" s="36"/>
      <c r="B537" s="39"/>
      <c r="C537" s="38"/>
    </row>
    <row r="538" spans="1:3" ht="15.6" x14ac:dyDescent="0.2">
      <c r="A538" s="36"/>
      <c r="B538" s="39"/>
      <c r="C538" s="38"/>
    </row>
    <row r="539" spans="1:3" ht="15.6" x14ac:dyDescent="0.2">
      <c r="A539" s="36"/>
      <c r="B539" s="39"/>
      <c r="C539" s="38"/>
    </row>
    <row r="540" spans="1:3" ht="15.6" x14ac:dyDescent="0.2">
      <c r="A540" s="36"/>
      <c r="B540" s="39"/>
      <c r="C540" s="38"/>
    </row>
    <row r="541" spans="1:3" ht="15.6" x14ac:dyDescent="0.2">
      <c r="A541" s="36"/>
      <c r="B541" s="39"/>
      <c r="C541" s="38"/>
    </row>
    <row r="542" spans="1:3" ht="15.6" x14ac:dyDescent="0.2">
      <c r="A542" s="36"/>
      <c r="B542" s="39"/>
      <c r="C542" s="38"/>
    </row>
    <row r="543" spans="1:3" ht="15.6" x14ac:dyDescent="0.2">
      <c r="A543" s="36"/>
      <c r="B543" s="39"/>
      <c r="C543" s="38"/>
    </row>
    <row r="544" spans="1:3" ht="15.6" x14ac:dyDescent="0.2">
      <c r="A544" s="36"/>
      <c r="B544" s="39"/>
      <c r="C544" s="38"/>
    </row>
    <row r="545" spans="1:3" ht="15.6" x14ac:dyDescent="0.2">
      <c r="A545" s="36"/>
      <c r="B545" s="39"/>
      <c r="C545" s="38"/>
    </row>
    <row r="546" spans="1:3" ht="15.6" x14ac:dyDescent="0.2">
      <c r="A546" s="36"/>
      <c r="B546" s="39"/>
      <c r="C546" s="38"/>
    </row>
    <row r="547" spans="1:3" ht="15.6" x14ac:dyDescent="0.2">
      <c r="A547" s="36"/>
      <c r="B547" s="39"/>
      <c r="C547" s="38"/>
    </row>
    <row r="548" spans="1:3" ht="15.6" x14ac:dyDescent="0.2">
      <c r="A548" s="36"/>
      <c r="B548" s="39"/>
      <c r="C548" s="38"/>
    </row>
    <row r="549" spans="1:3" ht="15.6" x14ac:dyDescent="0.2">
      <c r="A549" s="36"/>
      <c r="B549" s="39"/>
      <c r="C549" s="38"/>
    </row>
    <row r="550" spans="1:3" ht="15.6" x14ac:dyDescent="0.2">
      <c r="A550" s="36"/>
      <c r="B550" s="39"/>
      <c r="C550" s="38"/>
    </row>
    <row r="551" spans="1:3" ht="15.6" x14ac:dyDescent="0.2">
      <c r="A551" s="36"/>
      <c r="B551" s="39"/>
      <c r="C551" s="38"/>
    </row>
    <row r="552" spans="1:3" ht="15.6" x14ac:dyDescent="0.2">
      <c r="A552" s="36"/>
      <c r="B552" s="39"/>
      <c r="C552" s="38"/>
    </row>
    <row r="553" spans="1:3" ht="15.6" x14ac:dyDescent="0.2">
      <c r="A553" s="36"/>
      <c r="B553" s="39"/>
      <c r="C553" s="38"/>
    </row>
    <row r="554" spans="1:3" ht="15.6" x14ac:dyDescent="0.2">
      <c r="A554" s="36"/>
      <c r="B554" s="39"/>
      <c r="C554" s="38"/>
    </row>
    <row r="555" spans="1:3" ht="15.6" x14ac:dyDescent="0.2">
      <c r="A555" s="36"/>
      <c r="B555" s="39"/>
      <c r="C555" s="38"/>
    </row>
    <row r="556" spans="1:3" ht="15.6" x14ac:dyDescent="0.2">
      <c r="A556" s="36"/>
      <c r="B556" s="39"/>
      <c r="C556" s="38"/>
    </row>
    <row r="557" spans="1:3" ht="15.6" x14ac:dyDescent="0.2">
      <c r="A557" s="36"/>
      <c r="B557" s="39"/>
      <c r="C557" s="38"/>
    </row>
    <row r="558" spans="1:3" ht="15.6" x14ac:dyDescent="0.2">
      <c r="A558" s="36"/>
      <c r="B558" s="39"/>
      <c r="C558" s="38"/>
    </row>
    <row r="559" spans="1:3" ht="15.6" x14ac:dyDescent="0.2">
      <c r="A559" s="36"/>
      <c r="B559" s="39"/>
      <c r="C559" s="38"/>
    </row>
    <row r="560" spans="1:3" ht="15.6" x14ac:dyDescent="0.2">
      <c r="A560" s="36"/>
      <c r="B560" s="39"/>
      <c r="C560" s="38"/>
    </row>
    <row r="561" spans="1:3" ht="15.6" x14ac:dyDescent="0.2">
      <c r="A561" s="36"/>
      <c r="B561" s="39"/>
      <c r="C561" s="38"/>
    </row>
    <row r="562" spans="1:3" ht="15.6" x14ac:dyDescent="0.2">
      <c r="A562" s="36"/>
      <c r="B562" s="39"/>
      <c r="C562" s="38"/>
    </row>
    <row r="563" spans="1:3" ht="15.6" x14ac:dyDescent="0.2">
      <c r="A563" s="36"/>
      <c r="B563" s="39"/>
      <c r="C563" s="38"/>
    </row>
    <row r="564" spans="1:3" ht="15.6" x14ac:dyDescent="0.2">
      <c r="A564" s="36"/>
      <c r="B564" s="39"/>
      <c r="C564" s="38"/>
    </row>
    <row r="565" spans="1:3" ht="15.6" x14ac:dyDescent="0.2">
      <c r="A565" s="36"/>
      <c r="B565" s="39"/>
      <c r="C565" s="38"/>
    </row>
    <row r="566" spans="1:3" ht="15.6" x14ac:dyDescent="0.2">
      <c r="A566" s="36"/>
      <c r="B566" s="39"/>
      <c r="C566" s="38"/>
    </row>
    <row r="567" spans="1:3" ht="15.6" x14ac:dyDescent="0.2">
      <c r="A567" s="36"/>
      <c r="B567" s="39"/>
      <c r="C567" s="38"/>
    </row>
    <row r="568" spans="1:3" ht="15.6" x14ac:dyDescent="0.2">
      <c r="A568" s="36"/>
      <c r="B568" s="39"/>
      <c r="C568" s="38"/>
    </row>
    <row r="569" spans="1:3" ht="15.6" x14ac:dyDescent="0.2">
      <c r="A569" s="36"/>
      <c r="B569" s="39"/>
      <c r="C569" s="38"/>
    </row>
    <row r="570" spans="1:3" ht="15.6" x14ac:dyDescent="0.2">
      <c r="A570" s="36"/>
      <c r="B570" s="39"/>
      <c r="C570" s="38"/>
    </row>
    <row r="571" spans="1:3" ht="15.6" x14ac:dyDescent="0.2">
      <c r="A571" s="36"/>
      <c r="B571" s="39"/>
      <c r="C571" s="38"/>
    </row>
    <row r="572" spans="1:3" ht="15.6" x14ac:dyDescent="0.2">
      <c r="A572" s="36"/>
      <c r="B572" s="39"/>
      <c r="C572" s="38"/>
    </row>
    <row r="573" spans="1:3" ht="15.6" x14ac:dyDescent="0.2">
      <c r="A573" s="36"/>
      <c r="B573" s="39"/>
      <c r="C573" s="38"/>
    </row>
    <row r="574" spans="1:3" ht="15.6" x14ac:dyDescent="0.2">
      <c r="A574" s="36"/>
      <c r="B574" s="39"/>
      <c r="C574" s="38"/>
    </row>
    <row r="575" spans="1:3" ht="15.6" x14ac:dyDescent="0.2">
      <c r="A575" s="36"/>
      <c r="B575" s="39"/>
      <c r="C575" s="38"/>
    </row>
    <row r="576" spans="1:3" ht="15.6" x14ac:dyDescent="0.2">
      <c r="A576" s="36"/>
      <c r="B576" s="39"/>
      <c r="C576" s="38"/>
    </row>
    <row r="577" spans="1:3" ht="15.6" x14ac:dyDescent="0.2">
      <c r="A577" s="36"/>
      <c r="B577" s="39"/>
      <c r="C577" s="38"/>
    </row>
    <row r="578" spans="1:3" ht="15.6" x14ac:dyDescent="0.2">
      <c r="A578" s="36"/>
      <c r="B578" s="39"/>
      <c r="C578" s="38"/>
    </row>
    <row r="579" spans="1:3" ht="15.6" x14ac:dyDescent="0.2">
      <c r="A579" s="36"/>
      <c r="B579" s="39"/>
      <c r="C579" s="38"/>
    </row>
    <row r="580" spans="1:3" ht="15.6" x14ac:dyDescent="0.2">
      <c r="A580" s="36"/>
      <c r="B580" s="39"/>
      <c r="C580" s="38"/>
    </row>
    <row r="581" spans="1:3" ht="15.6" x14ac:dyDescent="0.2">
      <c r="A581" s="36"/>
      <c r="B581" s="39"/>
      <c r="C581" s="38"/>
    </row>
    <row r="582" spans="1:3" ht="15.6" x14ac:dyDescent="0.2">
      <c r="A582" s="36"/>
      <c r="B582" s="39"/>
      <c r="C582" s="38"/>
    </row>
    <row r="583" spans="1:3" ht="15.6" x14ac:dyDescent="0.2">
      <c r="A583" s="36"/>
      <c r="B583" s="39"/>
      <c r="C583" s="38"/>
    </row>
    <row r="584" spans="1:3" ht="15.6" x14ac:dyDescent="0.2">
      <c r="A584" s="36"/>
      <c r="B584" s="39"/>
      <c r="C584" s="38"/>
    </row>
    <row r="585" spans="1:3" ht="15.6" x14ac:dyDescent="0.2">
      <c r="A585" s="36"/>
      <c r="B585" s="39"/>
      <c r="C585" s="38"/>
    </row>
    <row r="586" spans="1:3" ht="15.6" x14ac:dyDescent="0.2">
      <c r="A586" s="36"/>
      <c r="B586" s="39"/>
      <c r="C586" s="38"/>
    </row>
    <row r="587" spans="1:3" ht="15.6" x14ac:dyDescent="0.2">
      <c r="A587" s="36"/>
      <c r="B587" s="39"/>
      <c r="C587" s="38"/>
    </row>
    <row r="588" spans="1:3" ht="15.6" x14ac:dyDescent="0.2">
      <c r="A588" s="36"/>
      <c r="B588" s="39"/>
      <c r="C588" s="38"/>
    </row>
    <row r="589" spans="1:3" ht="15.6" x14ac:dyDescent="0.2">
      <c r="A589" s="36"/>
      <c r="B589" s="39"/>
      <c r="C589" s="38"/>
    </row>
    <row r="590" spans="1:3" ht="15.6" x14ac:dyDescent="0.2">
      <c r="A590" s="36"/>
      <c r="B590" s="39"/>
      <c r="C590" s="38"/>
    </row>
    <row r="591" spans="1:3" ht="15.6" x14ac:dyDescent="0.2">
      <c r="A591" s="36"/>
      <c r="B591" s="39"/>
      <c r="C591" s="38"/>
    </row>
    <row r="592" spans="1:3" ht="15.6" x14ac:dyDescent="0.2">
      <c r="A592" s="36"/>
      <c r="B592" s="39"/>
      <c r="C592" s="38"/>
    </row>
    <row r="593" spans="1:3" ht="15.6" x14ac:dyDescent="0.2">
      <c r="A593" s="36"/>
      <c r="B593" s="39"/>
      <c r="C593" s="38"/>
    </row>
    <row r="594" spans="1:3" ht="15.6" x14ac:dyDescent="0.2">
      <c r="A594" s="36"/>
      <c r="B594" s="39"/>
      <c r="C594" s="38"/>
    </row>
    <row r="595" spans="1:3" ht="15.6" x14ac:dyDescent="0.2">
      <c r="A595" s="36"/>
      <c r="B595" s="39"/>
      <c r="C595" s="38"/>
    </row>
    <row r="596" spans="1:3" ht="15.6" x14ac:dyDescent="0.2">
      <c r="A596" s="36"/>
      <c r="B596" s="39"/>
      <c r="C596" s="38"/>
    </row>
    <row r="597" spans="1:3" ht="15.6" x14ac:dyDescent="0.2">
      <c r="A597" s="36"/>
      <c r="B597" s="39"/>
      <c r="C597" s="38"/>
    </row>
    <row r="598" spans="1:3" ht="15.6" x14ac:dyDescent="0.2">
      <c r="A598" s="36"/>
      <c r="B598" s="39"/>
      <c r="C598" s="38"/>
    </row>
    <row r="599" spans="1:3" ht="15.6" x14ac:dyDescent="0.2">
      <c r="A599" s="36"/>
      <c r="B599" s="39"/>
      <c r="C599" s="38"/>
    </row>
    <row r="600" spans="1:3" ht="15.6" x14ac:dyDescent="0.2">
      <c r="A600" s="36"/>
      <c r="B600" s="39"/>
      <c r="C600" s="38"/>
    </row>
    <row r="601" spans="1:3" ht="15.6" x14ac:dyDescent="0.2">
      <c r="A601" s="36"/>
      <c r="B601" s="39"/>
      <c r="C601" s="38"/>
    </row>
    <row r="602" spans="1:3" ht="15.6" x14ac:dyDescent="0.2">
      <c r="A602" s="36"/>
      <c r="B602" s="39"/>
      <c r="C602" s="38"/>
    </row>
    <row r="603" spans="1:3" ht="15.6" x14ac:dyDescent="0.2">
      <c r="A603" s="36"/>
      <c r="B603" s="39"/>
      <c r="C603" s="38"/>
    </row>
    <row r="604" spans="1:3" ht="15.6" x14ac:dyDescent="0.2">
      <c r="A604" s="36"/>
      <c r="B604" s="39"/>
      <c r="C604" s="38"/>
    </row>
    <row r="605" spans="1:3" ht="15.6" x14ac:dyDescent="0.2">
      <c r="A605" s="36"/>
      <c r="B605" s="39"/>
      <c r="C605" s="38"/>
    </row>
    <row r="606" spans="1:3" ht="15.6" x14ac:dyDescent="0.2">
      <c r="A606" s="36"/>
      <c r="B606" s="39"/>
      <c r="C606" s="38"/>
    </row>
    <row r="607" spans="1:3" ht="15.6" x14ac:dyDescent="0.2">
      <c r="A607" s="36"/>
      <c r="B607" s="39"/>
      <c r="C607" s="38"/>
    </row>
    <row r="608" spans="1:3" ht="15.6" x14ac:dyDescent="0.2">
      <c r="A608" s="36"/>
      <c r="B608" s="39"/>
      <c r="C608" s="38"/>
    </row>
    <row r="609" spans="1:3" ht="15.6" x14ac:dyDescent="0.2">
      <c r="A609" s="36"/>
      <c r="B609" s="39"/>
      <c r="C609" s="38"/>
    </row>
    <row r="610" spans="1:3" ht="15.6" x14ac:dyDescent="0.2">
      <c r="A610" s="36"/>
      <c r="B610" s="39"/>
      <c r="C610" s="38"/>
    </row>
    <row r="611" spans="1:3" ht="15.6" x14ac:dyDescent="0.2">
      <c r="A611" s="36"/>
      <c r="B611" s="39"/>
      <c r="C611" s="38"/>
    </row>
    <row r="612" spans="1:3" ht="15.6" x14ac:dyDescent="0.2">
      <c r="A612" s="36"/>
      <c r="B612" s="39"/>
      <c r="C612" s="38"/>
    </row>
    <row r="613" spans="1:3" ht="15.6" x14ac:dyDescent="0.2">
      <c r="A613" s="36"/>
      <c r="B613" s="39"/>
      <c r="C613" s="38"/>
    </row>
    <row r="614" spans="1:3" ht="15.6" x14ac:dyDescent="0.2">
      <c r="A614" s="36"/>
      <c r="B614" s="39"/>
      <c r="C614" s="38"/>
    </row>
    <row r="615" spans="1:3" ht="15.6" x14ac:dyDescent="0.2">
      <c r="A615" s="36"/>
      <c r="B615" s="39"/>
      <c r="C615" s="38"/>
    </row>
    <row r="616" spans="1:3" ht="15.6" x14ac:dyDescent="0.2">
      <c r="A616" s="36"/>
      <c r="B616" s="39"/>
      <c r="C616" s="38"/>
    </row>
    <row r="617" spans="1:3" ht="15.6" x14ac:dyDescent="0.2">
      <c r="A617" s="36"/>
      <c r="B617" s="39"/>
      <c r="C617" s="38"/>
    </row>
    <row r="618" spans="1:3" ht="15.6" x14ac:dyDescent="0.2">
      <c r="A618" s="36"/>
      <c r="B618" s="39"/>
      <c r="C618" s="38"/>
    </row>
    <row r="619" spans="1:3" ht="15.6" x14ac:dyDescent="0.2">
      <c r="A619" s="36"/>
      <c r="B619" s="39"/>
      <c r="C619" s="38"/>
    </row>
    <row r="620" spans="1:3" ht="15.6" x14ac:dyDescent="0.2">
      <c r="A620" s="36"/>
      <c r="B620" s="39"/>
      <c r="C620" s="38"/>
    </row>
    <row r="621" spans="1:3" ht="15.6" x14ac:dyDescent="0.2">
      <c r="A621" s="36"/>
      <c r="B621" s="39"/>
      <c r="C621" s="38"/>
    </row>
    <row r="622" spans="1:3" ht="15.6" x14ac:dyDescent="0.2">
      <c r="A622" s="36"/>
      <c r="B622" s="39"/>
      <c r="C622" s="38"/>
    </row>
    <row r="623" spans="1:3" ht="15.6" x14ac:dyDescent="0.2">
      <c r="A623" s="36"/>
      <c r="B623" s="39"/>
      <c r="C623" s="38"/>
    </row>
    <row r="624" spans="1:3" ht="15.6" x14ac:dyDescent="0.2">
      <c r="A624" s="36"/>
      <c r="B624" s="39"/>
      <c r="C624" s="38"/>
    </row>
    <row r="625" spans="1:3" ht="15.6" x14ac:dyDescent="0.2">
      <c r="A625" s="36"/>
      <c r="B625" s="39"/>
      <c r="C625" s="38"/>
    </row>
    <row r="626" spans="1:3" ht="15.6" x14ac:dyDescent="0.2">
      <c r="A626" s="36"/>
      <c r="B626" s="39"/>
      <c r="C626" s="38"/>
    </row>
    <row r="627" spans="1:3" ht="15.6" x14ac:dyDescent="0.2">
      <c r="A627" s="36"/>
      <c r="B627" s="39"/>
      <c r="C627" s="38"/>
    </row>
    <row r="628" spans="1:3" ht="15.6" x14ac:dyDescent="0.2">
      <c r="A628" s="36"/>
      <c r="B628" s="39"/>
      <c r="C628" s="38"/>
    </row>
    <row r="629" spans="1:3" ht="15.6" x14ac:dyDescent="0.2">
      <c r="A629" s="36"/>
      <c r="B629" s="39"/>
      <c r="C629" s="38"/>
    </row>
    <row r="630" spans="1:3" ht="15.6" x14ac:dyDescent="0.2">
      <c r="A630" s="36"/>
      <c r="B630" s="39"/>
      <c r="C630" s="38"/>
    </row>
    <row r="631" spans="1:3" ht="15.6" x14ac:dyDescent="0.2">
      <c r="A631" s="36"/>
      <c r="B631" s="39"/>
      <c r="C631" s="38"/>
    </row>
    <row r="632" spans="1:3" ht="15.6" x14ac:dyDescent="0.2">
      <c r="A632" s="36"/>
      <c r="B632" s="39"/>
      <c r="C632" s="38"/>
    </row>
    <row r="633" spans="1:3" ht="15.6" x14ac:dyDescent="0.2">
      <c r="A633" s="36"/>
      <c r="B633" s="39"/>
      <c r="C633" s="38"/>
    </row>
    <row r="634" spans="1:3" ht="15.6" x14ac:dyDescent="0.2">
      <c r="A634" s="36"/>
      <c r="B634" s="39"/>
      <c r="C634" s="38"/>
    </row>
    <row r="635" spans="1:3" ht="15.6" x14ac:dyDescent="0.2">
      <c r="A635" s="36"/>
      <c r="B635" s="39"/>
      <c r="C635" s="38"/>
    </row>
    <row r="636" spans="1:3" ht="15.6" x14ac:dyDescent="0.2">
      <c r="A636" s="36"/>
      <c r="B636" s="39"/>
      <c r="C636" s="38"/>
    </row>
    <row r="637" spans="1:3" ht="15.6" x14ac:dyDescent="0.2">
      <c r="A637" s="36"/>
      <c r="B637" s="39"/>
      <c r="C637" s="38"/>
    </row>
    <row r="638" spans="1:3" ht="15.6" x14ac:dyDescent="0.2">
      <c r="A638" s="36"/>
      <c r="B638" s="39"/>
      <c r="C638" s="38"/>
    </row>
    <row r="639" spans="1:3" ht="15.6" x14ac:dyDescent="0.2">
      <c r="A639" s="36"/>
      <c r="B639" s="39"/>
      <c r="C639" s="38"/>
    </row>
    <row r="640" spans="1:3" ht="15.6" x14ac:dyDescent="0.2">
      <c r="A640" s="36"/>
      <c r="B640" s="39"/>
      <c r="C640" s="38"/>
    </row>
    <row r="641" spans="1:3" ht="15.6" x14ac:dyDescent="0.2">
      <c r="A641" s="36"/>
      <c r="B641" s="39"/>
      <c r="C641" s="38"/>
    </row>
    <row r="642" spans="1:3" ht="15.6" x14ac:dyDescent="0.2">
      <c r="A642" s="36"/>
      <c r="B642" s="39"/>
      <c r="C642" s="38"/>
    </row>
    <row r="643" spans="1:3" ht="15.6" x14ac:dyDescent="0.2">
      <c r="A643" s="36"/>
      <c r="B643" s="39"/>
      <c r="C643" s="38"/>
    </row>
    <row r="644" spans="1:3" ht="15.6" x14ac:dyDescent="0.2">
      <c r="A644" s="36"/>
      <c r="B644" s="39"/>
      <c r="C644" s="38"/>
    </row>
    <row r="645" spans="1:3" ht="15.6" x14ac:dyDescent="0.2">
      <c r="A645" s="36"/>
      <c r="B645" s="39"/>
      <c r="C645" s="38"/>
    </row>
    <row r="646" spans="1:3" ht="15.6" x14ac:dyDescent="0.2">
      <c r="A646" s="36"/>
      <c r="B646" s="39"/>
      <c r="C646" s="38"/>
    </row>
    <row r="647" spans="1:3" ht="15.6" x14ac:dyDescent="0.2">
      <c r="A647" s="36"/>
      <c r="B647" s="39"/>
      <c r="C647" s="38"/>
    </row>
    <row r="648" spans="1:3" ht="15.6" x14ac:dyDescent="0.2">
      <c r="A648" s="36"/>
      <c r="B648" s="39"/>
      <c r="C648" s="38"/>
    </row>
    <row r="649" spans="1:3" ht="15.6" x14ac:dyDescent="0.2">
      <c r="A649" s="36"/>
      <c r="B649" s="39"/>
      <c r="C649" s="38"/>
    </row>
    <row r="650" spans="1:3" ht="15.6" x14ac:dyDescent="0.2">
      <c r="A650" s="36"/>
      <c r="B650" s="39"/>
      <c r="C650" s="38"/>
    </row>
    <row r="651" spans="1:3" ht="15.6" x14ac:dyDescent="0.2">
      <c r="A651" s="36"/>
      <c r="B651" s="39"/>
      <c r="C651" s="38"/>
    </row>
    <row r="652" spans="1:3" ht="15.6" x14ac:dyDescent="0.2">
      <c r="A652" s="36"/>
      <c r="B652" s="39"/>
      <c r="C652" s="38"/>
    </row>
    <row r="653" spans="1:3" ht="15.6" x14ac:dyDescent="0.2">
      <c r="A653" s="36"/>
      <c r="B653" s="39"/>
      <c r="C653" s="38"/>
    </row>
    <row r="654" spans="1:3" ht="15.6" x14ac:dyDescent="0.2">
      <c r="A654" s="36"/>
      <c r="B654" s="39"/>
      <c r="C654" s="38"/>
    </row>
    <row r="655" spans="1:3" ht="15.6" x14ac:dyDescent="0.2">
      <c r="A655" s="36"/>
      <c r="B655" s="39"/>
      <c r="C655" s="38"/>
    </row>
    <row r="656" spans="1:3" ht="15.6" x14ac:dyDescent="0.2">
      <c r="A656" s="36"/>
      <c r="B656" s="39"/>
      <c r="C656" s="38"/>
    </row>
    <row r="657" spans="1:3" ht="15.6" x14ac:dyDescent="0.2">
      <c r="A657" s="36"/>
      <c r="B657" s="39"/>
      <c r="C657" s="38"/>
    </row>
    <row r="658" spans="1:3" ht="15.6" x14ac:dyDescent="0.2">
      <c r="A658" s="36"/>
      <c r="B658" s="39"/>
      <c r="C658" s="38"/>
    </row>
    <row r="659" spans="1:3" ht="15.6" x14ac:dyDescent="0.2">
      <c r="A659" s="36"/>
      <c r="B659" s="39"/>
      <c r="C659" s="38"/>
    </row>
    <row r="660" spans="1:3" ht="15.6" x14ac:dyDescent="0.2">
      <c r="A660" s="36"/>
      <c r="B660" s="39"/>
      <c r="C660" s="38"/>
    </row>
    <row r="661" spans="1:3" ht="15.6" x14ac:dyDescent="0.2">
      <c r="A661" s="36"/>
      <c r="B661" s="39"/>
      <c r="C661" s="38"/>
    </row>
    <row r="662" spans="1:3" ht="15.6" x14ac:dyDescent="0.2">
      <c r="A662" s="36"/>
      <c r="B662" s="39"/>
      <c r="C662" s="38"/>
    </row>
    <row r="663" spans="1:3" ht="15.6" x14ac:dyDescent="0.2">
      <c r="A663" s="36"/>
      <c r="B663" s="39"/>
      <c r="C663" s="38"/>
    </row>
    <row r="664" spans="1:3" ht="15.6" x14ac:dyDescent="0.2">
      <c r="A664" s="36"/>
      <c r="B664" s="39"/>
      <c r="C664" s="38"/>
    </row>
    <row r="665" spans="1:3" ht="15.6" x14ac:dyDescent="0.2">
      <c r="A665" s="36"/>
      <c r="B665" s="39"/>
      <c r="C665" s="38"/>
    </row>
    <row r="666" spans="1:3" ht="15.6" x14ac:dyDescent="0.2">
      <c r="A666" s="36"/>
      <c r="B666" s="39"/>
      <c r="C666" s="38"/>
    </row>
    <row r="667" spans="1:3" ht="15.6" x14ac:dyDescent="0.2">
      <c r="A667" s="36"/>
      <c r="B667" s="39"/>
      <c r="C667" s="38"/>
    </row>
    <row r="668" spans="1:3" ht="15.6" x14ac:dyDescent="0.2">
      <c r="A668" s="36"/>
      <c r="B668" s="39"/>
      <c r="C668" s="38"/>
    </row>
    <row r="669" spans="1:3" ht="15.6" x14ac:dyDescent="0.2">
      <c r="A669" s="36"/>
      <c r="B669" s="39"/>
      <c r="C669" s="38"/>
    </row>
    <row r="670" spans="1:3" ht="15.6" x14ac:dyDescent="0.2">
      <c r="A670" s="36"/>
      <c r="B670" s="39"/>
      <c r="C670" s="38"/>
    </row>
    <row r="671" spans="1:3" ht="15.6" x14ac:dyDescent="0.2">
      <c r="A671" s="36"/>
      <c r="B671" s="39"/>
      <c r="C671" s="38"/>
    </row>
    <row r="672" spans="1:3" ht="15.6" x14ac:dyDescent="0.2">
      <c r="A672" s="36"/>
      <c r="B672" s="39"/>
      <c r="C672" s="38"/>
    </row>
    <row r="673" spans="1:3" ht="15.6" x14ac:dyDescent="0.2">
      <c r="A673" s="36"/>
      <c r="B673" s="39"/>
      <c r="C673" s="38"/>
    </row>
    <row r="674" spans="1:3" ht="15.6" x14ac:dyDescent="0.2">
      <c r="A674" s="36"/>
      <c r="B674" s="39"/>
      <c r="C674" s="38"/>
    </row>
    <row r="675" spans="1:3" ht="15.6" x14ac:dyDescent="0.2">
      <c r="A675" s="36"/>
      <c r="B675" s="39"/>
      <c r="C675" s="38"/>
    </row>
    <row r="676" spans="1:3" ht="15.6" x14ac:dyDescent="0.2">
      <c r="A676" s="36"/>
      <c r="B676" s="39"/>
      <c r="C676" s="38"/>
    </row>
    <row r="677" spans="1:3" ht="15.6" x14ac:dyDescent="0.2">
      <c r="A677" s="36"/>
      <c r="B677" s="39"/>
      <c r="C677" s="38"/>
    </row>
    <row r="678" spans="1:3" ht="15.6" x14ac:dyDescent="0.2">
      <c r="A678" s="36"/>
      <c r="B678" s="39"/>
      <c r="C678" s="38"/>
    </row>
    <row r="679" spans="1:3" ht="15.6" x14ac:dyDescent="0.2">
      <c r="A679" s="36"/>
      <c r="B679" s="39"/>
      <c r="C679" s="38"/>
    </row>
    <row r="680" spans="1:3" ht="15.6" x14ac:dyDescent="0.2">
      <c r="A680" s="36"/>
      <c r="B680" s="39"/>
      <c r="C680" s="38"/>
    </row>
    <row r="681" spans="1:3" ht="15.6" x14ac:dyDescent="0.2">
      <c r="A681" s="36"/>
      <c r="B681" s="39"/>
      <c r="C681" s="38"/>
    </row>
    <row r="682" spans="1:3" ht="15.6" x14ac:dyDescent="0.2">
      <c r="A682" s="36"/>
      <c r="B682" s="39"/>
      <c r="C682" s="38"/>
    </row>
    <row r="683" spans="1:3" ht="15.6" x14ac:dyDescent="0.2">
      <c r="A683" s="36"/>
      <c r="B683" s="39"/>
      <c r="C683" s="38"/>
    </row>
    <row r="684" spans="1:3" ht="15.6" x14ac:dyDescent="0.2">
      <c r="A684" s="36"/>
      <c r="B684" s="39"/>
      <c r="C684" s="38"/>
    </row>
    <row r="685" spans="1:3" ht="15.6" x14ac:dyDescent="0.2">
      <c r="A685" s="36"/>
      <c r="B685" s="39"/>
      <c r="C685" s="38"/>
    </row>
    <row r="686" spans="1:3" ht="15.6" x14ac:dyDescent="0.2">
      <c r="A686" s="36"/>
      <c r="B686" s="39"/>
      <c r="C686" s="38"/>
    </row>
    <row r="687" spans="1:3" ht="15.6" x14ac:dyDescent="0.2">
      <c r="A687" s="36"/>
      <c r="B687" s="39"/>
      <c r="C687" s="38"/>
    </row>
    <row r="688" spans="1:3" ht="15.6" x14ac:dyDescent="0.2">
      <c r="A688" s="36"/>
      <c r="B688" s="39"/>
      <c r="C688" s="38"/>
    </row>
    <row r="689" spans="1:3" ht="15.6" x14ac:dyDescent="0.2">
      <c r="A689" s="36"/>
      <c r="B689" s="39"/>
      <c r="C689" s="38"/>
    </row>
    <row r="690" spans="1:3" ht="15.6" x14ac:dyDescent="0.2">
      <c r="A690" s="36"/>
      <c r="B690" s="39"/>
      <c r="C690" s="38"/>
    </row>
    <row r="691" spans="1:3" ht="15.6" x14ac:dyDescent="0.2">
      <c r="A691" s="36"/>
      <c r="B691" s="39"/>
      <c r="C691" s="38"/>
    </row>
    <row r="692" spans="1:3" ht="15.6" x14ac:dyDescent="0.2">
      <c r="A692" s="36"/>
      <c r="B692" s="39"/>
      <c r="C692" s="38"/>
    </row>
    <row r="693" spans="1:3" ht="15.6" x14ac:dyDescent="0.2">
      <c r="A693" s="36"/>
      <c r="B693" s="39"/>
      <c r="C693" s="38"/>
    </row>
    <row r="694" spans="1:3" ht="15.6" x14ac:dyDescent="0.2">
      <c r="A694" s="36"/>
      <c r="B694" s="39"/>
      <c r="C694" s="38"/>
    </row>
    <row r="695" spans="1:3" ht="15.6" x14ac:dyDescent="0.2">
      <c r="A695" s="36"/>
      <c r="B695" s="39"/>
      <c r="C695" s="38"/>
    </row>
    <row r="696" spans="1:3" ht="15.6" x14ac:dyDescent="0.2">
      <c r="A696" s="36"/>
      <c r="B696" s="39"/>
      <c r="C696" s="38"/>
    </row>
    <row r="697" spans="1:3" ht="15.6" x14ac:dyDescent="0.2">
      <c r="A697" s="36"/>
      <c r="B697" s="39"/>
      <c r="C697" s="38"/>
    </row>
    <row r="698" spans="1:3" ht="15.6" x14ac:dyDescent="0.2">
      <c r="A698" s="36"/>
      <c r="B698" s="39"/>
      <c r="C698" s="38"/>
    </row>
    <row r="699" spans="1:3" ht="15.6" x14ac:dyDescent="0.2">
      <c r="A699" s="36"/>
      <c r="B699" s="39"/>
      <c r="C699" s="38"/>
    </row>
    <row r="700" spans="1:3" ht="15.6" x14ac:dyDescent="0.2">
      <c r="A700" s="36"/>
      <c r="B700" s="39"/>
      <c r="C700" s="38"/>
    </row>
    <row r="701" spans="1:3" ht="15.6" x14ac:dyDescent="0.2">
      <c r="A701" s="36"/>
      <c r="B701" s="39"/>
      <c r="C701" s="38"/>
    </row>
    <row r="702" spans="1:3" ht="15.6" x14ac:dyDescent="0.2">
      <c r="A702" s="36"/>
      <c r="B702" s="39"/>
      <c r="C702" s="38"/>
    </row>
    <row r="703" spans="1:3" ht="15.6" x14ac:dyDescent="0.2">
      <c r="A703" s="36"/>
      <c r="B703" s="39"/>
      <c r="C703" s="38"/>
    </row>
    <row r="704" spans="1:3" ht="15.6" x14ac:dyDescent="0.2">
      <c r="A704" s="36"/>
      <c r="B704" s="39"/>
      <c r="C704" s="38"/>
    </row>
    <row r="705" spans="1:3" ht="15.6" x14ac:dyDescent="0.2">
      <c r="A705" s="36"/>
      <c r="B705" s="39"/>
      <c r="C705" s="38"/>
    </row>
    <row r="706" spans="1:3" ht="15.6" x14ac:dyDescent="0.2">
      <c r="A706" s="36"/>
      <c r="B706" s="39"/>
      <c r="C706" s="38"/>
    </row>
    <row r="707" spans="1:3" ht="15.6" x14ac:dyDescent="0.2">
      <c r="A707" s="36"/>
      <c r="B707" s="39"/>
      <c r="C707" s="38"/>
    </row>
    <row r="708" spans="1:3" ht="15.6" x14ac:dyDescent="0.2">
      <c r="A708" s="36"/>
      <c r="B708" s="39"/>
      <c r="C708" s="38"/>
    </row>
    <row r="709" spans="1:3" ht="15.6" x14ac:dyDescent="0.2">
      <c r="A709" s="36"/>
      <c r="B709" s="39"/>
      <c r="C709" s="38"/>
    </row>
    <row r="710" spans="1:3" ht="15.6" x14ac:dyDescent="0.2">
      <c r="A710" s="36"/>
      <c r="B710" s="39"/>
      <c r="C710" s="38"/>
    </row>
    <row r="711" spans="1:3" ht="15.6" x14ac:dyDescent="0.2">
      <c r="A711" s="36"/>
      <c r="B711" s="39"/>
      <c r="C711" s="38"/>
    </row>
    <row r="712" spans="1:3" ht="15.6" x14ac:dyDescent="0.2">
      <c r="A712" s="36"/>
      <c r="B712" s="39"/>
      <c r="C712" s="38"/>
    </row>
    <row r="713" spans="1:3" ht="15.6" x14ac:dyDescent="0.2">
      <c r="A713" s="36"/>
      <c r="B713" s="39"/>
      <c r="C713" s="38"/>
    </row>
    <row r="714" spans="1:3" ht="15.6" x14ac:dyDescent="0.2">
      <c r="A714" s="36"/>
      <c r="B714" s="39"/>
      <c r="C714" s="38"/>
    </row>
    <row r="715" spans="1:3" ht="15.6" x14ac:dyDescent="0.2">
      <c r="A715" s="36"/>
      <c r="B715" s="39"/>
      <c r="C715" s="38"/>
    </row>
    <row r="716" spans="1:3" ht="15.6" x14ac:dyDescent="0.2">
      <c r="A716" s="36"/>
      <c r="B716" s="39"/>
      <c r="C716" s="38"/>
    </row>
    <row r="717" spans="1:3" ht="15.6" x14ac:dyDescent="0.2">
      <c r="A717" s="36"/>
      <c r="B717" s="39"/>
      <c r="C717" s="38"/>
    </row>
    <row r="718" spans="1:3" ht="15.6" x14ac:dyDescent="0.2">
      <c r="A718" s="36"/>
      <c r="B718" s="39"/>
      <c r="C718" s="38"/>
    </row>
    <row r="719" spans="1:3" ht="15.6" x14ac:dyDescent="0.2">
      <c r="A719" s="36"/>
      <c r="B719" s="39"/>
      <c r="C719" s="38"/>
    </row>
    <row r="720" spans="1:3" ht="15.6" x14ac:dyDescent="0.2">
      <c r="A720" s="36"/>
      <c r="B720" s="39"/>
      <c r="C720" s="38"/>
    </row>
    <row r="721" spans="1:3" ht="15.6" x14ac:dyDescent="0.2">
      <c r="A721" s="36"/>
      <c r="B721" s="39"/>
      <c r="C721" s="38"/>
    </row>
    <row r="722" spans="1:3" ht="15.6" x14ac:dyDescent="0.2">
      <c r="A722" s="36"/>
      <c r="B722" s="39"/>
      <c r="C722" s="38"/>
    </row>
    <row r="723" spans="1:3" ht="15.6" x14ac:dyDescent="0.2">
      <c r="A723" s="36"/>
      <c r="B723" s="39"/>
      <c r="C723" s="38"/>
    </row>
    <row r="724" spans="1:3" ht="15.6" x14ac:dyDescent="0.2">
      <c r="A724" s="36"/>
      <c r="B724" s="39"/>
      <c r="C724" s="38"/>
    </row>
    <row r="725" spans="1:3" ht="15.6" x14ac:dyDescent="0.2">
      <c r="A725" s="36"/>
      <c r="B725" s="39"/>
      <c r="C725" s="38"/>
    </row>
    <row r="726" spans="1:3" ht="15.6" x14ac:dyDescent="0.2">
      <c r="A726" s="36"/>
      <c r="B726" s="39"/>
      <c r="C726" s="38"/>
    </row>
    <row r="727" spans="1:3" ht="15.6" x14ac:dyDescent="0.2">
      <c r="A727" s="36"/>
      <c r="B727" s="39"/>
      <c r="C727" s="38"/>
    </row>
    <row r="728" spans="1:3" ht="15.6" x14ac:dyDescent="0.2">
      <c r="A728" s="36"/>
      <c r="B728" s="39"/>
      <c r="C728" s="38"/>
    </row>
    <row r="729" spans="1:3" ht="15.6" x14ac:dyDescent="0.2">
      <c r="A729" s="36"/>
      <c r="B729" s="39"/>
      <c r="C729" s="38"/>
    </row>
    <row r="730" spans="1:3" ht="15.6" x14ac:dyDescent="0.2">
      <c r="A730" s="36"/>
      <c r="B730" s="39"/>
      <c r="C730" s="38"/>
    </row>
    <row r="731" spans="1:3" ht="15.6" x14ac:dyDescent="0.2">
      <c r="A731" s="36"/>
      <c r="B731" s="39"/>
      <c r="C731" s="38"/>
    </row>
    <row r="732" spans="1:3" ht="15.6" x14ac:dyDescent="0.2">
      <c r="A732" s="36"/>
      <c r="B732" s="39"/>
      <c r="C732" s="38"/>
    </row>
    <row r="733" spans="1:3" ht="15.6" x14ac:dyDescent="0.2">
      <c r="A733" s="36"/>
      <c r="B733" s="39"/>
      <c r="C733" s="38"/>
    </row>
    <row r="734" spans="1:3" ht="15.6" x14ac:dyDescent="0.2">
      <c r="A734" s="36"/>
      <c r="B734" s="39"/>
      <c r="C734" s="38"/>
    </row>
    <row r="735" spans="1:3" ht="15.6" x14ac:dyDescent="0.2">
      <c r="A735" s="36"/>
      <c r="B735" s="39"/>
      <c r="C735" s="38"/>
    </row>
    <row r="736" spans="1:3" ht="15.6" x14ac:dyDescent="0.2">
      <c r="A736" s="36"/>
      <c r="B736" s="39"/>
      <c r="C736" s="38"/>
    </row>
    <row r="737" spans="1:3" ht="15.6" x14ac:dyDescent="0.2">
      <c r="A737" s="36"/>
      <c r="B737" s="39"/>
      <c r="C737" s="38"/>
    </row>
    <row r="738" spans="1:3" ht="15.6" x14ac:dyDescent="0.2">
      <c r="A738" s="36"/>
      <c r="B738" s="39"/>
      <c r="C738" s="38"/>
    </row>
    <row r="739" spans="1:3" ht="15.6" x14ac:dyDescent="0.2">
      <c r="A739" s="36"/>
      <c r="B739" s="39"/>
      <c r="C739" s="38"/>
    </row>
    <row r="740" spans="1:3" ht="15.6" x14ac:dyDescent="0.2">
      <c r="A740" s="36"/>
      <c r="B740" s="39"/>
      <c r="C740" s="38"/>
    </row>
    <row r="741" spans="1:3" ht="15.6" x14ac:dyDescent="0.2">
      <c r="A741" s="36"/>
      <c r="B741" s="39"/>
      <c r="C741" s="38"/>
    </row>
    <row r="742" spans="1:3" ht="15.6" x14ac:dyDescent="0.2">
      <c r="A742" s="36"/>
      <c r="B742" s="39"/>
      <c r="C742" s="38"/>
    </row>
    <row r="743" spans="1:3" ht="15.6" x14ac:dyDescent="0.2">
      <c r="A743" s="36"/>
      <c r="B743" s="39"/>
      <c r="C743" s="38"/>
    </row>
    <row r="744" spans="1:3" ht="15.6" x14ac:dyDescent="0.2">
      <c r="A744" s="36"/>
      <c r="B744" s="39"/>
      <c r="C744" s="38"/>
    </row>
    <row r="745" spans="1:3" ht="15.6" x14ac:dyDescent="0.2">
      <c r="A745" s="36"/>
      <c r="B745" s="39"/>
      <c r="C745" s="38"/>
    </row>
    <row r="746" spans="1:3" ht="15.6" x14ac:dyDescent="0.2">
      <c r="A746" s="36"/>
      <c r="B746" s="39"/>
      <c r="C746" s="38"/>
    </row>
    <row r="747" spans="1:3" ht="15.6" x14ac:dyDescent="0.2">
      <c r="A747" s="36"/>
      <c r="B747" s="39"/>
      <c r="C747" s="38"/>
    </row>
    <row r="748" spans="1:3" ht="15.6" x14ac:dyDescent="0.2">
      <c r="A748" s="36"/>
      <c r="B748" s="39"/>
      <c r="C748" s="38"/>
    </row>
    <row r="749" spans="1:3" ht="15.6" x14ac:dyDescent="0.2">
      <c r="A749" s="36"/>
      <c r="B749" s="39"/>
      <c r="C749" s="38"/>
    </row>
    <row r="750" spans="1:3" ht="15.6" x14ac:dyDescent="0.2">
      <c r="A750" s="36"/>
      <c r="B750" s="39"/>
      <c r="C750" s="38"/>
    </row>
    <row r="751" spans="1:3" ht="15.6" x14ac:dyDescent="0.2">
      <c r="A751" s="36"/>
      <c r="B751" s="39"/>
      <c r="C751" s="38"/>
    </row>
    <row r="752" spans="1:3" ht="15.6" x14ac:dyDescent="0.2">
      <c r="A752" s="36"/>
      <c r="B752" s="39"/>
      <c r="C752" s="38"/>
    </row>
    <row r="753" spans="1:3" ht="15.6" x14ac:dyDescent="0.2">
      <c r="A753" s="36"/>
      <c r="B753" s="39"/>
      <c r="C753" s="38"/>
    </row>
    <row r="754" spans="1:3" ht="15.6" x14ac:dyDescent="0.2">
      <c r="A754" s="36"/>
      <c r="B754" s="39"/>
      <c r="C754" s="38"/>
    </row>
    <row r="755" spans="1:3" ht="15.6" x14ac:dyDescent="0.2">
      <c r="A755" s="36"/>
      <c r="B755" s="39"/>
      <c r="C755" s="38"/>
    </row>
    <row r="756" spans="1:3" ht="15.6" x14ac:dyDescent="0.2">
      <c r="A756" s="36"/>
      <c r="B756" s="39"/>
      <c r="C756" s="38"/>
    </row>
    <row r="757" spans="1:3" ht="15.6" x14ac:dyDescent="0.2">
      <c r="A757" s="36"/>
      <c r="B757" s="39"/>
      <c r="C757" s="38"/>
    </row>
    <row r="758" spans="1:3" ht="15.6" x14ac:dyDescent="0.2">
      <c r="A758" s="36"/>
      <c r="B758" s="39"/>
      <c r="C758" s="38"/>
    </row>
    <row r="759" spans="1:3" ht="15.6" x14ac:dyDescent="0.2">
      <c r="A759" s="36"/>
      <c r="B759" s="39"/>
      <c r="C759" s="38"/>
    </row>
    <row r="760" spans="1:3" ht="15.6" x14ac:dyDescent="0.2">
      <c r="A760" s="36"/>
      <c r="B760" s="39"/>
      <c r="C760" s="38"/>
    </row>
    <row r="761" spans="1:3" ht="15.6" x14ac:dyDescent="0.2">
      <c r="A761" s="36"/>
      <c r="B761" s="39"/>
      <c r="C761" s="38"/>
    </row>
    <row r="762" spans="1:3" ht="15.6" x14ac:dyDescent="0.2">
      <c r="A762" s="36"/>
      <c r="B762" s="39"/>
      <c r="C762" s="38"/>
    </row>
    <row r="763" spans="1:3" ht="15.6" x14ac:dyDescent="0.2">
      <c r="A763" s="36"/>
      <c r="B763" s="39"/>
      <c r="C763" s="38"/>
    </row>
    <row r="764" spans="1:3" ht="15.6" x14ac:dyDescent="0.2">
      <c r="A764" s="36"/>
      <c r="B764" s="39"/>
      <c r="C764" s="38"/>
    </row>
    <row r="765" spans="1:3" ht="15.6" x14ac:dyDescent="0.2">
      <c r="A765" s="36"/>
      <c r="B765" s="39"/>
      <c r="C765" s="38"/>
    </row>
    <row r="766" spans="1:3" ht="15.6" x14ac:dyDescent="0.2">
      <c r="A766" s="36"/>
      <c r="B766" s="39"/>
      <c r="C766" s="38"/>
    </row>
    <row r="767" spans="1:3" ht="15.6" x14ac:dyDescent="0.2">
      <c r="A767" s="36"/>
      <c r="B767" s="39"/>
      <c r="C767" s="38"/>
    </row>
    <row r="768" spans="1:3" ht="15.6" x14ac:dyDescent="0.2">
      <c r="A768" s="36"/>
      <c r="B768" s="39"/>
      <c r="C768" s="38"/>
    </row>
    <row r="769" spans="1:3" ht="15.6" x14ac:dyDescent="0.2">
      <c r="A769" s="36"/>
      <c r="B769" s="39"/>
      <c r="C769" s="38"/>
    </row>
    <row r="770" spans="1:3" ht="15.6" x14ac:dyDescent="0.2">
      <c r="A770" s="36"/>
      <c r="B770" s="39"/>
      <c r="C770" s="38"/>
    </row>
    <row r="771" spans="1:3" ht="15.6" x14ac:dyDescent="0.2">
      <c r="A771" s="36"/>
      <c r="B771" s="39"/>
      <c r="C771" s="38"/>
    </row>
    <row r="772" spans="1:3" ht="15.6" x14ac:dyDescent="0.2">
      <c r="A772" s="36"/>
      <c r="B772" s="39"/>
      <c r="C772" s="38"/>
    </row>
    <row r="773" spans="1:3" ht="15.6" x14ac:dyDescent="0.2">
      <c r="A773" s="36"/>
      <c r="B773" s="39"/>
      <c r="C773" s="38"/>
    </row>
    <row r="774" spans="1:3" ht="15.6" x14ac:dyDescent="0.2">
      <c r="A774" s="36"/>
      <c r="B774" s="39"/>
      <c r="C774" s="38"/>
    </row>
    <row r="775" spans="1:3" ht="15.6" x14ac:dyDescent="0.2">
      <c r="A775" s="36"/>
      <c r="B775" s="39"/>
      <c r="C775" s="38"/>
    </row>
    <row r="776" spans="1:3" ht="15.6" x14ac:dyDescent="0.2">
      <c r="A776" s="36"/>
      <c r="B776" s="39"/>
      <c r="C776" s="38"/>
    </row>
    <row r="777" spans="1:3" ht="15.6" x14ac:dyDescent="0.2">
      <c r="A777" s="36"/>
      <c r="B777" s="39"/>
      <c r="C777" s="38"/>
    </row>
    <row r="778" spans="1:3" ht="15.6" x14ac:dyDescent="0.2">
      <c r="A778" s="36"/>
      <c r="B778" s="39"/>
      <c r="C778" s="38"/>
    </row>
    <row r="779" spans="1:3" ht="15.6" x14ac:dyDescent="0.2">
      <c r="A779" s="36"/>
      <c r="B779" s="39"/>
      <c r="C779" s="38"/>
    </row>
    <row r="780" spans="1:3" ht="15.6" x14ac:dyDescent="0.2">
      <c r="A780" s="36"/>
      <c r="B780" s="39"/>
      <c r="C780" s="38"/>
    </row>
    <row r="781" spans="1:3" ht="15.6" x14ac:dyDescent="0.2">
      <c r="A781" s="36"/>
      <c r="B781" s="39"/>
      <c r="C781" s="38"/>
    </row>
    <row r="782" spans="1:3" ht="15.6" x14ac:dyDescent="0.2">
      <c r="A782" s="36"/>
      <c r="B782" s="39"/>
      <c r="C782" s="38"/>
    </row>
    <row r="783" spans="1:3" ht="15.6" x14ac:dyDescent="0.2">
      <c r="A783" s="36"/>
      <c r="B783" s="39"/>
      <c r="C783" s="38"/>
    </row>
    <row r="784" spans="1:3" ht="15.6" x14ac:dyDescent="0.2">
      <c r="A784" s="36"/>
      <c r="B784" s="39"/>
      <c r="C784" s="38"/>
    </row>
    <row r="785" spans="1:3" ht="15.6" x14ac:dyDescent="0.2">
      <c r="A785" s="36"/>
      <c r="B785" s="39"/>
      <c r="C785" s="38"/>
    </row>
    <row r="786" spans="1:3" ht="15.6" x14ac:dyDescent="0.2">
      <c r="A786" s="36"/>
      <c r="B786" s="39"/>
      <c r="C786" s="38"/>
    </row>
    <row r="787" spans="1:3" ht="15.6" x14ac:dyDescent="0.2">
      <c r="A787" s="36"/>
      <c r="B787" s="39"/>
      <c r="C787" s="38"/>
    </row>
    <row r="788" spans="1:3" ht="15.6" x14ac:dyDescent="0.2">
      <c r="A788" s="36"/>
      <c r="B788" s="39"/>
      <c r="C788" s="38"/>
    </row>
    <row r="789" spans="1:3" ht="15.6" x14ac:dyDescent="0.2">
      <c r="A789" s="36"/>
      <c r="B789" s="39"/>
      <c r="C789" s="38"/>
    </row>
    <row r="790" spans="1:3" ht="15.6" x14ac:dyDescent="0.2">
      <c r="A790" s="36"/>
      <c r="B790" s="39"/>
      <c r="C790" s="38"/>
    </row>
    <row r="791" spans="1:3" ht="15.6" x14ac:dyDescent="0.2">
      <c r="A791" s="36"/>
      <c r="B791" s="39"/>
      <c r="C791" s="38"/>
    </row>
    <row r="792" spans="1:3" ht="15.6" x14ac:dyDescent="0.2">
      <c r="A792" s="36"/>
      <c r="B792" s="39"/>
      <c r="C792" s="38"/>
    </row>
    <row r="793" spans="1:3" ht="15.6" x14ac:dyDescent="0.2">
      <c r="A793" s="36"/>
      <c r="B793" s="39"/>
      <c r="C793" s="38"/>
    </row>
    <row r="794" spans="1:3" ht="15.6" x14ac:dyDescent="0.2">
      <c r="A794" s="36"/>
      <c r="B794" s="39"/>
      <c r="C794" s="38"/>
    </row>
    <row r="795" spans="1:3" ht="15.6" x14ac:dyDescent="0.2">
      <c r="A795" s="36"/>
      <c r="B795" s="39"/>
      <c r="C795" s="38"/>
    </row>
    <row r="796" spans="1:3" ht="15.6" x14ac:dyDescent="0.2">
      <c r="A796" s="36"/>
      <c r="B796" s="39"/>
      <c r="C796" s="38"/>
    </row>
    <row r="797" spans="1:3" ht="15.6" x14ac:dyDescent="0.2">
      <c r="A797" s="36"/>
      <c r="B797" s="39"/>
      <c r="C797" s="38"/>
    </row>
    <row r="798" spans="1:3" ht="15.6" x14ac:dyDescent="0.2">
      <c r="A798" s="36"/>
      <c r="B798" s="39"/>
      <c r="C798" s="38"/>
    </row>
    <row r="799" spans="1:3" ht="15.6" x14ac:dyDescent="0.2">
      <c r="A799" s="36"/>
      <c r="B799" s="39"/>
      <c r="C799" s="38"/>
    </row>
    <row r="800" spans="1:3" ht="15.6" x14ac:dyDescent="0.2">
      <c r="A800" s="36"/>
      <c r="B800" s="39"/>
      <c r="C800" s="38"/>
    </row>
    <row r="801" spans="1:3" ht="15.6" x14ac:dyDescent="0.2">
      <c r="A801" s="36"/>
      <c r="B801" s="39"/>
      <c r="C801" s="38"/>
    </row>
    <row r="802" spans="1:3" ht="15.6" x14ac:dyDescent="0.2">
      <c r="A802" s="36"/>
      <c r="B802" s="39"/>
      <c r="C802" s="38"/>
    </row>
    <row r="803" spans="1:3" ht="15.6" x14ac:dyDescent="0.2">
      <c r="A803" s="36"/>
      <c r="B803" s="39"/>
      <c r="C803" s="38"/>
    </row>
    <row r="804" spans="1:3" ht="15.6" x14ac:dyDescent="0.2">
      <c r="A804" s="36"/>
      <c r="B804" s="39"/>
      <c r="C804" s="38"/>
    </row>
    <row r="805" spans="1:3" ht="15.6" x14ac:dyDescent="0.2">
      <c r="A805" s="36"/>
      <c r="B805" s="39"/>
      <c r="C805" s="38"/>
    </row>
    <row r="806" spans="1:3" ht="15.6" x14ac:dyDescent="0.2">
      <c r="A806" s="36"/>
      <c r="B806" s="39"/>
      <c r="C806" s="38"/>
    </row>
    <row r="807" spans="1:3" ht="15.6" x14ac:dyDescent="0.2">
      <c r="A807" s="36"/>
      <c r="B807" s="39"/>
      <c r="C807" s="38"/>
    </row>
    <row r="808" spans="1:3" ht="15.6" x14ac:dyDescent="0.2">
      <c r="A808" s="36"/>
      <c r="B808" s="39"/>
      <c r="C808" s="38"/>
    </row>
    <row r="809" spans="1:3" ht="15.6" x14ac:dyDescent="0.2">
      <c r="A809" s="36"/>
      <c r="B809" s="39"/>
      <c r="C809" s="38"/>
    </row>
    <row r="810" spans="1:3" ht="15.6" x14ac:dyDescent="0.2">
      <c r="A810" s="36"/>
      <c r="B810" s="39"/>
      <c r="C810" s="38"/>
    </row>
    <row r="811" spans="1:3" ht="15.6" x14ac:dyDescent="0.2">
      <c r="A811" s="36"/>
      <c r="B811" s="39"/>
      <c r="C811" s="38"/>
    </row>
    <row r="812" spans="1:3" ht="15.6" x14ac:dyDescent="0.2">
      <c r="A812" s="36"/>
      <c r="B812" s="39"/>
      <c r="C812" s="38"/>
    </row>
    <row r="813" spans="1:3" ht="15.6" x14ac:dyDescent="0.2">
      <c r="A813" s="36"/>
      <c r="B813" s="39"/>
      <c r="C813" s="38"/>
    </row>
    <row r="814" spans="1:3" ht="15.6" x14ac:dyDescent="0.2">
      <c r="A814" s="36"/>
      <c r="B814" s="39"/>
      <c r="C814" s="38"/>
    </row>
    <row r="815" spans="1:3" ht="15.6" x14ac:dyDescent="0.2">
      <c r="A815" s="36"/>
      <c r="B815" s="39"/>
      <c r="C815" s="38"/>
    </row>
    <row r="816" spans="1:3" ht="15.6" x14ac:dyDescent="0.2">
      <c r="A816" s="36"/>
      <c r="B816" s="39"/>
      <c r="C816" s="38"/>
    </row>
    <row r="817" spans="1:3" ht="15.6" x14ac:dyDescent="0.2">
      <c r="A817" s="36"/>
      <c r="B817" s="39"/>
      <c r="C817" s="38"/>
    </row>
    <row r="818" spans="1:3" ht="15.6" x14ac:dyDescent="0.2">
      <c r="A818" s="36"/>
      <c r="B818" s="39"/>
      <c r="C818" s="38"/>
    </row>
    <row r="819" spans="1:3" ht="15.6" x14ac:dyDescent="0.2">
      <c r="A819" s="36"/>
      <c r="B819" s="39"/>
      <c r="C819" s="38"/>
    </row>
    <row r="820" spans="1:3" ht="15.6" x14ac:dyDescent="0.2">
      <c r="A820" s="36"/>
      <c r="B820" s="39"/>
      <c r="C820" s="38"/>
    </row>
    <row r="821" spans="1:3" ht="15.6" x14ac:dyDescent="0.2">
      <c r="A821" s="36"/>
      <c r="B821" s="39"/>
      <c r="C821" s="38"/>
    </row>
    <row r="822" spans="1:3" ht="15.6" x14ac:dyDescent="0.2">
      <c r="A822" s="36"/>
      <c r="B822" s="39"/>
      <c r="C822" s="38"/>
    </row>
    <row r="823" spans="1:3" ht="15.6" x14ac:dyDescent="0.2">
      <c r="A823" s="36"/>
      <c r="B823" s="39"/>
      <c r="C823" s="38"/>
    </row>
    <row r="824" spans="1:3" ht="15.6" x14ac:dyDescent="0.2">
      <c r="A824" s="36"/>
      <c r="B824" s="39"/>
      <c r="C824" s="38"/>
    </row>
    <row r="825" spans="1:3" ht="15.6" x14ac:dyDescent="0.2">
      <c r="A825" s="36"/>
      <c r="B825" s="39"/>
      <c r="C825" s="38"/>
    </row>
    <row r="826" spans="1:3" ht="15.6" x14ac:dyDescent="0.2">
      <c r="A826" s="36"/>
      <c r="B826" s="39"/>
      <c r="C826" s="38"/>
    </row>
    <row r="827" spans="1:3" ht="15.6" x14ac:dyDescent="0.2">
      <c r="A827" s="36"/>
      <c r="B827" s="39"/>
      <c r="C827" s="38"/>
    </row>
    <row r="828" spans="1:3" ht="15.6" x14ac:dyDescent="0.2">
      <c r="A828" s="36"/>
      <c r="B828" s="39"/>
      <c r="C828" s="38"/>
    </row>
    <row r="829" spans="1:3" ht="15.6" x14ac:dyDescent="0.2">
      <c r="A829" s="36"/>
      <c r="B829" s="39"/>
      <c r="C829" s="38"/>
    </row>
    <row r="830" spans="1:3" ht="15.6" x14ac:dyDescent="0.2">
      <c r="A830" s="36"/>
      <c r="B830" s="39"/>
      <c r="C830" s="38"/>
    </row>
    <row r="831" spans="1:3" ht="15.6" x14ac:dyDescent="0.2">
      <c r="A831" s="36"/>
      <c r="B831" s="39"/>
      <c r="C831" s="38"/>
    </row>
    <row r="832" spans="1:3" ht="15.6" x14ac:dyDescent="0.2">
      <c r="A832" s="36"/>
      <c r="B832" s="39"/>
      <c r="C832" s="38"/>
    </row>
    <row r="833" spans="1:3" ht="15.6" x14ac:dyDescent="0.2">
      <c r="A833" s="36"/>
      <c r="B833" s="39"/>
      <c r="C833" s="38"/>
    </row>
    <row r="834" spans="1:3" ht="15.6" x14ac:dyDescent="0.2">
      <c r="A834" s="36"/>
      <c r="B834" s="39"/>
      <c r="C834" s="38"/>
    </row>
    <row r="835" spans="1:3" ht="15.6" x14ac:dyDescent="0.2">
      <c r="A835" s="36"/>
      <c r="B835" s="39"/>
      <c r="C835" s="38"/>
    </row>
    <row r="836" spans="1:3" ht="15.6" x14ac:dyDescent="0.2">
      <c r="A836" s="36"/>
      <c r="B836" s="39"/>
      <c r="C836" s="38"/>
    </row>
    <row r="837" spans="1:3" ht="15.6" x14ac:dyDescent="0.2">
      <c r="A837" s="36"/>
      <c r="B837" s="39"/>
      <c r="C837" s="38"/>
    </row>
    <row r="838" spans="1:3" ht="15.6" x14ac:dyDescent="0.2">
      <c r="A838" s="36"/>
      <c r="B838" s="39"/>
      <c r="C838" s="38"/>
    </row>
    <row r="839" spans="1:3" ht="15.6" x14ac:dyDescent="0.2">
      <c r="A839" s="36"/>
      <c r="B839" s="39"/>
      <c r="C839" s="38"/>
    </row>
    <row r="840" spans="1:3" ht="15.6" x14ac:dyDescent="0.2">
      <c r="A840" s="36"/>
      <c r="B840" s="39"/>
      <c r="C840" s="38"/>
    </row>
    <row r="841" spans="1:3" ht="15.6" x14ac:dyDescent="0.2">
      <c r="A841" s="36"/>
      <c r="B841" s="39"/>
      <c r="C841" s="38"/>
    </row>
    <row r="842" spans="1:3" ht="15.6" x14ac:dyDescent="0.2">
      <c r="A842" s="36"/>
      <c r="B842" s="39"/>
      <c r="C842" s="38"/>
    </row>
    <row r="843" spans="1:3" ht="15.6" x14ac:dyDescent="0.2">
      <c r="A843" s="36"/>
      <c r="B843" s="39"/>
      <c r="C843" s="38"/>
    </row>
    <row r="844" spans="1:3" ht="15.6" x14ac:dyDescent="0.2">
      <c r="A844" s="36"/>
      <c r="B844" s="39"/>
      <c r="C844" s="38"/>
    </row>
    <row r="845" spans="1:3" ht="15.6" x14ac:dyDescent="0.2">
      <c r="A845" s="36"/>
      <c r="B845" s="39"/>
      <c r="C845" s="38"/>
    </row>
    <row r="846" spans="1:3" ht="15.6" x14ac:dyDescent="0.2">
      <c r="A846" s="36"/>
      <c r="B846" s="39"/>
      <c r="C846" s="38"/>
    </row>
    <row r="847" spans="1:3" ht="15.6" x14ac:dyDescent="0.2">
      <c r="A847" s="36"/>
      <c r="B847" s="39"/>
      <c r="C847" s="38"/>
    </row>
    <row r="848" spans="1:3" ht="15.6" x14ac:dyDescent="0.2">
      <c r="A848" s="36"/>
      <c r="B848" s="39"/>
      <c r="C848" s="38"/>
    </row>
    <row r="849" spans="1:3" ht="15.6" x14ac:dyDescent="0.2">
      <c r="A849" s="36"/>
      <c r="B849" s="39"/>
      <c r="C849" s="38"/>
    </row>
    <row r="850" spans="1:3" ht="15.6" x14ac:dyDescent="0.2">
      <c r="A850" s="36"/>
      <c r="B850" s="39"/>
      <c r="C850" s="38"/>
    </row>
    <row r="851" spans="1:3" ht="15.6" x14ac:dyDescent="0.2">
      <c r="A851" s="36"/>
      <c r="B851" s="39"/>
      <c r="C851" s="38"/>
    </row>
    <row r="852" spans="1:3" ht="15.6" x14ac:dyDescent="0.2">
      <c r="A852" s="36"/>
      <c r="B852" s="39"/>
      <c r="C852" s="38"/>
    </row>
    <row r="853" spans="1:3" ht="15.6" x14ac:dyDescent="0.2">
      <c r="A853" s="36"/>
      <c r="B853" s="39"/>
      <c r="C853" s="38"/>
    </row>
    <row r="854" spans="1:3" ht="15.6" x14ac:dyDescent="0.2">
      <c r="A854" s="36"/>
      <c r="B854" s="39"/>
      <c r="C854" s="38"/>
    </row>
    <row r="855" spans="1:3" ht="15.6" x14ac:dyDescent="0.2">
      <c r="A855" s="36"/>
      <c r="B855" s="39"/>
      <c r="C855" s="38"/>
    </row>
    <row r="856" spans="1:3" ht="15.6" x14ac:dyDescent="0.2">
      <c r="A856" s="36"/>
      <c r="B856" s="39"/>
      <c r="C856" s="38"/>
    </row>
    <row r="857" spans="1:3" ht="15.6" x14ac:dyDescent="0.2">
      <c r="A857" s="36"/>
      <c r="B857" s="39"/>
      <c r="C857" s="38"/>
    </row>
    <row r="858" spans="1:3" ht="15.6" x14ac:dyDescent="0.2">
      <c r="A858" s="36"/>
      <c r="B858" s="39"/>
      <c r="C858" s="38"/>
    </row>
    <row r="859" spans="1:3" ht="15.6"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Normal="100" workbookViewId="0">
      <pane xSplit="9" ySplit="5" topLeftCell="J291" activePane="bottomRight" state="frozen"/>
      <selection pane="topRight"/>
      <selection pane="bottomLeft"/>
      <selection pane="bottomRight" activeCell="L344" sqref="L344"/>
    </sheetView>
  </sheetViews>
  <sheetFormatPr defaultColWidth="0" defaultRowHeight="13.8" outlineLevelRow="3" x14ac:dyDescent="0.2"/>
  <cols>
    <col min="1" max="2" width="10.85546875" style="10" customWidth="1"/>
    <col min="3" max="3" width="1.42578125" style="40" customWidth="1"/>
    <col min="4" max="4" width="1.42578125" style="46" customWidth="1"/>
    <col min="5" max="5" width="136.5703125" style="11" bestFit="1" customWidth="1"/>
    <col min="6" max="6" width="14.85546875" style="11" bestFit="1" customWidth="1"/>
    <col min="7" max="7" width="13.140625" style="11" bestFit="1" customWidth="1"/>
    <col min="8" max="8" width="7" style="11" bestFit="1" customWidth="1"/>
    <col min="9" max="9" width="3.42578125" style="11" customWidth="1"/>
    <col min="10"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112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E9" s="220" t="s">
        <v>113</v>
      </c>
      <c r="F9" s="221">
        <v>42461</v>
      </c>
      <c r="G9" s="11" t="s">
        <v>114</v>
      </c>
    </row>
    <row r="10" spans="1:707" outlineLevel="1" x14ac:dyDescent="0.2">
      <c r="E10" s="11" t="s">
        <v>115</v>
      </c>
      <c r="F10" s="222">
        <v>3</v>
      </c>
    </row>
    <row r="11" spans="1:707" outlineLevel="1" x14ac:dyDescent="0.2">
      <c r="E11" s="11" t="s">
        <v>116</v>
      </c>
      <c r="F11" s="222">
        <v>12</v>
      </c>
      <c r="G11" s="11" t="s">
        <v>117</v>
      </c>
    </row>
    <row r="12" spans="1:707" outlineLevel="1" x14ac:dyDescent="0.2">
      <c r="E12" s="11" t="s">
        <v>118</v>
      </c>
      <c r="F12" s="221">
        <v>45748</v>
      </c>
      <c r="G12" s="11" t="s">
        <v>114</v>
      </c>
    </row>
    <row r="13" spans="1:707" outlineLevel="1" x14ac:dyDescent="0.2">
      <c r="E13" s="11" t="s">
        <v>119</v>
      </c>
      <c r="F13" s="221">
        <v>47573</v>
      </c>
      <c r="G13" s="11" t="s">
        <v>114</v>
      </c>
    </row>
    <row r="14" spans="1:707" outlineLevel="1" x14ac:dyDescent="0.2"/>
    <row r="15" spans="1:707" outlineLevel="1" x14ac:dyDescent="0.2"/>
    <row r="16" spans="1:707" outlineLevel="1" x14ac:dyDescent="0.2"/>
    <row r="17" spans="1:23" outlineLevel="1" x14ac:dyDescent="0.2"/>
    <row r="19" spans="1:23" x14ac:dyDescent="0.2">
      <c r="A19" s="223" t="s">
        <v>120</v>
      </c>
      <c r="B19" s="223"/>
      <c r="C19" s="224"/>
      <c r="D19" s="225"/>
      <c r="E19" s="226"/>
      <c r="F19" s="226"/>
      <c r="G19" s="226"/>
      <c r="H19" s="226"/>
      <c r="I19" s="226"/>
      <c r="J19" s="226"/>
      <c r="K19" s="226"/>
      <c r="L19" s="226"/>
      <c r="M19" s="226"/>
      <c r="N19" s="226"/>
      <c r="O19" s="226"/>
      <c r="P19" s="226"/>
      <c r="Q19" s="226"/>
      <c r="R19" s="226"/>
      <c r="S19" s="226"/>
      <c r="T19" s="226"/>
      <c r="U19" s="226"/>
      <c r="V19" s="226"/>
      <c r="W19" s="226"/>
    </row>
    <row r="20" spans="1:23" outlineLevel="1" x14ac:dyDescent="0.2"/>
    <row r="21" spans="1:23" outlineLevel="1" x14ac:dyDescent="0.2">
      <c r="B21" s="10" t="s">
        <v>121</v>
      </c>
      <c r="C21" s="227"/>
    </row>
    <row r="22" spans="1:23" outlineLevel="2" x14ac:dyDescent="0.2">
      <c r="A22" s="548"/>
      <c r="B22" s="548"/>
      <c r="C22" s="549"/>
      <c r="D22" s="550"/>
      <c r="E22" s="228" t="s">
        <v>122</v>
      </c>
      <c r="F22" s="228"/>
      <c r="G22" s="228" t="s">
        <v>123</v>
      </c>
      <c r="H22" s="228"/>
      <c r="I22" s="228"/>
      <c r="J22" s="229">
        <f>'PD1'!J49</f>
        <v>1.3727121464226277E-2</v>
      </c>
      <c r="K22" s="229">
        <f>'PD1'!K49</f>
        <v>2.6343865408288814E-2</v>
      </c>
      <c r="L22" s="229">
        <f>'PD1'!L49</f>
        <v>2.1269790500559882E-2</v>
      </c>
      <c r="M22" s="229">
        <f>'PD1'!M49</f>
        <v>1.6990291262135582E-2</v>
      </c>
      <c r="N22" s="229">
        <f>'PD1'!N49</f>
        <v>8.0067749634311625E-3</v>
      </c>
      <c r="O22" s="229">
        <f>'PD1'!O49</f>
        <v>3.6737187810280236E-2</v>
      </c>
      <c r="P22" s="229">
        <f>'PD1'!P49</f>
        <v>8.7741270075143429E-2</v>
      </c>
      <c r="Q22" s="229">
        <f>'PD1'!Q49</f>
        <v>5.701851224743204E-2</v>
      </c>
      <c r="R22" s="229">
        <f>'PD1'!R49</f>
        <v>2.5729954595162363E-2</v>
      </c>
      <c r="S22" s="229">
        <f>'PD1'!S49</f>
        <v>2.000000000000024E-2</v>
      </c>
      <c r="T22" s="229">
        <f>'PD1'!T49</f>
        <v>1.9999999999999796E-2</v>
      </c>
      <c r="U22" s="229">
        <f>'PD1'!U49</f>
        <v>2.0000000000000018E-2</v>
      </c>
      <c r="V22" s="229">
        <f>'PD1'!V49</f>
        <v>2.000000000000024E-2</v>
      </c>
      <c r="W22" s="229">
        <f>'PD1'!W49</f>
        <v>1.9999999999999574E-2</v>
      </c>
    </row>
    <row r="23" spans="1:23" outlineLevel="2" x14ac:dyDescent="0.2">
      <c r="A23" s="548" t="str">
        <f xml:space="preserve"> 'PD1'!$AD23</f>
        <v>PD1.15</v>
      </c>
      <c r="B23" s="548" t="str">
        <f xml:space="preserve"> 'PD1'!$AH23</f>
        <v>BB3905AL_PR24</v>
      </c>
      <c r="C23" s="549"/>
      <c r="D23" s="550"/>
      <c r="E23" s="230" t="s">
        <v>124</v>
      </c>
      <c r="F23" s="230"/>
      <c r="G23" s="230" t="s">
        <v>125</v>
      </c>
      <c r="H23" s="230"/>
      <c r="I23" s="230"/>
      <c r="J23" s="231">
        <f>'PD1'!J23</f>
        <v>100.6</v>
      </c>
      <c r="K23" s="231">
        <f>'PD1'!K23</f>
        <v>103.2</v>
      </c>
      <c r="L23" s="231">
        <f>'PD1'!L23</f>
        <v>105.5</v>
      </c>
      <c r="M23" s="231">
        <f>'PD1'!M23</f>
        <v>107.6</v>
      </c>
      <c r="N23" s="231">
        <f>'PD1'!N23</f>
        <v>108.6</v>
      </c>
      <c r="O23" s="231">
        <f>'PD1'!O23</f>
        <v>110.4</v>
      </c>
      <c r="P23" s="231">
        <f>'PD1'!P23</f>
        <v>119</v>
      </c>
      <c r="Q23" s="231">
        <f>'PD1'!Q23</f>
        <v>128.30000000000001</v>
      </c>
      <c r="R23" s="231">
        <f>'PD1'!R23</f>
        <v>132.19176666666667</v>
      </c>
      <c r="S23" s="231">
        <f>'PD1'!S23</f>
        <v>134.83560199999999</v>
      </c>
      <c r="T23" s="231">
        <f>'PD1'!T23</f>
        <v>137.53231403999999</v>
      </c>
      <c r="U23" s="231">
        <f>'PD1'!U23</f>
        <v>140.28296032079999</v>
      </c>
      <c r="V23" s="231">
        <f>'PD1'!V23</f>
        <v>143.088619527216</v>
      </c>
      <c r="W23" s="231">
        <f>'PD1'!W23</f>
        <v>145.95039191776033</v>
      </c>
    </row>
    <row r="24" spans="1:23" outlineLevel="2" x14ac:dyDescent="0.2">
      <c r="A24" s="548" t="str">
        <f xml:space="preserve"> 'PD1'!$AD24</f>
        <v>PD1.16</v>
      </c>
      <c r="B24" s="548" t="str">
        <f xml:space="preserve"> 'PD1'!$AH24</f>
        <v>BB3905MY_PR24</v>
      </c>
      <c r="C24" s="549"/>
      <c r="D24" s="550"/>
      <c r="E24" s="230" t="s">
        <v>126</v>
      </c>
      <c r="F24" s="230"/>
      <c r="G24" s="230" t="s">
        <v>125</v>
      </c>
      <c r="H24" s="230"/>
      <c r="I24" s="230"/>
      <c r="J24" s="231">
        <f>'PD1'!J24</f>
        <v>100.8</v>
      </c>
      <c r="K24" s="231">
        <f>'PD1'!K24</f>
        <v>103.5</v>
      </c>
      <c r="L24" s="231">
        <f>'PD1'!L24</f>
        <v>105.9</v>
      </c>
      <c r="M24" s="231">
        <f>'PD1'!M24</f>
        <v>107.9</v>
      </c>
      <c r="N24" s="231">
        <f>'PD1'!N24</f>
        <v>108.6</v>
      </c>
      <c r="O24" s="231">
        <f>'PD1'!O24</f>
        <v>111</v>
      </c>
      <c r="P24" s="231">
        <f>'PD1'!P24</f>
        <v>119.7</v>
      </c>
      <c r="Q24" s="231">
        <f>'PD1'!Q24</f>
        <v>129.1</v>
      </c>
      <c r="R24" s="231">
        <f>'PD1'!R24</f>
        <v>132.62873333333332</v>
      </c>
      <c r="S24" s="231">
        <f>'PD1'!S24</f>
        <v>135.28130799999997</v>
      </c>
      <c r="T24" s="231">
        <f>'PD1'!T24</f>
        <v>137.98693415999998</v>
      </c>
      <c r="U24" s="231">
        <f>'PD1'!U24</f>
        <v>140.74667284319997</v>
      </c>
      <c r="V24" s="231">
        <f>'PD1'!V24</f>
        <v>143.56160630006397</v>
      </c>
      <c r="W24" s="231">
        <f>'PD1'!W24</f>
        <v>146.43283842606525</v>
      </c>
    </row>
    <row r="25" spans="1:23" outlineLevel="2" x14ac:dyDescent="0.2">
      <c r="A25" s="548" t="str">
        <f xml:space="preserve"> 'PD1'!$AD25</f>
        <v>PD1.17</v>
      </c>
      <c r="B25" s="548" t="str">
        <f xml:space="preserve"> 'PD1'!$AH25</f>
        <v>BB3905JN_PR24</v>
      </c>
      <c r="C25" s="549"/>
      <c r="D25" s="550"/>
      <c r="E25" s="230" t="s">
        <v>127</v>
      </c>
      <c r="F25" s="230"/>
      <c r="G25" s="230" t="s">
        <v>125</v>
      </c>
      <c r="H25" s="230"/>
      <c r="I25" s="230"/>
      <c r="J25" s="231">
        <f>'PD1'!J25</f>
        <v>101</v>
      </c>
      <c r="K25" s="231">
        <f>'PD1'!K25</f>
        <v>103.5</v>
      </c>
      <c r="L25" s="231">
        <f>'PD1'!L25</f>
        <v>105.9</v>
      </c>
      <c r="M25" s="231">
        <f>'PD1'!M25</f>
        <v>107.9</v>
      </c>
      <c r="N25" s="231">
        <f>'PD1'!N25</f>
        <v>108.8</v>
      </c>
      <c r="O25" s="231">
        <f>'PD1'!O25</f>
        <v>111.4</v>
      </c>
      <c r="P25" s="231">
        <f>'PD1'!P25</f>
        <v>120.5</v>
      </c>
      <c r="Q25" s="231">
        <f>'PD1'!Q25</f>
        <v>129.41699999999997</v>
      </c>
      <c r="R25" s="231">
        <f>'PD1'!R25</f>
        <v>132.78184199999998</v>
      </c>
      <c r="S25" s="231">
        <f>'PD1'!S25</f>
        <v>135.43747883999998</v>
      </c>
      <c r="T25" s="231">
        <f>'PD1'!T25</f>
        <v>138.14622841679997</v>
      </c>
      <c r="U25" s="231">
        <f>'PD1'!U25</f>
        <v>140.90915298513596</v>
      </c>
      <c r="V25" s="231">
        <f>'PD1'!V25</f>
        <v>143.72733604483869</v>
      </c>
      <c r="W25" s="231">
        <f>'PD1'!W25</f>
        <v>146.60188276573547</v>
      </c>
    </row>
    <row r="26" spans="1:23" outlineLevel="2" x14ac:dyDescent="0.2">
      <c r="A26" s="548" t="str">
        <f xml:space="preserve"> 'PD1'!$AD26</f>
        <v>PD1.18</v>
      </c>
      <c r="B26" s="548" t="str">
        <f xml:space="preserve"> 'PD1'!$AH26</f>
        <v>BB3905JL_PR24</v>
      </c>
      <c r="C26" s="549"/>
      <c r="D26" s="550"/>
      <c r="E26" s="230" t="s">
        <v>128</v>
      </c>
      <c r="F26" s="230"/>
      <c r="G26" s="230" t="s">
        <v>125</v>
      </c>
      <c r="H26" s="230"/>
      <c r="I26" s="230"/>
      <c r="J26" s="231">
        <f>'PD1'!J26</f>
        <v>100.9</v>
      </c>
      <c r="K26" s="231">
        <f>'PD1'!K26</f>
        <v>103.5</v>
      </c>
      <c r="L26" s="231">
        <f>'PD1'!L26</f>
        <v>105.9</v>
      </c>
      <c r="M26" s="231">
        <f>'PD1'!M26</f>
        <v>108</v>
      </c>
      <c r="N26" s="231">
        <f>'PD1'!N26</f>
        <v>109.2</v>
      </c>
      <c r="O26" s="231">
        <f>'PD1'!O26</f>
        <v>111.4</v>
      </c>
      <c r="P26" s="231">
        <f>'PD1'!P26</f>
        <v>121.2</v>
      </c>
      <c r="Q26" s="231">
        <f>'PD1'!Q26</f>
        <v>128.95679999999999</v>
      </c>
      <c r="R26" s="231">
        <f>'PD1'!R26</f>
        <v>132.825504</v>
      </c>
      <c r="S26" s="231">
        <f>'PD1'!S26</f>
        <v>135.48201408</v>
      </c>
      <c r="T26" s="231">
        <f>'PD1'!T26</f>
        <v>138.1916543616</v>
      </c>
      <c r="U26" s="231">
        <f>'PD1'!U26</f>
        <v>140.955487448832</v>
      </c>
      <c r="V26" s="231">
        <f>'PD1'!V26</f>
        <v>143.77459719780865</v>
      </c>
      <c r="W26" s="231">
        <f>'PD1'!W26</f>
        <v>146.65008914176482</v>
      </c>
    </row>
    <row r="27" spans="1:23" outlineLevel="2" x14ac:dyDescent="0.2">
      <c r="A27" s="548" t="str">
        <f xml:space="preserve"> 'PD1'!$AD27</f>
        <v>PD1.19</v>
      </c>
      <c r="B27" s="548" t="str">
        <f xml:space="preserve"> 'PD1'!$AH27</f>
        <v>BB3905AT_PR24</v>
      </c>
      <c r="C27" s="549"/>
      <c r="D27" s="550"/>
      <c r="E27" s="230" t="s">
        <v>129</v>
      </c>
      <c r="F27" s="230"/>
      <c r="G27" s="230" t="s">
        <v>125</v>
      </c>
      <c r="H27" s="230"/>
      <c r="I27" s="230"/>
      <c r="J27" s="231">
        <f>'PD1'!J27</f>
        <v>101.2</v>
      </c>
      <c r="K27" s="231">
        <f>'PD1'!K27</f>
        <v>104</v>
      </c>
      <c r="L27" s="231">
        <f>'PD1'!L27</f>
        <v>106.5</v>
      </c>
      <c r="M27" s="231">
        <f>'PD1'!M27</f>
        <v>108.3</v>
      </c>
      <c r="N27" s="231">
        <f>'PD1'!N27</f>
        <v>108.8</v>
      </c>
      <c r="O27" s="231">
        <f>'PD1'!O27</f>
        <v>112.1</v>
      </c>
      <c r="P27" s="231">
        <f>'PD1'!P27</f>
        <v>121.8</v>
      </c>
      <c r="Q27" s="231">
        <f>'PD1'!Q27</f>
        <v>129.71699999999998</v>
      </c>
      <c r="R27" s="231">
        <f>'PD1'!R27</f>
        <v>133.392315</v>
      </c>
      <c r="S27" s="231">
        <f>'PD1'!S27</f>
        <v>136.0601613</v>
      </c>
      <c r="T27" s="231">
        <f>'PD1'!T27</f>
        <v>138.781364526</v>
      </c>
      <c r="U27" s="231">
        <f>'PD1'!U27</f>
        <v>141.55699181652</v>
      </c>
      <c r="V27" s="231">
        <f>'PD1'!V27</f>
        <v>144.3881316528504</v>
      </c>
      <c r="W27" s="231">
        <f>'PD1'!W27</f>
        <v>147.27589428590741</v>
      </c>
    </row>
    <row r="28" spans="1:23" outlineLevel="2" x14ac:dyDescent="0.2">
      <c r="A28" s="548" t="str">
        <f xml:space="preserve"> 'PD1'!$AD28</f>
        <v>PD1.20</v>
      </c>
      <c r="B28" s="548" t="str">
        <f xml:space="preserve"> 'PD1'!$AH28</f>
        <v>BB3905SR_PR24</v>
      </c>
      <c r="C28" s="549"/>
      <c r="D28" s="550"/>
      <c r="E28" s="230" t="s">
        <v>130</v>
      </c>
      <c r="F28" s="230"/>
      <c r="G28" s="230" t="s">
        <v>125</v>
      </c>
      <c r="H28" s="230"/>
      <c r="I28" s="230"/>
      <c r="J28" s="231">
        <f>'PD1'!J28</f>
        <v>101.5</v>
      </c>
      <c r="K28" s="231">
        <f>'PD1'!K28</f>
        <v>104.3</v>
      </c>
      <c r="L28" s="231">
        <f>'PD1'!L28</f>
        <v>106.6</v>
      </c>
      <c r="M28" s="231">
        <f>'PD1'!M28</f>
        <v>108.4</v>
      </c>
      <c r="N28" s="231">
        <f>'PD1'!N28</f>
        <v>109.2</v>
      </c>
      <c r="O28" s="231">
        <f>'PD1'!O28</f>
        <v>112.4</v>
      </c>
      <c r="P28" s="231">
        <f>'PD1'!P28</f>
        <v>122.3</v>
      </c>
      <c r="Q28" s="231">
        <f>'PD1'!Q28</f>
        <v>130.04566666666668</v>
      </c>
      <c r="R28" s="231">
        <f>'PD1'!R28</f>
        <v>133.60024822222223</v>
      </c>
      <c r="S28" s="231">
        <f>'PD1'!S28</f>
        <v>136.27225318666669</v>
      </c>
      <c r="T28" s="231">
        <f>'PD1'!T28</f>
        <v>138.99769825040002</v>
      </c>
      <c r="U28" s="231">
        <f>'PD1'!U28</f>
        <v>141.77765221540801</v>
      </c>
      <c r="V28" s="231">
        <f>'PD1'!V28</f>
        <v>144.61320525971618</v>
      </c>
      <c r="W28" s="231">
        <f>'PD1'!W28</f>
        <v>147.50546936491051</v>
      </c>
    </row>
    <row r="29" spans="1:23" outlineLevel="2" x14ac:dyDescent="0.2">
      <c r="A29" s="548" t="str">
        <f xml:space="preserve"> 'PD1'!$AD29</f>
        <v>PD1.21</v>
      </c>
      <c r="B29" s="548" t="str">
        <f xml:space="preserve"> 'PD1'!$AH29</f>
        <v>BB3905OR_PR24</v>
      </c>
      <c r="C29" s="549"/>
      <c r="D29" s="550"/>
      <c r="E29" s="230" t="s">
        <v>131</v>
      </c>
      <c r="F29" s="230"/>
      <c r="G29" s="230" t="s">
        <v>125</v>
      </c>
      <c r="H29" s="230"/>
      <c r="I29" s="230"/>
      <c r="J29" s="231">
        <f>'PD1'!J29</f>
        <v>101.6</v>
      </c>
      <c r="K29" s="231">
        <f>'PD1'!K29</f>
        <v>104.4</v>
      </c>
      <c r="L29" s="231">
        <f>'PD1'!L29</f>
        <v>106.7</v>
      </c>
      <c r="M29" s="231">
        <f>'PD1'!M29</f>
        <v>108.3</v>
      </c>
      <c r="N29" s="231">
        <f>'PD1'!N29</f>
        <v>109.2</v>
      </c>
      <c r="O29" s="231">
        <f>'PD1'!O29</f>
        <v>113.4</v>
      </c>
      <c r="P29" s="231">
        <f>'PD1'!P29</f>
        <v>124.3</v>
      </c>
      <c r="Q29" s="231">
        <f>'PD1'!Q29</f>
        <v>130.34926666666664</v>
      </c>
      <c r="R29" s="231">
        <f>'PD1'!R29</f>
        <v>133.86869686666662</v>
      </c>
      <c r="S29" s="231">
        <f>'PD1'!S29</f>
        <v>136.54607080399995</v>
      </c>
      <c r="T29" s="231">
        <f>'PD1'!T29</f>
        <v>139.27699222007996</v>
      </c>
      <c r="U29" s="231">
        <f>'PD1'!U29</f>
        <v>142.06253206448156</v>
      </c>
      <c r="V29" s="231">
        <f>'PD1'!V29</f>
        <v>144.90378270577119</v>
      </c>
      <c r="W29" s="231">
        <f>'PD1'!W29</f>
        <v>147.80185835988661</v>
      </c>
    </row>
    <row r="30" spans="1:23" outlineLevel="2" x14ac:dyDescent="0.2">
      <c r="A30" s="548" t="str">
        <f xml:space="preserve"> 'PD1'!$AD30</f>
        <v>PD1.22</v>
      </c>
      <c r="B30" s="548" t="str">
        <f xml:space="preserve"> 'PD1'!$AH30</f>
        <v>BB3905NR_PR24</v>
      </c>
      <c r="C30" s="549"/>
      <c r="D30" s="550"/>
      <c r="E30" s="230" t="s">
        <v>132</v>
      </c>
      <c r="F30" s="230"/>
      <c r="G30" s="230" t="s">
        <v>125</v>
      </c>
      <c r="H30" s="230"/>
      <c r="I30" s="230"/>
      <c r="J30" s="231">
        <f>'PD1'!J30</f>
        <v>101.8</v>
      </c>
      <c r="K30" s="231">
        <f>'PD1'!K30</f>
        <v>104.7</v>
      </c>
      <c r="L30" s="231">
        <f>'PD1'!L30</f>
        <v>106.9</v>
      </c>
      <c r="M30" s="231">
        <f>'PD1'!M30</f>
        <v>108.5</v>
      </c>
      <c r="N30" s="231">
        <f>'PD1'!N30</f>
        <v>109.1</v>
      </c>
      <c r="O30" s="231">
        <f>'PD1'!O30</f>
        <v>114.1</v>
      </c>
      <c r="P30" s="231">
        <f>'PD1'!P30</f>
        <v>124.8</v>
      </c>
      <c r="Q30" s="231">
        <f>'PD1'!Q30</f>
        <v>130.7072</v>
      </c>
      <c r="R30" s="231">
        <f>'PD1'!R30</f>
        <v>134.19272533333333</v>
      </c>
      <c r="S30" s="231">
        <f>'PD1'!S30</f>
        <v>136.87657984000001</v>
      </c>
      <c r="T30" s="231">
        <f>'PD1'!T30</f>
        <v>139.61411143680002</v>
      </c>
      <c r="U30" s="231">
        <f>'PD1'!U30</f>
        <v>142.40639366553603</v>
      </c>
      <c r="V30" s="231">
        <f>'PD1'!V30</f>
        <v>145.25452153884675</v>
      </c>
      <c r="W30" s="231">
        <f>'PD1'!W30</f>
        <v>148.15961196962368</v>
      </c>
    </row>
    <row r="31" spans="1:23" outlineLevel="2" x14ac:dyDescent="0.2">
      <c r="A31" s="548" t="str">
        <f xml:space="preserve"> 'PD1'!$AD31</f>
        <v>PD1.23</v>
      </c>
      <c r="B31" s="548" t="str">
        <f xml:space="preserve"> 'PD1'!$AH31</f>
        <v>BB3905DR_PR24</v>
      </c>
      <c r="C31" s="549"/>
      <c r="D31" s="550"/>
      <c r="E31" s="230" t="s">
        <v>133</v>
      </c>
      <c r="F31" s="230"/>
      <c r="G31" s="230" t="s">
        <v>125</v>
      </c>
      <c r="H31" s="230"/>
      <c r="I31" s="230"/>
      <c r="J31" s="231">
        <f>'PD1'!J31</f>
        <v>102.2</v>
      </c>
      <c r="K31" s="231">
        <f>'PD1'!K31</f>
        <v>105</v>
      </c>
      <c r="L31" s="231">
        <f>'PD1'!L31</f>
        <v>107.1</v>
      </c>
      <c r="M31" s="231">
        <f>'PD1'!M31</f>
        <v>108.5</v>
      </c>
      <c r="N31" s="231">
        <f>'PD1'!N31</f>
        <v>109.4</v>
      </c>
      <c r="O31" s="231">
        <f>'PD1'!O31</f>
        <v>114.7</v>
      </c>
      <c r="P31" s="231">
        <f>'PD1'!P31</f>
        <v>125.3</v>
      </c>
      <c r="Q31" s="231">
        <f>'PD1'!Q31</f>
        <v>130.9385</v>
      </c>
      <c r="R31" s="231">
        <f>'PD1'!R31</f>
        <v>134.34290100000001</v>
      </c>
      <c r="S31" s="231">
        <f>'PD1'!S31</f>
        <v>137.02975902</v>
      </c>
      <c r="T31" s="231">
        <f>'PD1'!T31</f>
        <v>139.77035420039999</v>
      </c>
      <c r="U31" s="231">
        <f>'PD1'!U31</f>
        <v>142.56576128440798</v>
      </c>
      <c r="V31" s="231">
        <f>'PD1'!V31</f>
        <v>145.41707651009614</v>
      </c>
      <c r="W31" s="231">
        <f>'PD1'!W31</f>
        <v>148.32541804029805</v>
      </c>
    </row>
    <row r="32" spans="1:23" outlineLevel="2" x14ac:dyDescent="0.2">
      <c r="A32" s="548" t="str">
        <f xml:space="preserve"> 'PD1'!$AD32</f>
        <v>PD1.24</v>
      </c>
      <c r="B32" s="548" t="str">
        <f xml:space="preserve"> 'PD1'!$AH32</f>
        <v>BB3905JY_PR24</v>
      </c>
      <c r="C32" s="549"/>
      <c r="D32" s="550"/>
      <c r="E32" s="230" t="s">
        <v>134</v>
      </c>
      <c r="F32" s="230"/>
      <c r="G32" s="230" t="s">
        <v>125</v>
      </c>
      <c r="H32" s="230"/>
      <c r="I32" s="230"/>
      <c r="J32" s="231">
        <f>'PD1'!J32</f>
        <v>101.8</v>
      </c>
      <c r="K32" s="231">
        <f>'PD1'!K32</f>
        <v>104.5</v>
      </c>
      <c r="L32" s="231">
        <f>'PD1'!L32</f>
        <v>106.4</v>
      </c>
      <c r="M32" s="231">
        <f>'PD1'!M32</f>
        <v>108.3</v>
      </c>
      <c r="N32" s="231">
        <f>'PD1'!N32</f>
        <v>109.3</v>
      </c>
      <c r="O32" s="231">
        <f>'PD1'!O32</f>
        <v>114.6</v>
      </c>
      <c r="P32" s="231">
        <f>'PD1'!P32</f>
        <v>124.8</v>
      </c>
      <c r="Q32" s="231">
        <f>'PD1'!Q32</f>
        <v>130.54079999999999</v>
      </c>
      <c r="R32" s="231">
        <f>'PD1'!R32</f>
        <v>133.15161599999999</v>
      </c>
      <c r="S32" s="231">
        <f>'PD1'!S32</f>
        <v>135.81464832</v>
      </c>
      <c r="T32" s="231">
        <f>'PD1'!T32</f>
        <v>138.53094128640001</v>
      </c>
      <c r="U32" s="231">
        <f>'PD1'!U32</f>
        <v>141.30156011212802</v>
      </c>
      <c r="V32" s="231">
        <f>'PD1'!V32</f>
        <v>144.12759131437056</v>
      </c>
      <c r="W32" s="231">
        <f>'PD1'!W32</f>
        <v>147.01014314065799</v>
      </c>
    </row>
    <row r="33" spans="1:23" outlineLevel="2" x14ac:dyDescent="0.2">
      <c r="A33" s="548" t="str">
        <f xml:space="preserve"> 'PD1'!$AD33</f>
        <v>PD1.25</v>
      </c>
      <c r="B33" s="548" t="str">
        <f xml:space="preserve"> 'PD1'!$AH33</f>
        <v>BB3905FY_PR24</v>
      </c>
      <c r="C33" s="549"/>
      <c r="D33" s="550"/>
      <c r="E33" s="230" t="s">
        <v>135</v>
      </c>
      <c r="F33" s="230"/>
      <c r="G33" s="230" t="s">
        <v>125</v>
      </c>
      <c r="H33" s="230"/>
      <c r="I33" s="230"/>
      <c r="J33" s="231">
        <f>'PD1'!J33</f>
        <v>102.4</v>
      </c>
      <c r="K33" s="231">
        <f>'PD1'!K33</f>
        <v>104.9</v>
      </c>
      <c r="L33" s="231">
        <f>'PD1'!L33</f>
        <v>106.8</v>
      </c>
      <c r="M33" s="231">
        <f>'PD1'!M33</f>
        <v>108.6</v>
      </c>
      <c r="N33" s="231">
        <f>'PD1'!N33</f>
        <v>109.4</v>
      </c>
      <c r="O33" s="231">
        <f>'PD1'!O33</f>
        <v>115.4</v>
      </c>
      <c r="P33" s="231">
        <f>'PD1'!P33</f>
        <v>126</v>
      </c>
      <c r="Q33" s="231">
        <f>'PD1'!Q33</f>
        <v>131.124</v>
      </c>
      <c r="R33" s="231">
        <f>'PD1'!R33</f>
        <v>133.74647999999999</v>
      </c>
      <c r="S33" s="231">
        <f>'PD1'!S33</f>
        <v>136.4214096</v>
      </c>
      <c r="T33" s="231">
        <f>'PD1'!T33</f>
        <v>139.149837792</v>
      </c>
      <c r="U33" s="231">
        <f>'PD1'!U33</f>
        <v>141.93283454784</v>
      </c>
      <c r="V33" s="231">
        <f>'PD1'!V33</f>
        <v>144.77149123879681</v>
      </c>
      <c r="W33" s="231">
        <f>'PD1'!W33</f>
        <v>147.66692106357274</v>
      </c>
    </row>
    <row r="34" spans="1:23" outlineLevel="2" x14ac:dyDescent="0.2">
      <c r="A34" s="548" t="str">
        <f xml:space="preserve"> 'PD1'!$AD34</f>
        <v>PD1.26</v>
      </c>
      <c r="B34" s="548" t="str">
        <f xml:space="preserve"> 'PD1'!$AH34</f>
        <v>BB3905MH_PR24</v>
      </c>
      <c r="C34" s="549"/>
      <c r="D34" s="550"/>
      <c r="E34" s="230" t="s">
        <v>136</v>
      </c>
      <c r="F34" s="230"/>
      <c r="G34" s="230" t="s">
        <v>125</v>
      </c>
      <c r="H34" s="230"/>
      <c r="I34" s="230"/>
      <c r="J34" s="231">
        <f>'PD1'!J34</f>
        <v>102.7</v>
      </c>
      <c r="K34" s="231">
        <f>'PD1'!K34</f>
        <v>105.1</v>
      </c>
      <c r="L34" s="231">
        <f>'PD1'!L34</f>
        <v>107</v>
      </c>
      <c r="M34" s="231">
        <f>'PD1'!M34</f>
        <v>108.6</v>
      </c>
      <c r="N34" s="231">
        <f>'PD1'!N34</f>
        <v>109.7</v>
      </c>
      <c r="O34" s="231">
        <f>'PD1'!O34</f>
        <v>116.5</v>
      </c>
      <c r="P34" s="231">
        <f>'PD1'!P34</f>
        <v>126.8</v>
      </c>
      <c r="Q34" s="231">
        <f>'PD1'!Q34</f>
        <v>131.49159999999998</v>
      </c>
      <c r="R34" s="231">
        <f>'PD1'!R34</f>
        <v>134.12143199999997</v>
      </c>
      <c r="S34" s="231">
        <f>'PD1'!S34</f>
        <v>136.80386063999998</v>
      </c>
      <c r="T34" s="231">
        <f>'PD1'!T34</f>
        <v>139.53993785279999</v>
      </c>
      <c r="U34" s="231">
        <f>'PD1'!U34</f>
        <v>142.33073660985599</v>
      </c>
      <c r="V34" s="231">
        <f>'PD1'!V34</f>
        <v>145.1773513420531</v>
      </c>
      <c r="W34" s="231">
        <f>'PD1'!W34</f>
        <v>148.08089836889417</v>
      </c>
    </row>
    <row r="35" spans="1:23" outlineLevel="1" x14ac:dyDescent="0.2"/>
    <row r="36" spans="1:23" outlineLevel="1" x14ac:dyDescent="0.2">
      <c r="B36" s="10" t="s">
        <v>137</v>
      </c>
      <c r="C36" s="227"/>
    </row>
    <row r="37" spans="1:23" outlineLevel="3" x14ac:dyDescent="0.2">
      <c r="E37" s="230" t="s">
        <v>138</v>
      </c>
      <c r="F37" s="232">
        <f xml:space="preserve"> $P23</f>
        <v>119</v>
      </c>
      <c r="G37" s="11" t="s">
        <v>125</v>
      </c>
    </row>
    <row r="38" spans="1:23" outlineLevel="3" x14ac:dyDescent="0.2">
      <c r="E38" s="230" t="s">
        <v>139</v>
      </c>
      <c r="F38" s="232">
        <f t="shared" ref="F38:F48" si="0" xml:space="preserve"> $P24</f>
        <v>119.7</v>
      </c>
      <c r="G38" s="11" t="s">
        <v>125</v>
      </c>
    </row>
    <row r="39" spans="1:23" outlineLevel="3" x14ac:dyDescent="0.2">
      <c r="E39" s="230" t="s">
        <v>140</v>
      </c>
      <c r="F39" s="232">
        <f t="shared" si="0"/>
        <v>120.5</v>
      </c>
      <c r="G39" s="11" t="s">
        <v>125</v>
      </c>
    </row>
    <row r="40" spans="1:23" outlineLevel="3" x14ac:dyDescent="0.2">
      <c r="E40" s="230" t="s">
        <v>141</v>
      </c>
      <c r="F40" s="232">
        <f t="shared" si="0"/>
        <v>121.2</v>
      </c>
      <c r="G40" s="11" t="s">
        <v>125</v>
      </c>
    </row>
    <row r="41" spans="1:23" outlineLevel="3" x14ac:dyDescent="0.2">
      <c r="E41" s="230" t="s">
        <v>142</v>
      </c>
      <c r="F41" s="232">
        <f t="shared" si="0"/>
        <v>121.8</v>
      </c>
      <c r="G41" s="11" t="s">
        <v>125</v>
      </c>
    </row>
    <row r="42" spans="1:23" outlineLevel="3" x14ac:dyDescent="0.2">
      <c r="E42" s="230" t="s">
        <v>143</v>
      </c>
      <c r="F42" s="232">
        <f t="shared" si="0"/>
        <v>122.3</v>
      </c>
      <c r="G42" s="11" t="s">
        <v>125</v>
      </c>
    </row>
    <row r="43" spans="1:23" outlineLevel="3" x14ac:dyDescent="0.2">
      <c r="E43" s="230" t="s">
        <v>144</v>
      </c>
      <c r="F43" s="232">
        <f t="shared" si="0"/>
        <v>124.3</v>
      </c>
      <c r="G43" s="11" t="s">
        <v>125</v>
      </c>
    </row>
    <row r="44" spans="1:23" outlineLevel="3" x14ac:dyDescent="0.2">
      <c r="E44" s="230" t="s">
        <v>145</v>
      </c>
      <c r="F44" s="232">
        <f t="shared" si="0"/>
        <v>124.8</v>
      </c>
      <c r="G44" s="11" t="s">
        <v>125</v>
      </c>
    </row>
    <row r="45" spans="1:23" outlineLevel="3" x14ac:dyDescent="0.2">
      <c r="E45" s="230" t="s">
        <v>146</v>
      </c>
      <c r="F45" s="232">
        <f t="shared" si="0"/>
        <v>125.3</v>
      </c>
      <c r="G45" s="11" t="s">
        <v>125</v>
      </c>
    </row>
    <row r="46" spans="1:23" outlineLevel="3" x14ac:dyDescent="0.2">
      <c r="E46" s="230" t="s">
        <v>147</v>
      </c>
      <c r="F46" s="232">
        <f t="shared" si="0"/>
        <v>124.8</v>
      </c>
      <c r="G46" s="11" t="s">
        <v>125</v>
      </c>
    </row>
    <row r="47" spans="1:23" outlineLevel="3" x14ac:dyDescent="0.2">
      <c r="E47" s="230" t="s">
        <v>148</v>
      </c>
      <c r="F47" s="232">
        <f t="shared" si="0"/>
        <v>126</v>
      </c>
      <c r="G47" s="11" t="s">
        <v>125</v>
      </c>
    </row>
    <row r="48" spans="1:23" outlineLevel="3" x14ac:dyDescent="0.2">
      <c r="E48" s="230" t="s">
        <v>149</v>
      </c>
      <c r="F48" s="232">
        <f t="shared" si="0"/>
        <v>126.8</v>
      </c>
      <c r="G48" s="11" t="s">
        <v>125</v>
      </c>
    </row>
    <row r="49" spans="1:23" outlineLevel="1" x14ac:dyDescent="0.2"/>
    <row r="50" spans="1:23" s="16" customFormat="1" outlineLevel="1" x14ac:dyDescent="0.2">
      <c r="A50" s="163"/>
      <c r="B50" s="163" t="s">
        <v>150</v>
      </c>
      <c r="C50" s="233"/>
      <c r="D50" s="165"/>
    </row>
    <row r="51" spans="1:23" s="16" customFormat="1" outlineLevel="2" x14ac:dyDescent="0.2">
      <c r="A51" s="163"/>
      <c r="B51" s="163"/>
      <c r="C51" s="164"/>
      <c r="D51" s="165"/>
    </row>
    <row r="52" spans="1:23" s="16" customFormat="1" outlineLevel="2" x14ac:dyDescent="0.2">
      <c r="A52" s="163"/>
      <c r="B52" s="163"/>
      <c r="C52" s="164"/>
      <c r="D52" s="165"/>
      <c r="E52" s="16" t="s">
        <v>151</v>
      </c>
      <c r="F52" s="234">
        <v>2018</v>
      </c>
      <c r="G52" s="16" t="s">
        <v>152</v>
      </c>
    </row>
    <row r="53" spans="1:23" s="16" customFormat="1" outlineLevel="2" x14ac:dyDescent="0.2">
      <c r="A53" s="163"/>
      <c r="B53" s="163"/>
      <c r="C53" s="164"/>
      <c r="D53" s="165"/>
      <c r="E53" s="16" t="s">
        <v>153</v>
      </c>
      <c r="F53" s="234">
        <v>2023</v>
      </c>
      <c r="G53" s="16" t="s">
        <v>152</v>
      </c>
    </row>
    <row r="54" spans="1:23" s="16" customFormat="1" outlineLevel="2" x14ac:dyDescent="0.2">
      <c r="A54" s="163"/>
      <c r="B54" s="163"/>
      <c r="C54" s="164"/>
      <c r="D54" s="165"/>
      <c r="E54" s="16" t="s">
        <v>154</v>
      </c>
      <c r="F54" s="234">
        <v>2025</v>
      </c>
      <c r="G54" s="16" t="s">
        <v>152</v>
      </c>
    </row>
    <row r="55" spans="1:23" s="16" customFormat="1" outlineLevel="2" x14ac:dyDescent="0.2">
      <c r="A55" s="163"/>
      <c r="B55" s="163"/>
      <c r="C55" s="164"/>
      <c r="D55" s="165"/>
      <c r="E55" s="16" t="s">
        <v>155</v>
      </c>
      <c r="F55" s="234">
        <v>2025</v>
      </c>
      <c r="G55" s="16" t="s">
        <v>152</v>
      </c>
    </row>
    <row r="56" spans="1:23" s="16" customFormat="1" outlineLevel="2" x14ac:dyDescent="0.2">
      <c r="A56" s="163"/>
      <c r="B56" s="163"/>
      <c r="C56" s="164"/>
      <c r="D56" s="165"/>
      <c r="E56" s="16" t="s">
        <v>156</v>
      </c>
      <c r="F56" s="234">
        <v>2024</v>
      </c>
      <c r="G56" s="16" t="s">
        <v>152</v>
      </c>
    </row>
    <row r="57" spans="1:23" x14ac:dyDescent="0.2">
      <c r="A57" s="163"/>
      <c r="B57" s="163"/>
      <c r="C57" s="164"/>
      <c r="D57" s="165"/>
      <c r="E57" s="16"/>
    </row>
    <row r="58" spans="1:23" x14ac:dyDescent="0.2">
      <c r="A58" s="223" t="s">
        <v>157</v>
      </c>
      <c r="B58" s="223"/>
      <c r="C58" s="224"/>
      <c r="D58" s="225"/>
      <c r="E58" s="226"/>
      <c r="F58" s="226"/>
      <c r="G58" s="226"/>
      <c r="H58" s="226"/>
      <c r="I58" s="226"/>
      <c r="J58" s="226"/>
      <c r="K58" s="226"/>
      <c r="L58" s="226"/>
      <c r="M58" s="226"/>
      <c r="N58" s="226"/>
      <c r="O58" s="226"/>
      <c r="P58" s="226"/>
      <c r="Q58" s="226"/>
      <c r="R58" s="226"/>
      <c r="S58" s="226"/>
      <c r="T58" s="226"/>
      <c r="U58" s="226"/>
      <c r="V58" s="226"/>
      <c r="W58" s="226"/>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5"/>
      <c r="K62" s="235"/>
      <c r="L62" s="235"/>
      <c r="M62" s="235"/>
      <c r="N62" s="235"/>
    </row>
    <row r="63" spans="1:23" outlineLevel="2" x14ac:dyDescent="0.2">
      <c r="A63" s="10" t="str">
        <f xml:space="preserve"> 'PD12'!O$21</f>
        <v>PD12.10</v>
      </c>
      <c r="E63" s="11" t="str">
        <f xml:space="preserve"> 'PD12'!$B$21 &amp; " (WN)"</f>
        <v>PR14 BYR WRFIM revenue adjustment in 2017-18 FYA (CPIH deflated) prices (WN)</v>
      </c>
      <c r="F63" s="236">
        <f>'PD12'!$F$21</f>
        <v>-0.79700000000000004</v>
      </c>
      <c r="G63" s="11" t="s">
        <v>158</v>
      </c>
      <c r="J63" s="235"/>
      <c r="K63" s="235"/>
      <c r="L63" s="235"/>
      <c r="M63" s="235"/>
      <c r="N63" s="235"/>
    </row>
    <row r="64" spans="1:23" outlineLevel="2" x14ac:dyDescent="0.2">
      <c r="A64" s="10" t="str">
        <f xml:space="preserve"> 'PD12'!O$21</f>
        <v>PD12.10</v>
      </c>
      <c r="E64" s="11" t="str">
        <f xml:space="preserve"> 'PD12'!$B$21 &amp; " (WWN)"</f>
        <v>PR14 BYR WRFIM revenue adjustment in 2017-18 FYA (CPIH deflated) prices (WWN)</v>
      </c>
      <c r="F64" s="236">
        <f>'PD12'!$G$21</f>
        <v>1.7490000000000001</v>
      </c>
      <c r="G64" s="11" t="s">
        <v>158</v>
      </c>
      <c r="J64" s="235"/>
      <c r="K64" s="235"/>
      <c r="L64" s="235"/>
      <c r="M64" s="235"/>
      <c r="N64" s="235"/>
    </row>
    <row r="65" spans="1:14" outlineLevel="2" x14ac:dyDescent="0.2">
      <c r="A65" s="10" t="str">
        <f xml:space="preserve"> 'PD12'!O$21</f>
        <v>PD12.10</v>
      </c>
      <c r="E65" s="11" t="str">
        <f xml:space="preserve"> 'PD12'!$B$21 &amp; " (BR)"</f>
        <v>PR14 BYR WRFIM revenue adjustment in 2017-18 FYA (CPIH deflated) prices (BR)</v>
      </c>
      <c r="F65" s="11" t="s">
        <v>14</v>
      </c>
      <c r="J65" s="235"/>
      <c r="K65" s="235"/>
      <c r="L65" s="235"/>
      <c r="M65" s="235"/>
      <c r="N65" s="235"/>
    </row>
    <row r="66" spans="1:14" outlineLevel="2" x14ac:dyDescent="0.2">
      <c r="A66" s="10" t="str">
        <f xml:space="preserve"> 'PD12'!O$21</f>
        <v>PD12.10</v>
      </c>
      <c r="E66" s="11" t="str">
        <f xml:space="preserve"> 'PD12'!$B$21 &amp; " (ADDN1)"</f>
        <v>PR14 BYR WRFIM revenue adjustment in 2017-18 FYA (CPIH deflated) prices (ADDN1)</v>
      </c>
      <c r="F66" s="236">
        <f>'PD12'!$I$21</f>
        <v>0</v>
      </c>
      <c r="G66" s="11" t="s">
        <v>158</v>
      </c>
      <c r="J66" s="235"/>
      <c r="K66" s="235"/>
      <c r="L66" s="235"/>
      <c r="M66" s="235"/>
      <c r="N66" s="235"/>
    </row>
    <row r="67" spans="1:14" outlineLevel="2" x14ac:dyDescent="0.2">
      <c r="A67" s="10" t="str">
        <f xml:space="preserve"> 'PD12'!O$21</f>
        <v>PD12.10</v>
      </c>
      <c r="E67" s="11" t="str">
        <f xml:space="preserve"> 'PD12'!$B$21 &amp; " (ADDN2)"</f>
        <v>PR14 BYR WRFIM revenue adjustment in 2017-18 FYA (CPIH deflated) prices (ADDN2)</v>
      </c>
      <c r="F67" s="236">
        <f>'PD12'!$J$21</f>
        <v>0</v>
      </c>
      <c r="G67" s="11" t="s">
        <v>158</v>
      </c>
      <c r="J67" s="235"/>
      <c r="K67" s="235"/>
      <c r="L67" s="235"/>
      <c r="M67" s="235"/>
      <c r="N67" s="235"/>
    </row>
    <row r="68" spans="1:14" outlineLevel="2" x14ac:dyDescent="0.2">
      <c r="J68" s="235"/>
      <c r="K68" s="235"/>
      <c r="L68" s="235"/>
      <c r="M68" s="235"/>
      <c r="N68" s="235"/>
    </row>
    <row r="69" spans="1:14" outlineLevel="2" x14ac:dyDescent="0.2">
      <c r="A69" s="10" t="str">
        <f xml:space="preserve"> 'PD12'!O$22</f>
        <v>PD12.11</v>
      </c>
      <c r="E69" s="11" t="str">
        <f xml:space="preserve"> 'PD12'!$B$22 &amp; " (WR)"</f>
        <v>PR14 BYR Water trading revenue adjustment in 2017-18 FYA (CPIH deflated) prices (WR)</v>
      </c>
      <c r="F69" s="236">
        <f>'PD12'!$E$22</f>
        <v>0</v>
      </c>
      <c r="G69" s="11" t="s">
        <v>158</v>
      </c>
      <c r="J69" s="235"/>
      <c r="K69" s="235"/>
      <c r="L69" s="235"/>
      <c r="M69" s="235"/>
      <c r="N69" s="235"/>
    </row>
    <row r="70" spans="1:14" outlineLevel="2" x14ac:dyDescent="0.2">
      <c r="A70" s="10" t="str">
        <f xml:space="preserve"> 'PD12'!O$22</f>
        <v>PD12.11</v>
      </c>
      <c r="E70" s="11" t="str">
        <f xml:space="preserve"> 'PD12'!$B$22 &amp; " (WN)"</f>
        <v>PR14 BYR Water trading revenue adjustment in 2017-18 FYA (CPIH deflated) prices (WN)</v>
      </c>
      <c r="F70" s="236">
        <f>'PD12'!$F$22</f>
        <v>0</v>
      </c>
      <c r="G70" s="11" t="s">
        <v>158</v>
      </c>
      <c r="J70" s="235"/>
      <c r="K70" s="235"/>
      <c r="L70" s="235"/>
      <c r="M70" s="235"/>
      <c r="N70" s="235"/>
    </row>
    <row r="71" spans="1:14" outlineLevel="2" x14ac:dyDescent="0.2">
      <c r="A71" s="10" t="str">
        <f xml:space="preserve"> 'PD12'!O$22</f>
        <v>PD12.11</v>
      </c>
      <c r="E71" s="11" t="str">
        <f xml:space="preserve"> 'PD12'!$B$22 &amp; " (WWN)"</f>
        <v>PR14 BYR Water trading revenue adjustment in 2017-18 FYA (CPIH deflated) prices (WWN)</v>
      </c>
      <c r="F71" s="236">
        <f>'PD12'!$G$22</f>
        <v>0</v>
      </c>
      <c r="G71" s="11" t="s">
        <v>158</v>
      </c>
      <c r="J71" s="235"/>
      <c r="K71" s="235"/>
      <c r="L71" s="235"/>
      <c r="M71" s="235"/>
      <c r="N71" s="235"/>
    </row>
    <row r="72" spans="1:14" outlineLevel="2" x14ac:dyDescent="0.2">
      <c r="A72" s="10" t="str">
        <f xml:space="preserve"> 'PD12'!O$22</f>
        <v>PD12.11</v>
      </c>
      <c r="E72" s="11" t="str">
        <f xml:space="preserve"> 'PD12'!$B$22 &amp; " (BR)"</f>
        <v>PR14 BYR Water trading revenue adjustment in 2017-18 FYA (CPIH deflated) prices (BR)</v>
      </c>
      <c r="F72" s="11" t="s">
        <v>14</v>
      </c>
      <c r="J72" s="235"/>
      <c r="K72" s="235"/>
      <c r="L72" s="235"/>
      <c r="M72" s="235"/>
      <c r="N72" s="235"/>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5"/>
      <c r="K73" s="235"/>
      <c r="L73" s="235"/>
      <c r="M73" s="235"/>
      <c r="N73" s="235"/>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5"/>
      <c r="K74" s="235"/>
      <c r="L74" s="235"/>
      <c r="M74" s="235"/>
      <c r="N74" s="235"/>
    </row>
    <row r="75" spans="1:14" outlineLevel="2" x14ac:dyDescent="0.2">
      <c r="J75" s="235"/>
      <c r="K75" s="235"/>
      <c r="L75" s="235"/>
      <c r="M75" s="235"/>
      <c r="N75" s="235"/>
    </row>
    <row r="76" spans="1:14" outlineLevel="2" x14ac:dyDescent="0.2">
      <c r="A76" s="10" t="str">
        <f xml:space="preserve"> 'PD12'!O$23</f>
        <v>PD12.12</v>
      </c>
      <c r="E76" s="11" t="str">
        <f xml:space="preserve"> 'PD12'!$B$23
 &amp; " (WR)"</f>
        <v>PR14 BYR Totex menu revenue adjustment in 2017-18 FYA (CPIH deflated) prices (WR)</v>
      </c>
      <c r="F76" s="11" t="s">
        <v>14</v>
      </c>
      <c r="J76" s="235"/>
      <c r="K76" s="235"/>
      <c r="L76" s="235"/>
      <c r="M76" s="235"/>
      <c r="N76" s="235"/>
    </row>
    <row r="77" spans="1:14" outlineLevel="2" x14ac:dyDescent="0.2">
      <c r="A77" s="10" t="str">
        <f xml:space="preserve"> 'PD12'!O$23</f>
        <v>PD12.12</v>
      </c>
      <c r="E77" s="11" t="str">
        <f xml:space="preserve"> 'PD12'!$B$23
 &amp; " (WN)"</f>
        <v>PR14 BYR Totex menu revenue adjustment in 2017-18 FYA (CPIH deflated) prices (WN)</v>
      </c>
      <c r="F77" s="236">
        <f>'PD12'!$F$23</f>
        <v>8.3000000000000004E-2</v>
      </c>
      <c r="G77" s="11" t="s">
        <v>158</v>
      </c>
      <c r="J77" s="235"/>
      <c r="K77" s="235"/>
      <c r="L77" s="235"/>
      <c r="M77" s="235"/>
      <c r="N77" s="235"/>
    </row>
    <row r="78" spans="1:14" outlineLevel="2" x14ac:dyDescent="0.2">
      <c r="A78" s="10" t="str">
        <f xml:space="preserve"> 'PD12'!O$23</f>
        <v>PD12.12</v>
      </c>
      <c r="E78" s="11" t="str">
        <f xml:space="preserve"> 'PD12'!$B$23
 &amp; " (WWN)"</f>
        <v>PR14 BYR Totex menu revenue adjustment in 2017-18 FYA (CPIH deflated) prices (WWN)</v>
      </c>
      <c r="F78" s="236">
        <f>'PD12'!$G$23</f>
        <v>1.6E-2</v>
      </c>
      <c r="G78" s="11" t="s">
        <v>158</v>
      </c>
      <c r="J78" s="235"/>
      <c r="K78" s="235"/>
      <c r="L78" s="235"/>
      <c r="M78" s="235"/>
      <c r="N78" s="235"/>
    </row>
    <row r="79" spans="1:14" outlineLevel="2" x14ac:dyDescent="0.2">
      <c r="A79" s="10" t="str">
        <f xml:space="preserve"> 'PD12'!O$23</f>
        <v>PD12.12</v>
      </c>
      <c r="E79" s="11" t="str">
        <f xml:space="preserve"> 'PD12'!$B$23
 &amp; " (BR)"</f>
        <v>PR14 BYR Totex menu revenue adjustment in 2017-18 FYA (CPIH deflated) prices (BR)</v>
      </c>
      <c r="F79" s="11" t="s">
        <v>14</v>
      </c>
      <c r="J79" s="235"/>
      <c r="K79" s="235"/>
      <c r="L79" s="235"/>
      <c r="M79" s="235"/>
      <c r="N79" s="235"/>
    </row>
    <row r="80" spans="1:14" outlineLevel="2" x14ac:dyDescent="0.2">
      <c r="A80" s="10" t="str">
        <f xml:space="preserve"> 'PD12'!O$23</f>
        <v>PD12.12</v>
      </c>
      <c r="E80" s="11" t="str">
        <f xml:space="preserve"> 'PD12'!$B$23
 &amp; " (ADDN1)"</f>
        <v>PR14 BYR Totex menu revenue adjustment in 2017-18 FYA (CPIH deflated) prices (ADDN1)</v>
      </c>
      <c r="F80" s="236">
        <f>'PD12'!$I$23</f>
        <v>0</v>
      </c>
      <c r="G80" s="11" t="s">
        <v>158</v>
      </c>
      <c r="J80" s="235"/>
      <c r="K80" s="235"/>
      <c r="L80" s="235"/>
      <c r="M80" s="235"/>
      <c r="N80" s="235"/>
    </row>
    <row r="81" spans="1:14" outlineLevel="2" x14ac:dyDescent="0.2">
      <c r="A81" s="10" t="str">
        <f xml:space="preserve"> 'PD12'!O$23</f>
        <v>PD12.12</v>
      </c>
      <c r="E81" s="11" t="str">
        <f xml:space="preserve"> 'PD12'!$B$23
 &amp; " (ADDN2)"</f>
        <v>PR14 BYR Totex menu revenue adjustment in 2017-18 FYA (CPIH deflated) prices (ADDN2)</v>
      </c>
      <c r="F81" s="236">
        <f>'PD12'!$J$23</f>
        <v>0</v>
      </c>
      <c r="G81" s="11" t="s">
        <v>158</v>
      </c>
      <c r="J81" s="235"/>
      <c r="K81" s="235"/>
      <c r="L81" s="235"/>
      <c r="M81" s="235"/>
      <c r="N81" s="235"/>
    </row>
    <row r="82" spans="1:14" outlineLevel="2" x14ac:dyDescent="0.2">
      <c r="J82" s="235"/>
      <c r="K82" s="235"/>
      <c r="L82" s="235"/>
      <c r="M82" s="235"/>
      <c r="N82" s="235"/>
    </row>
    <row r="83" spans="1:14" outlineLevel="2" x14ac:dyDescent="0.2">
      <c r="A83" s="10" t="str">
        <f xml:space="preserve"> 'PD12'!O$24</f>
        <v>PD12.13</v>
      </c>
      <c r="E83" s="11" t="str">
        <f xml:space="preserve"> 'PD12'!$B$24
 &amp; " (WR)"</f>
        <v>PR14 BYR Other revenue adjustment in 2017-18 FYA (CPIH deflated) prices (WR)</v>
      </c>
      <c r="F83" s="11" t="s">
        <v>14</v>
      </c>
      <c r="J83" s="235"/>
      <c r="K83" s="235"/>
      <c r="L83" s="235"/>
      <c r="M83" s="235"/>
      <c r="N83" s="235"/>
    </row>
    <row r="84" spans="1:14" outlineLevel="2" x14ac:dyDescent="0.2">
      <c r="A84" s="10" t="str">
        <f xml:space="preserve"> 'PD12'!O$24</f>
        <v>PD12.13</v>
      </c>
      <c r="E84" s="11" t="str">
        <f xml:space="preserve"> 'PD12'!$B$24
 &amp; " (WN)"</f>
        <v>PR14 BYR Other revenue adjustment in 2017-18 FYA (CPIH deflated) prices (WN)</v>
      </c>
      <c r="F84" s="236">
        <f>'PD12'!$F$24</f>
        <v>0</v>
      </c>
      <c r="G84" s="11" t="s">
        <v>158</v>
      </c>
      <c r="J84" s="235"/>
      <c r="K84" s="235"/>
      <c r="L84" s="235"/>
      <c r="M84" s="235"/>
      <c r="N84" s="235"/>
    </row>
    <row r="85" spans="1:14" outlineLevel="2" x14ac:dyDescent="0.2">
      <c r="A85" s="10" t="str">
        <f xml:space="preserve"> 'PD12'!O$24</f>
        <v>PD12.13</v>
      </c>
      <c r="E85" s="11" t="str">
        <f xml:space="preserve"> 'PD12'!$B$24
 &amp; " (WWN)"</f>
        <v>PR14 BYR Other revenue adjustment in 2017-18 FYA (CPIH deflated) prices (WWN)</v>
      </c>
      <c r="F85" s="236">
        <f>'PD12'!$G$24</f>
        <v>0</v>
      </c>
      <c r="G85" s="11" t="s">
        <v>158</v>
      </c>
      <c r="J85" s="235"/>
      <c r="K85" s="235"/>
      <c r="L85" s="235"/>
      <c r="M85" s="235"/>
      <c r="N85" s="235"/>
    </row>
    <row r="86" spans="1:14" outlineLevel="2" x14ac:dyDescent="0.2">
      <c r="A86" s="10" t="str">
        <f xml:space="preserve"> 'PD12'!O$24</f>
        <v>PD12.13</v>
      </c>
      <c r="E86" s="11" t="str">
        <f xml:space="preserve"> 'PD12'!$B$24
 &amp; " (BR)"</f>
        <v>PR14 BYR Other revenue adjustment in 2017-18 FYA (CPIH deflated) prices (BR)</v>
      </c>
      <c r="F86" s="11" t="s">
        <v>14</v>
      </c>
      <c r="J86" s="235"/>
      <c r="K86" s="235"/>
      <c r="L86" s="235"/>
      <c r="M86" s="235"/>
      <c r="N86" s="235"/>
    </row>
    <row r="87" spans="1:14" outlineLevel="2" x14ac:dyDescent="0.2">
      <c r="A87" s="10" t="str">
        <f xml:space="preserve"> 'PD12'!O$24</f>
        <v>PD12.13</v>
      </c>
      <c r="E87" s="11" t="str">
        <f xml:space="preserve"> 'PD12'!$B$24
 &amp; " (ADDN1)"</f>
        <v>PR14 BYR Other revenue adjustment in 2017-18 FYA (CPIH deflated) prices (ADDN1)</v>
      </c>
      <c r="F87" s="11" t="s">
        <v>14</v>
      </c>
      <c r="J87" s="235"/>
      <c r="K87" s="235"/>
      <c r="L87" s="235"/>
      <c r="M87" s="235"/>
      <c r="N87" s="235"/>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6">
        <f xml:space="preserve"> 'PD12'!$K$25</f>
        <v>0.56299999999999994</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6">
        <f>'PD12'!$E$28</f>
        <v>0</v>
      </c>
      <c r="G94" s="11" t="s">
        <v>158</v>
      </c>
    </row>
    <row r="95" spans="1:14" outlineLevel="2" x14ac:dyDescent="0.2">
      <c r="A95" s="10" t="str">
        <f xml:space="preserve"> 'PD12'!O$28</f>
        <v>PD12.15</v>
      </c>
      <c r="E95" s="11" t="str">
        <f xml:space="preserve"> 'PD12'!$B$28 &amp; " (WN)"</f>
        <v>PR19 ODI revenue adjustment in 2017-18 FYA (CPIH deflated) prices (WN)</v>
      </c>
      <c r="F95" s="236">
        <f>'PD12'!$F$28</f>
        <v>0</v>
      </c>
      <c r="G95" s="11" t="s">
        <v>158</v>
      </c>
    </row>
    <row r="96" spans="1:14" outlineLevel="2" x14ac:dyDescent="0.2">
      <c r="A96" s="10" t="str">
        <f xml:space="preserve"> 'PD12'!O$28</f>
        <v>PD12.15</v>
      </c>
      <c r="E96" s="11" t="str">
        <f xml:space="preserve"> 'PD12'!$B$28 &amp; " (WWN)"</f>
        <v>PR19 ODI revenue adjustment in 2017-18 FYA (CPIH deflated) prices (WWN)</v>
      </c>
      <c r="F96" s="236">
        <f>'PD12'!$G$28</f>
        <v>0</v>
      </c>
      <c r="G96" s="11" t="s">
        <v>158</v>
      </c>
    </row>
    <row r="97" spans="1:7" outlineLevel="2" x14ac:dyDescent="0.2">
      <c r="A97" s="10" t="str">
        <f xml:space="preserve"> 'PD12'!O$28</f>
        <v>PD12.15</v>
      </c>
      <c r="E97" s="11" t="str">
        <f xml:space="preserve"> 'PD12'!$B$28 &amp; " (BR)"</f>
        <v>PR19 ODI revenue adjustment in 2017-18 FYA (CPIH deflated) prices (BR)</v>
      </c>
      <c r="F97" s="236">
        <f>'PD12'!$H$28</f>
        <v>0</v>
      </c>
      <c r="G97" s="11" t="s">
        <v>158</v>
      </c>
    </row>
    <row r="98" spans="1:7" outlineLevel="2" x14ac:dyDescent="0.2">
      <c r="A98" s="10" t="str">
        <f xml:space="preserve"> 'PD12'!O$28</f>
        <v>PD12.15</v>
      </c>
      <c r="E98" s="11" t="str">
        <f xml:space="preserve"> 'PD12'!$B$28 &amp; " (ADDN1)"</f>
        <v>PR19 ODI revenue adjustment in 2017-18 FYA (CPIH deflated) prices (ADDN1)</v>
      </c>
      <c r="F98" s="236">
        <f>'PD12'!$I$28</f>
        <v>0</v>
      </c>
      <c r="G98" s="11" t="s">
        <v>158</v>
      </c>
    </row>
    <row r="99" spans="1:7" outlineLevel="2" x14ac:dyDescent="0.2">
      <c r="A99" s="10" t="str">
        <f xml:space="preserve"> 'PD12'!O$28</f>
        <v>PD12.15</v>
      </c>
      <c r="E99" s="11" t="str">
        <f xml:space="preserve"> 'PD12'!$B$28 &amp; " (ADDN2)"</f>
        <v>PR19 ODI revenue adjustment in 2017-18 FYA (CPIH deflated) prices (ADDN2)</v>
      </c>
      <c r="F99" s="236">
        <f>'PD12'!$J$28</f>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6">
        <f>'PD12'!$K$28</f>
        <v>0</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6">
        <f>'PD12'!$L$28</f>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6">
        <f>'PD12'!$E$29</f>
        <v>0.436</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6">
        <f>'PD12'!$F$29</f>
        <v>2.6230000000000002</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6">
        <f>'PD12'!$G$29</f>
        <v>3.2759999999999998</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6">
        <f>'PD12'!$I$29</f>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6">
        <f>'PD12'!$J$29</f>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6">
        <f>'PD12'!$K$29</f>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6">
        <f>'PD12'!$L$29</f>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6">
        <f>'PD12'!$K$30</f>
        <v>0</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6">
        <f>'PD12'!$F$31</f>
        <v>0</v>
      </c>
      <c r="G122" s="11" t="s">
        <v>158</v>
      </c>
    </row>
    <row r="123" spans="1:7" outlineLevel="2" x14ac:dyDescent="0.2">
      <c r="A123" s="10" t="str">
        <f xml:space="preserve"> 'PD12'!O$31</f>
        <v>PD12.18</v>
      </c>
      <c r="E123" s="11" t="str">
        <f xml:space="preserve"> 'PD12'!$B$31
 &amp; " (WWN)"</f>
        <v>PR19 D-MeX revenue adjustment in 2017-18 FYA (CPIH deflated) prices (WWN)</v>
      </c>
      <c r="F123" s="236">
        <f>'PD12'!$G$31</f>
        <v>0</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6">
        <f>'PD12'!$E$32</f>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6">
        <f>'PD12'!$H$33</f>
        <v>0.28100000000000003</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3" t="str">
        <f xml:space="preserve"> 'PD12'!O$34</f>
        <v>PD12.21</v>
      </c>
      <c r="B148" s="163"/>
      <c r="C148" s="164"/>
      <c r="D148" s="165"/>
      <c r="E148" s="16" t="str">
        <f xml:space="preserve"> 'PD12'!$B$34
 &amp; " (WR)"</f>
        <v>PR19 Bioresources forecasting accuracy incentive penalty in 2017-18 FYA (CPIH deflated) prices (WR)</v>
      </c>
      <c r="F148" s="16" t="s">
        <v>14</v>
      </c>
    </row>
    <row r="149" spans="1:7" s="16" customFormat="1" outlineLevel="2" x14ac:dyDescent="0.2">
      <c r="A149" s="163" t="str">
        <f xml:space="preserve"> 'PD12'!O$34</f>
        <v>PD12.21</v>
      </c>
      <c r="B149" s="163"/>
      <c r="C149" s="164"/>
      <c r="D149" s="165"/>
      <c r="E149" s="16" t="str">
        <f xml:space="preserve"> 'PD12'!$B$34
 &amp; " (WN)"</f>
        <v>PR19 Bioresources forecasting accuracy incentive penalty in 2017-18 FYA (CPIH deflated) prices (WN)</v>
      </c>
      <c r="F149" s="16" t="s">
        <v>14</v>
      </c>
    </row>
    <row r="150" spans="1:7" s="16" customFormat="1" outlineLevel="2" x14ac:dyDescent="0.2">
      <c r="A150" s="163" t="str">
        <f xml:space="preserve"> 'PD12'!O$34</f>
        <v>PD12.21</v>
      </c>
      <c r="B150" s="163"/>
      <c r="C150" s="164"/>
      <c r="D150" s="165"/>
      <c r="E150" s="16" t="str">
        <f xml:space="preserve"> 'PD12'!$B$34
 &amp; " (WWN)"</f>
        <v>PR19 Bioresources forecasting accuracy incentive penalty in 2017-18 FYA (CPIH deflated) prices (WWN)</v>
      </c>
      <c r="F150" s="16" t="s">
        <v>14</v>
      </c>
    </row>
    <row r="151" spans="1:7" s="16" customFormat="1" outlineLevel="2" x14ac:dyDescent="0.2">
      <c r="A151" s="163" t="str">
        <f xml:space="preserve"> 'PD12'!O$34</f>
        <v>PD12.21</v>
      </c>
      <c r="B151" s="163"/>
      <c r="C151" s="164"/>
      <c r="D151" s="165"/>
      <c r="E151" s="16" t="str">
        <f xml:space="preserve"> 'PD12'!$B$34
 &amp; " (BR)"</f>
        <v>PR19 Bioresources forecasting accuracy incentive penalty in 2017-18 FYA (CPIH deflated) prices (BR)</v>
      </c>
      <c r="F151" s="236">
        <f>'PD12'!$H$34</f>
        <v>-2.056</v>
      </c>
      <c r="G151" s="16" t="s">
        <v>158</v>
      </c>
    </row>
    <row r="152" spans="1:7" s="16" customFormat="1" outlineLevel="2" x14ac:dyDescent="0.2">
      <c r="A152" s="163" t="str">
        <f xml:space="preserve"> 'PD12'!O$34</f>
        <v>PD12.21</v>
      </c>
      <c r="B152" s="163"/>
      <c r="C152" s="164"/>
      <c r="D152" s="165"/>
      <c r="E152" s="16" t="str">
        <f xml:space="preserve"> 'PD12'!$B$34
 &amp; " (ADDN1)"</f>
        <v>PR19 Bioresources forecasting accuracy incentive penalty in 2017-18 FYA (CPIH deflated) prices (ADDN1)</v>
      </c>
      <c r="F152" s="16" t="s">
        <v>14</v>
      </c>
    </row>
    <row r="153" spans="1:7" s="16" customFormat="1" outlineLevel="2" x14ac:dyDescent="0.2">
      <c r="A153" s="163" t="str">
        <f xml:space="preserve"> 'PD12'!O$34</f>
        <v>PD12.21</v>
      </c>
      <c r="B153" s="163"/>
      <c r="C153" s="164"/>
      <c r="D153" s="165"/>
      <c r="E153" s="16" t="str">
        <f xml:space="preserve"> 'PD12'!$B$34
 &amp; " (ADDN2)"</f>
        <v>PR19 Bioresources forecasting accuracy incentive penalty in 2017-18 FYA (CPIH deflated) prices (ADDN2)</v>
      </c>
      <c r="F153" s="16" t="s">
        <v>14</v>
      </c>
    </row>
    <row r="154" spans="1:7" s="16" customFormat="1" outlineLevel="2" x14ac:dyDescent="0.2">
      <c r="A154" s="163" t="str">
        <f xml:space="preserve"> 'PD12'!O$34</f>
        <v>PD12.21</v>
      </c>
      <c r="B154" s="163"/>
      <c r="C154" s="164"/>
      <c r="D154" s="165"/>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3" t="str">
        <f xml:space="preserve"> 'PD12'!O$34</f>
        <v>PD12.21</v>
      </c>
      <c r="B155" s="163"/>
      <c r="C155" s="164"/>
      <c r="D155" s="165"/>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6">
        <f>'PD12'!$K$35</f>
        <v>-3.9E-2</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6">
        <f>'PD12'!$L$36</f>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6">
        <f>'PD12'!$E$37</f>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6">
        <f>'PD12'!$F$37</f>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6">
        <f>'PD12'!$F$38</f>
        <v>-3.1480000000000001</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6">
        <f>'PD12'!$G$38</f>
        <v>-0.34799999999999998</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6">
        <f>'PD12'!$E$39</f>
        <v>0.311</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6">
        <f>'PD12'!$F$39</f>
        <v>4.3869999999999996</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6">
        <f>'PD12'!$G$39</f>
        <v>8.7710000000000008</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6">
        <f>'PD12'!$H$39</f>
        <v>0.45800000000000002</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6">
        <f>'PD12'!$I$39</f>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6">
        <f>'PD12'!$J$39</f>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6">
        <f>'PD12'!$F$40</f>
        <v>0</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6">
        <f>'PD12'!$G$40</f>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6">
        <f>'PD12'!$E$41</f>
        <v>-2.2280000000000002</v>
      </c>
      <c r="G211" s="11" t="s">
        <v>158</v>
      </c>
    </row>
    <row r="212" spans="1:10" outlineLevel="2" x14ac:dyDescent="0.2">
      <c r="A212" s="10" t="str">
        <f xml:space="preserve"> 'PD12'!O$41</f>
        <v>PD12.28</v>
      </c>
      <c r="E212" s="11" t="str">
        <f xml:space="preserve"> 'PD12'!$B$41
 &amp; " (WN)"</f>
        <v>PR19 Totex costs revenue adjustment in 2017-18 FYA (CPIH deflated) prices (WN)</v>
      </c>
      <c r="F212" s="236">
        <f>'PD12'!$F$41</f>
        <v>19.481000000000002</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6">
        <f>'PD12'!$G$41</f>
        <v>-8.8889999999999993</v>
      </c>
      <c r="G213" s="11" t="s">
        <v>158</v>
      </c>
    </row>
    <row r="214" spans="1:10" outlineLevel="2" x14ac:dyDescent="0.2">
      <c r="A214" s="10" t="str">
        <f xml:space="preserve"> 'PD12'!O$41</f>
        <v>PD12.28</v>
      </c>
      <c r="E214" s="16" t="str">
        <f xml:space="preserve"> 'PD12'!$B$41
 &amp; " (BR)"</f>
        <v>PR19 Totex costs revenue adjustment in 2017-18 FYA (CPIH deflated) prices (BR)</v>
      </c>
      <c r="F214" s="236">
        <f>'PD12'!$H$41</f>
        <v>-1.3819999999999999</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6">
        <f>'PD12'!$I$41</f>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6">
        <f>'PD12'!$J$41</f>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6">
        <f>'PD12'!$E$42</f>
        <v>-0.80600000000000005</v>
      </c>
      <c r="G220" s="11" t="s">
        <v>158</v>
      </c>
    </row>
    <row r="221" spans="1:10" outlineLevel="2" x14ac:dyDescent="0.2">
      <c r="A221" s="10" t="str">
        <f xml:space="preserve"> 'PD12'!O$42</f>
        <v>PD12.29</v>
      </c>
      <c r="E221" s="11" t="str">
        <f xml:space="preserve"> 'PD12'!$B$42
 &amp; " (WN)"</f>
        <v>PR19 Tax revenue adjustment in 2017-18 FYA (CPIH deflated) prices (WN)</v>
      </c>
      <c r="F221" s="236">
        <f>'PD12'!$F$42</f>
        <v>-5.2569999999999997</v>
      </c>
      <c r="G221" s="11" t="s">
        <v>158</v>
      </c>
    </row>
    <row r="222" spans="1:10" outlineLevel="2" x14ac:dyDescent="0.2">
      <c r="A222" s="10" t="str">
        <f xml:space="preserve"> 'PD12'!O$42</f>
        <v>PD12.29</v>
      </c>
      <c r="E222" s="11" t="str">
        <f xml:space="preserve"> 'PD12'!$B$42
 &amp; " (WWN)"</f>
        <v>PR19 Tax revenue adjustment in 2017-18 FYA (CPIH deflated) prices (WWN)</v>
      </c>
      <c r="F222" s="236">
        <f>'PD12'!$G$42</f>
        <v>-1.7749999999999999</v>
      </c>
      <c r="G222" s="11" t="s">
        <v>158</v>
      </c>
    </row>
    <row r="223" spans="1:10" outlineLevel="2" x14ac:dyDescent="0.2">
      <c r="A223" s="10" t="str">
        <f xml:space="preserve"> 'PD12'!O$42</f>
        <v>PD12.29</v>
      </c>
      <c r="E223" s="11" t="str">
        <f xml:space="preserve"> 'PD12'!$B$42
 &amp; " (BR)"</f>
        <v>PR19 Tax revenue adjustment in 2017-18 FYA (CPIH deflated) prices (BR)</v>
      </c>
      <c r="F223" s="236">
        <f>'PD12'!$H$42</f>
        <v>-2.21</v>
      </c>
      <c r="G223" s="11" t="s">
        <v>158</v>
      </c>
    </row>
    <row r="224" spans="1:10" outlineLevel="2" x14ac:dyDescent="0.2">
      <c r="A224" s="10" t="str">
        <f xml:space="preserve"> 'PD12'!O$42</f>
        <v>PD12.29</v>
      </c>
      <c r="E224" s="11" t="str">
        <f xml:space="preserve"> 'PD12'!$B$42
 &amp; " (ADDN1)"</f>
        <v>PR19 Tax revenue adjustment in 2017-18 FYA (CPIH deflated) prices (ADDN1)</v>
      </c>
      <c r="F224" s="236">
        <f>'PD12'!$I$42</f>
        <v>0</v>
      </c>
      <c r="G224" s="11" t="s">
        <v>158</v>
      </c>
    </row>
    <row r="225" spans="1:7" outlineLevel="2" x14ac:dyDescent="0.2">
      <c r="A225" s="10" t="str">
        <f xml:space="preserve"> 'PD12'!O$42</f>
        <v>PD12.29</v>
      </c>
      <c r="E225" s="11" t="str">
        <f xml:space="preserve"> 'PD12'!$B$42
 &amp; " (ADDN2)"</f>
        <v>PR19 Tax revenue adjustment in 2017-18 FYA (CPIH deflated) prices (ADDN2)</v>
      </c>
      <c r="F225" s="236">
        <f>'PD12'!$J$42</f>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6">
        <f>'PD12'!$E$43</f>
        <v>0.32900000000000001</v>
      </c>
      <c r="G229" s="11" t="s">
        <v>158</v>
      </c>
    </row>
    <row r="230" spans="1:7" outlineLevel="2" x14ac:dyDescent="0.2">
      <c r="A230" s="10" t="str">
        <f xml:space="preserve"> 'PD12'!O$43</f>
        <v>PD12.30</v>
      </c>
      <c r="E230" s="11" t="str">
        <f xml:space="preserve"> 'PD12'!$B$43
 &amp; " (WN)"</f>
        <v>PR19 RPI-CPIH wedge revenue adjustment in 2017-18 FYA (CPIH deflated) prices (WN)</v>
      </c>
      <c r="F230" s="236">
        <f>'PD12'!$F$43</f>
        <v>3.8340000000000001</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6">
        <f>'PD12'!$G$43</f>
        <v>6.7149999999999999</v>
      </c>
      <c r="G231" s="11" t="s">
        <v>158</v>
      </c>
    </row>
    <row r="232" spans="1:7" outlineLevel="2" x14ac:dyDescent="0.2">
      <c r="A232" s="10" t="str">
        <f xml:space="preserve"> 'PD12'!O$43</f>
        <v>PD12.30</v>
      </c>
      <c r="E232" s="11" t="str">
        <f xml:space="preserve"> 'PD12'!$B$43
 &amp; " (BR)"</f>
        <v>PR19 RPI-CPIH wedge revenue adjustment in 2017-18 FYA (CPIH deflated) prices (BR)</v>
      </c>
      <c r="F232" s="236">
        <f>'PD12'!$H$43</f>
        <v>0.80200000000000005</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6">
        <f>'PD12'!$I$43</f>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6">
        <f>'PD12'!$J$43</f>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6">
        <f>'PD12'!$E$44</f>
        <v>2.8359999999999999</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6">
        <f>'PD12'!$F$44</f>
        <v>6.0000000000000001E-3</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6">
        <f>'PD12'!$I$45</f>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6">
        <f>'PD12'!$E$46</f>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6">
        <f>'PD12'!$F$46</f>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6">
        <f>'PD12'!$G$46</f>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6">
        <f>'PD12'!$H$46</f>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6">
        <f>'PD12'!$E$47</f>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6">
        <f>'PD12'!$F$47</f>
        <v>0</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6">
        <f>'PD12'!$G$47</f>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6">
        <f>'PD12'!$H$47</f>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6">
        <f>'PD12'!$E$48</f>
        <v>0</v>
      </c>
      <c r="G274" s="11" t="s">
        <v>158</v>
      </c>
    </row>
    <row r="275" spans="1:7" outlineLevel="2" x14ac:dyDescent="0.2">
      <c r="A275" s="10" t="str">
        <f xml:space="preserve"> 'PD12'!O$48</f>
        <v>PD12.35</v>
      </c>
      <c r="E275" s="11" t="str">
        <f xml:space="preserve"> 'PD12'!$B$48 &amp; " (WN)"</f>
        <v>Other revenue adjustments in 2017-18 FYA (CPIH deflated) prices (WN)</v>
      </c>
      <c r="F275" s="236">
        <f>'PD12'!$F$48</f>
        <v>0</v>
      </c>
      <c r="G275" s="11" t="s">
        <v>158</v>
      </c>
    </row>
    <row r="276" spans="1:7" outlineLevel="2" x14ac:dyDescent="0.2">
      <c r="A276" s="10" t="str">
        <f xml:space="preserve"> 'PD12'!O$48</f>
        <v>PD12.35</v>
      </c>
      <c r="E276" s="11" t="str">
        <f xml:space="preserve"> 'PD12'!$B$48 &amp; " (WWN)"</f>
        <v>Other revenue adjustments in 2017-18 FYA (CPIH deflated) prices (WWN)</v>
      </c>
      <c r="F276" s="236">
        <f>'PD12'!$G$48</f>
        <v>0</v>
      </c>
      <c r="G276" s="11" t="s">
        <v>158</v>
      </c>
    </row>
    <row r="277" spans="1:7" outlineLevel="2" x14ac:dyDescent="0.2">
      <c r="A277" s="10" t="str">
        <f xml:space="preserve"> 'PD12'!O$48</f>
        <v>PD12.35</v>
      </c>
      <c r="E277" s="11" t="str">
        <f xml:space="preserve"> 'PD12'!$B$48 &amp; " (BR)"</f>
        <v>Other revenue adjustments in 2017-18 FYA (CPIH deflated) prices (BR)</v>
      </c>
      <c r="F277" s="236">
        <f>'PD12'!$H$48</f>
        <v>0</v>
      </c>
      <c r="G277" s="11" t="s">
        <v>158</v>
      </c>
    </row>
    <row r="278" spans="1:7" outlineLevel="2" x14ac:dyDescent="0.2">
      <c r="A278" s="10" t="str">
        <f xml:space="preserve"> 'PD12'!O$48</f>
        <v>PD12.35</v>
      </c>
      <c r="E278" s="11" t="str">
        <f xml:space="preserve"> 'PD12'!$B$48 &amp; " (ADDN1)"</f>
        <v>Other revenue adjustments in 2017-18 FYA (CPIH deflated) prices (ADDN1)</v>
      </c>
      <c r="F278" s="236">
        <f>'PD12'!$I$48</f>
        <v>0</v>
      </c>
      <c r="G278" s="11" t="s">
        <v>158</v>
      </c>
    </row>
    <row r="279" spans="1:7" outlineLevel="2" x14ac:dyDescent="0.2">
      <c r="A279" s="10" t="str">
        <f xml:space="preserve"> 'PD12'!O$48</f>
        <v>PD12.35</v>
      </c>
      <c r="E279" s="11" t="str">
        <f xml:space="preserve"> 'PD12'!$B$48 &amp; " (ADDN2)"</f>
        <v>Other revenue adjustments in 2017-18 FYA (CPIH deflated) prices (ADDN2)</v>
      </c>
      <c r="F279" s="236">
        <f>'PD12'!$J$48</f>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6">
        <f>'PD12'!$K$48</f>
        <v>0</v>
      </c>
      <c r="G280" s="11" t="s">
        <v>158</v>
      </c>
    </row>
    <row r="281" spans="1:7" outlineLevel="2" x14ac:dyDescent="0.2">
      <c r="A281" s="163" t="str">
        <f xml:space="preserve"> 'PD12'!O$48</f>
        <v>PD12.35</v>
      </c>
      <c r="E281" s="11" t="str">
        <f xml:space="preserve"> 'PD12'!$B$48 &amp; " (Business retail)"</f>
        <v>Other revenue adjustments in 2017-18 FYA (CPIH deflated) prices (Business retail)</v>
      </c>
      <c r="F281" s="236">
        <f>'PD12'!$L$48</f>
        <v>0</v>
      </c>
      <c r="G281" s="11" t="s">
        <v>158</v>
      </c>
    </row>
    <row r="282" spans="1:7" outlineLevel="1" x14ac:dyDescent="0.2"/>
    <row r="283" spans="1:7" outlineLevel="1" x14ac:dyDescent="0.2">
      <c r="A283" s="163"/>
      <c r="B283" s="163" t="s">
        <v>159</v>
      </c>
    </row>
    <row r="284" spans="1:7" outlineLevel="2" x14ac:dyDescent="0.2">
      <c r="A284" s="548" t="s">
        <v>160</v>
      </c>
      <c r="B284" s="548"/>
      <c r="C284" s="549"/>
      <c r="D284" s="550"/>
      <c r="E284" s="11" t="s">
        <v>161</v>
      </c>
      <c r="F284" s="236">
        <v>0</v>
      </c>
      <c r="G284" s="11" t="s">
        <v>158</v>
      </c>
    </row>
    <row r="285" spans="1:7" outlineLevel="2" x14ac:dyDescent="0.2">
      <c r="A285" s="548" t="s">
        <v>162</v>
      </c>
      <c r="B285" s="548"/>
      <c r="C285" s="549"/>
      <c r="D285" s="550"/>
      <c r="E285" s="11" t="s">
        <v>163</v>
      </c>
      <c r="F285" s="236">
        <v>0</v>
      </c>
      <c r="G285" s="11" t="s">
        <v>158</v>
      </c>
    </row>
    <row r="286" spans="1:7" outlineLevel="2" x14ac:dyDescent="0.2">
      <c r="A286" s="548" t="s">
        <v>164</v>
      </c>
      <c r="B286" s="548"/>
      <c r="C286" s="549"/>
      <c r="D286" s="550"/>
      <c r="E286" s="11" t="s">
        <v>165</v>
      </c>
      <c r="F286" s="236">
        <v>0</v>
      </c>
      <c r="G286" s="11" t="s">
        <v>158</v>
      </c>
    </row>
    <row r="287" spans="1:7" outlineLevel="2" x14ac:dyDescent="0.2">
      <c r="A287" s="548" t="s">
        <v>166</v>
      </c>
      <c r="B287" s="548"/>
      <c r="C287" s="549"/>
      <c r="D287" s="550"/>
      <c r="E287" s="11" t="s">
        <v>167</v>
      </c>
      <c r="F287" s="236">
        <v>0</v>
      </c>
      <c r="G287" s="11" t="s">
        <v>158</v>
      </c>
    </row>
    <row r="288" spans="1:7" outlineLevel="2" x14ac:dyDescent="0.2">
      <c r="A288" s="548" t="s">
        <v>168</v>
      </c>
      <c r="B288" s="548"/>
      <c r="C288" s="549"/>
      <c r="D288" s="550"/>
      <c r="E288" s="11" t="s">
        <v>169</v>
      </c>
      <c r="F288" s="236">
        <v>0</v>
      </c>
      <c r="G288" s="11" t="s">
        <v>158</v>
      </c>
    </row>
    <row r="289" spans="1:8" outlineLevel="2" x14ac:dyDescent="0.2">
      <c r="A289" s="548" t="s">
        <v>170</v>
      </c>
      <c r="B289" s="548"/>
      <c r="C289" s="549"/>
      <c r="D289" s="550"/>
      <c r="E289" s="11" t="s">
        <v>171</v>
      </c>
      <c r="F289" s="236">
        <v>0</v>
      </c>
      <c r="G289" s="11" t="s">
        <v>158</v>
      </c>
    </row>
    <row r="290" spans="1:8" outlineLevel="2" x14ac:dyDescent="0.2">
      <c r="A290" s="548" t="s">
        <v>172</v>
      </c>
      <c r="B290" s="548"/>
      <c r="C290" s="549"/>
      <c r="D290" s="550"/>
      <c r="E290" s="11" t="s">
        <v>173</v>
      </c>
      <c r="F290" s="236">
        <v>0</v>
      </c>
      <c r="G290" s="11" t="s">
        <v>158</v>
      </c>
    </row>
    <row r="291" spans="1:8" outlineLevel="2" x14ac:dyDescent="0.2">
      <c r="A291" s="163"/>
      <c r="B291" s="163"/>
      <c r="E291" s="11" t="s">
        <v>174</v>
      </c>
      <c r="F291" s="11" t="s">
        <v>14</v>
      </c>
    </row>
    <row r="292" spans="1:8" outlineLevel="1" x14ac:dyDescent="0.2">
      <c r="A292" s="163"/>
      <c r="B292" s="163"/>
    </row>
    <row r="293" spans="1:8" outlineLevel="1" x14ac:dyDescent="0.2">
      <c r="A293" s="163"/>
      <c r="B293" s="163" t="s">
        <v>175</v>
      </c>
    </row>
    <row r="294" spans="1:8" outlineLevel="2" x14ac:dyDescent="0.2">
      <c r="A294" s="548" t="s">
        <v>176</v>
      </c>
      <c r="B294" s="548"/>
      <c r="C294" s="549"/>
      <c r="D294" s="550"/>
      <c r="E294" s="11" t="s">
        <v>177</v>
      </c>
      <c r="F294" s="236">
        <v>-1.0838500000000001E-2</v>
      </c>
      <c r="G294" s="11" t="s">
        <v>158</v>
      </c>
    </row>
    <row r="295" spans="1:8" outlineLevel="2" x14ac:dyDescent="0.2">
      <c r="A295" s="548" t="s">
        <v>178</v>
      </c>
      <c r="B295" s="548"/>
      <c r="C295" s="549"/>
      <c r="D295" s="550"/>
      <c r="E295" s="11" t="s">
        <v>179</v>
      </c>
      <c r="F295" s="236">
        <v>-0.44206216666666687</v>
      </c>
      <c r="G295" s="11" t="s">
        <v>158</v>
      </c>
    </row>
    <row r="296" spans="1:8" outlineLevel="2" x14ac:dyDescent="0.2">
      <c r="A296" s="548" t="s">
        <v>180</v>
      </c>
      <c r="B296" s="548"/>
      <c r="C296" s="549"/>
      <c r="D296" s="550"/>
      <c r="E296" s="11" t="s">
        <v>181</v>
      </c>
      <c r="F296" s="236">
        <v>-2.9808700000000008</v>
      </c>
      <c r="G296" s="11" t="s">
        <v>158</v>
      </c>
    </row>
    <row r="297" spans="1:8" outlineLevel="2" x14ac:dyDescent="0.2">
      <c r="A297" s="548" t="s">
        <v>182</v>
      </c>
      <c r="B297" s="548"/>
      <c r="C297" s="549"/>
      <c r="D297" s="550"/>
      <c r="E297" s="11" t="s">
        <v>183</v>
      </c>
      <c r="F297" s="236">
        <v>-1.537E-2</v>
      </c>
      <c r="G297" s="11" t="s">
        <v>158</v>
      </c>
    </row>
    <row r="298" spans="1:8" outlineLevel="2" x14ac:dyDescent="0.2">
      <c r="A298" s="548" t="s">
        <v>184</v>
      </c>
      <c r="B298" s="548"/>
      <c r="C298" s="549"/>
      <c r="D298" s="550"/>
      <c r="E298" s="11" t="s">
        <v>185</v>
      </c>
      <c r="F298" s="236">
        <v>0.43064800000000003</v>
      </c>
      <c r="G298" s="11" t="s">
        <v>158</v>
      </c>
    </row>
    <row r="299" spans="1:8" outlineLevel="2" x14ac:dyDescent="0.2">
      <c r="A299" s="548" t="s">
        <v>186</v>
      </c>
      <c r="B299" s="548"/>
      <c r="C299" s="549"/>
      <c r="D299" s="550"/>
      <c r="E299" s="11" t="s">
        <v>187</v>
      </c>
      <c r="F299" s="236">
        <v>0</v>
      </c>
      <c r="G299" s="11" t="s">
        <v>158</v>
      </c>
    </row>
    <row r="300" spans="1:8" outlineLevel="2" x14ac:dyDescent="0.2">
      <c r="A300" s="548" t="s">
        <v>188</v>
      </c>
      <c r="B300" s="548"/>
      <c r="C300" s="549"/>
      <c r="D300" s="550"/>
      <c r="E300" s="11" t="s">
        <v>189</v>
      </c>
      <c r="F300" s="236">
        <v>0</v>
      </c>
      <c r="G300" s="11" t="s">
        <v>158</v>
      </c>
    </row>
    <row r="301" spans="1:8" outlineLevel="2" x14ac:dyDescent="0.2">
      <c r="A301" s="548"/>
      <c r="B301" s="548"/>
      <c r="C301" s="549"/>
      <c r="D301" s="550"/>
      <c r="E301" s="11" t="s">
        <v>190</v>
      </c>
      <c r="F301" s="11" t="s">
        <v>14</v>
      </c>
    </row>
    <row r="302" spans="1:8" ht="13.8" customHeight="1" outlineLevel="2" x14ac:dyDescent="0.2">
      <c r="A302" s="548" t="s">
        <v>191</v>
      </c>
      <c r="B302" s="548"/>
      <c r="C302" s="549"/>
      <c r="D302" s="550"/>
      <c r="E302" s="11" t="s">
        <v>192</v>
      </c>
      <c r="F302" s="236">
        <v>1.93</v>
      </c>
      <c r="G302" s="11" t="s">
        <v>158</v>
      </c>
      <c r="H302" s="551"/>
    </row>
    <row r="303" spans="1:8" ht="13.8" customHeight="1" outlineLevel="2" x14ac:dyDescent="0.2">
      <c r="A303" s="548" t="s">
        <v>193</v>
      </c>
      <c r="B303" s="548"/>
      <c r="C303" s="549"/>
      <c r="D303" s="550"/>
      <c r="E303" s="11" t="s">
        <v>194</v>
      </c>
      <c r="F303" s="236">
        <v>0.30179833333333334</v>
      </c>
      <c r="G303" s="11" t="s">
        <v>158</v>
      </c>
      <c r="H303" s="551"/>
    </row>
    <row r="304" spans="1:8" outlineLevel="2" x14ac:dyDescent="0.2">
      <c r="A304" s="548" t="s">
        <v>195</v>
      </c>
      <c r="B304" s="548"/>
      <c r="C304" s="549"/>
      <c r="D304" s="550"/>
      <c r="E304" s="11" t="s">
        <v>196</v>
      </c>
      <c r="F304" s="236">
        <v>0.25070699999999996</v>
      </c>
      <c r="G304" s="11" t="s">
        <v>158</v>
      </c>
      <c r="H304" s="551"/>
    </row>
    <row r="305" spans="1:7" outlineLevel="2" x14ac:dyDescent="0.2">
      <c r="A305" s="548" t="s">
        <v>197</v>
      </c>
      <c r="B305" s="548"/>
      <c r="C305" s="549"/>
      <c r="D305" s="550"/>
      <c r="E305" s="11" t="s">
        <v>198</v>
      </c>
      <c r="F305" s="236">
        <v>0</v>
      </c>
      <c r="G305" s="11" t="s">
        <v>158</v>
      </c>
    </row>
    <row r="306" spans="1:7" outlineLevel="2" x14ac:dyDescent="0.2">
      <c r="A306" s="548" t="s">
        <v>199</v>
      </c>
      <c r="B306" s="548"/>
      <c r="C306" s="549"/>
      <c r="D306" s="550"/>
      <c r="E306" s="11" t="s">
        <v>200</v>
      </c>
      <c r="F306" s="236">
        <v>0</v>
      </c>
      <c r="G306" s="11" t="s">
        <v>158</v>
      </c>
    </row>
    <row r="307" spans="1:7" outlineLevel="2" x14ac:dyDescent="0.2">
      <c r="A307" s="548" t="s">
        <v>201</v>
      </c>
      <c r="B307" s="548"/>
      <c r="C307" s="549"/>
      <c r="D307" s="550"/>
      <c r="E307" s="11" t="s">
        <v>202</v>
      </c>
      <c r="F307" s="236">
        <v>0</v>
      </c>
      <c r="G307" s="11" t="s">
        <v>158</v>
      </c>
    </row>
    <row r="308" spans="1:7" outlineLevel="2" x14ac:dyDescent="0.2">
      <c r="A308" s="548" t="s">
        <v>203</v>
      </c>
      <c r="B308" s="548"/>
      <c r="C308" s="549"/>
      <c r="D308" s="550"/>
      <c r="E308" s="11" t="s">
        <v>204</v>
      </c>
      <c r="F308" s="236">
        <v>0</v>
      </c>
      <c r="G308" s="11" t="s">
        <v>158</v>
      </c>
    </row>
    <row r="309" spans="1:7" outlineLevel="2" x14ac:dyDescent="0.2">
      <c r="A309" s="548" t="s">
        <v>205</v>
      </c>
      <c r="B309" s="548"/>
      <c r="C309" s="549"/>
      <c r="D309" s="550"/>
      <c r="E309" s="11" t="s">
        <v>206</v>
      </c>
      <c r="F309" s="236">
        <v>0</v>
      </c>
      <c r="G309" s="11" t="s">
        <v>158</v>
      </c>
    </row>
    <row r="310" spans="1:7" outlineLevel="2" x14ac:dyDescent="0.2">
      <c r="A310" s="548" t="s">
        <v>207</v>
      </c>
      <c r="B310" s="548"/>
      <c r="C310" s="549"/>
      <c r="D310" s="550"/>
      <c r="E310" s="11" t="s">
        <v>208</v>
      </c>
      <c r="F310" s="236">
        <v>0</v>
      </c>
      <c r="G310" s="11" t="s">
        <v>158</v>
      </c>
    </row>
    <row r="311" spans="1:7" outlineLevel="2" x14ac:dyDescent="0.2">
      <c r="A311" s="548" t="s">
        <v>209</v>
      </c>
      <c r="B311" s="548"/>
      <c r="C311" s="549"/>
      <c r="D311" s="550"/>
      <c r="E311" s="11" t="s">
        <v>210</v>
      </c>
      <c r="F311" s="236">
        <v>0</v>
      </c>
      <c r="G311" s="11" t="s">
        <v>158</v>
      </c>
    </row>
    <row r="312" spans="1:7" outlineLevel="2" x14ac:dyDescent="0.2">
      <c r="A312" s="163"/>
      <c r="B312" s="163"/>
      <c r="E312" s="11" t="s">
        <v>211</v>
      </c>
      <c r="F312" s="11" t="s">
        <v>14</v>
      </c>
    </row>
    <row r="313" spans="1:7" outlineLevel="2" x14ac:dyDescent="0.2">
      <c r="A313" s="548" t="s">
        <v>212</v>
      </c>
      <c r="B313" s="548"/>
      <c r="C313" s="549"/>
      <c r="D313" s="550"/>
      <c r="E313" s="11" t="s">
        <v>213</v>
      </c>
      <c r="F313" s="236">
        <v>0</v>
      </c>
      <c r="G313" s="11" t="s">
        <v>158</v>
      </c>
    </row>
    <row r="314" spans="1:7" outlineLevel="2" x14ac:dyDescent="0.2">
      <c r="A314" s="548" t="s">
        <v>214</v>
      </c>
      <c r="B314" s="548"/>
      <c r="C314" s="549"/>
      <c r="D314" s="550"/>
      <c r="E314" s="11" t="s">
        <v>215</v>
      </c>
      <c r="F314" s="236">
        <v>0</v>
      </c>
      <c r="G314" s="11" t="s">
        <v>158</v>
      </c>
    </row>
    <row r="315" spans="1:7" outlineLevel="2" x14ac:dyDescent="0.2">
      <c r="A315" s="548" t="s">
        <v>216</v>
      </c>
      <c r="B315" s="548"/>
      <c r="C315" s="549"/>
      <c r="D315" s="550"/>
      <c r="E315" s="11" t="s">
        <v>217</v>
      </c>
      <c r="F315" s="236">
        <v>0</v>
      </c>
      <c r="G315" s="11" t="s">
        <v>158</v>
      </c>
    </row>
    <row r="316" spans="1:7" outlineLevel="2" x14ac:dyDescent="0.2">
      <c r="A316" s="548" t="s">
        <v>218</v>
      </c>
      <c r="B316" s="548"/>
      <c r="C316" s="549"/>
      <c r="D316" s="550"/>
      <c r="E316" s="11" t="s">
        <v>219</v>
      </c>
      <c r="F316" s="236">
        <v>0</v>
      </c>
      <c r="G316" s="11" t="s">
        <v>158</v>
      </c>
    </row>
    <row r="317" spans="1:7" outlineLevel="2" x14ac:dyDescent="0.2">
      <c r="A317" s="548" t="s">
        <v>220</v>
      </c>
      <c r="B317" s="548"/>
      <c r="C317" s="549"/>
      <c r="D317" s="550"/>
      <c r="E317" s="11" t="s">
        <v>221</v>
      </c>
      <c r="F317" s="236">
        <v>0</v>
      </c>
      <c r="G317" s="11" t="s">
        <v>158</v>
      </c>
    </row>
    <row r="318" spans="1:7" outlineLevel="2" x14ac:dyDescent="0.2">
      <c r="A318" s="548" t="s">
        <v>222</v>
      </c>
      <c r="B318" s="548"/>
      <c r="C318" s="549"/>
      <c r="D318" s="550"/>
      <c r="E318" s="11" t="s">
        <v>223</v>
      </c>
      <c r="F318" s="236">
        <v>0</v>
      </c>
      <c r="G318" s="11" t="s">
        <v>158</v>
      </c>
    </row>
    <row r="319" spans="1:7" outlineLevel="2" x14ac:dyDescent="0.2">
      <c r="A319" s="548" t="s">
        <v>224</v>
      </c>
      <c r="B319" s="548"/>
      <c r="C319" s="549"/>
      <c r="D319" s="550"/>
      <c r="E319" s="11" t="s">
        <v>225</v>
      </c>
      <c r="F319" s="236">
        <v>0</v>
      </c>
      <c r="G319" s="11" t="s">
        <v>158</v>
      </c>
    </row>
    <row r="320" spans="1:7" outlineLevel="2" x14ac:dyDescent="0.2">
      <c r="A320" s="163"/>
      <c r="B320" s="163"/>
      <c r="E320" s="11" t="s">
        <v>226</v>
      </c>
      <c r="F320" s="11" t="s">
        <v>14</v>
      </c>
    </row>
    <row r="321" spans="1:7" outlineLevel="2" x14ac:dyDescent="0.2">
      <c r="A321" s="548" t="s">
        <v>227</v>
      </c>
      <c r="B321" s="548"/>
      <c r="C321" s="549"/>
      <c r="D321" s="550"/>
      <c r="E321" s="11" t="s">
        <v>228</v>
      </c>
      <c r="F321" s="236">
        <v>0</v>
      </c>
      <c r="G321" s="11" t="s">
        <v>158</v>
      </c>
    </row>
    <row r="322" spans="1:7" outlineLevel="2" x14ac:dyDescent="0.2">
      <c r="A322" s="548" t="s">
        <v>229</v>
      </c>
      <c r="B322" s="548"/>
      <c r="C322" s="549"/>
      <c r="D322" s="550"/>
      <c r="E322" s="11" t="s">
        <v>230</v>
      </c>
      <c r="F322" s="236">
        <v>0</v>
      </c>
      <c r="G322" s="11" t="s">
        <v>158</v>
      </c>
    </row>
    <row r="323" spans="1:7" outlineLevel="2" x14ac:dyDescent="0.2">
      <c r="A323" s="548" t="s">
        <v>231</v>
      </c>
      <c r="B323" s="548"/>
      <c r="C323" s="549"/>
      <c r="D323" s="550"/>
      <c r="E323" s="11" t="s">
        <v>232</v>
      </c>
      <c r="F323" s="236">
        <v>0</v>
      </c>
      <c r="G323" s="11" t="s">
        <v>158</v>
      </c>
    </row>
    <row r="324" spans="1:7" outlineLevel="2" x14ac:dyDescent="0.2">
      <c r="A324" s="548" t="s">
        <v>233</v>
      </c>
      <c r="B324" s="548"/>
      <c r="C324" s="549"/>
      <c r="D324" s="550"/>
      <c r="E324" s="11" t="s">
        <v>234</v>
      </c>
      <c r="F324" s="236">
        <v>0</v>
      </c>
      <c r="G324" s="11" t="s">
        <v>158</v>
      </c>
    </row>
    <row r="325" spans="1:7" outlineLevel="2" x14ac:dyDescent="0.2">
      <c r="A325" s="548" t="s">
        <v>235</v>
      </c>
      <c r="B325" s="548"/>
      <c r="C325" s="549"/>
      <c r="D325" s="550"/>
      <c r="E325" s="11" t="s">
        <v>236</v>
      </c>
      <c r="F325" s="236">
        <v>0</v>
      </c>
      <c r="G325" s="11" t="s">
        <v>158</v>
      </c>
    </row>
    <row r="326" spans="1:7" outlineLevel="2" x14ac:dyDescent="0.2">
      <c r="A326" s="548" t="s">
        <v>237</v>
      </c>
      <c r="B326" s="548"/>
      <c r="C326" s="549"/>
      <c r="D326" s="550"/>
      <c r="E326" s="11" t="s">
        <v>238</v>
      </c>
      <c r="F326" s="236">
        <v>0</v>
      </c>
      <c r="G326" s="11" t="s">
        <v>158</v>
      </c>
    </row>
    <row r="327" spans="1:7" outlineLevel="2" x14ac:dyDescent="0.2">
      <c r="A327" s="548" t="s">
        <v>239</v>
      </c>
      <c r="B327" s="548"/>
      <c r="C327" s="549"/>
      <c r="D327" s="550"/>
      <c r="E327" s="11" t="s">
        <v>240</v>
      </c>
      <c r="F327" s="236">
        <v>0</v>
      </c>
      <c r="G327" s="11" t="s">
        <v>158</v>
      </c>
    </row>
    <row r="328" spans="1:7" outlineLevel="2" x14ac:dyDescent="0.2">
      <c r="A328" s="163"/>
      <c r="B328" s="163"/>
      <c r="E328" s="11" t="s">
        <v>241</v>
      </c>
      <c r="F328" s="11" t="s">
        <v>14</v>
      </c>
    </row>
    <row r="329" spans="1:7" outlineLevel="1" x14ac:dyDescent="0.2">
      <c r="A329" s="163"/>
      <c r="B329" s="163"/>
    </row>
    <row r="330" spans="1:7" outlineLevel="1" x14ac:dyDescent="0.2">
      <c r="A330" s="548"/>
      <c r="B330" s="548" t="s">
        <v>242</v>
      </c>
      <c r="C330" s="549"/>
      <c r="D330" s="550"/>
    </row>
    <row r="331" spans="1:7" outlineLevel="2" x14ac:dyDescent="0.2">
      <c r="A331" s="548" t="s">
        <v>176</v>
      </c>
      <c r="B331" s="548"/>
      <c r="C331" s="549"/>
      <c r="D331" s="550"/>
      <c r="E331" s="11" t="s">
        <v>243</v>
      </c>
      <c r="F331" s="552">
        <v>-1.1348500000000001E-2</v>
      </c>
      <c r="G331" s="11" t="s">
        <v>158</v>
      </c>
    </row>
    <row r="332" spans="1:7" outlineLevel="2" x14ac:dyDescent="0.2">
      <c r="A332" s="548" t="s">
        <v>178</v>
      </c>
      <c r="B332" s="548"/>
      <c r="C332" s="549"/>
      <c r="D332" s="550"/>
      <c r="E332" s="11" t="s">
        <v>244</v>
      </c>
      <c r="F332" s="552">
        <v>-5.1751354999999997</v>
      </c>
      <c r="G332" s="11" t="s">
        <v>158</v>
      </c>
    </row>
    <row r="333" spans="1:7" outlineLevel="2" x14ac:dyDescent="0.2">
      <c r="A333" s="548" t="s">
        <v>180</v>
      </c>
      <c r="B333" s="548"/>
      <c r="C333" s="549"/>
      <c r="D333" s="550"/>
      <c r="E333" s="11" t="s">
        <v>245</v>
      </c>
      <c r="F333" s="552">
        <v>-2.7495200000000013</v>
      </c>
      <c r="G333" s="11" t="s">
        <v>158</v>
      </c>
    </row>
    <row r="334" spans="1:7" outlineLevel="2" x14ac:dyDescent="0.2">
      <c r="A334" s="548" t="s">
        <v>182</v>
      </c>
      <c r="B334" s="548"/>
      <c r="C334" s="549"/>
      <c r="D334" s="550"/>
      <c r="E334" s="11" t="s">
        <v>246</v>
      </c>
      <c r="F334" s="552">
        <v>-1.537E-2</v>
      </c>
      <c r="G334" s="11" t="s">
        <v>158</v>
      </c>
    </row>
    <row r="335" spans="1:7" outlineLevel="2" x14ac:dyDescent="0.2">
      <c r="A335" s="548" t="s">
        <v>184</v>
      </c>
      <c r="B335" s="548"/>
      <c r="C335" s="549"/>
      <c r="D335" s="550"/>
      <c r="E335" s="11" t="s">
        <v>247</v>
      </c>
      <c r="F335" s="552">
        <v>0.47911200000000004</v>
      </c>
      <c r="G335" s="11" t="s">
        <v>158</v>
      </c>
    </row>
    <row r="336" spans="1:7" outlineLevel="2" x14ac:dyDescent="0.2">
      <c r="A336" s="548" t="s">
        <v>186</v>
      </c>
      <c r="B336" s="548"/>
      <c r="C336" s="549"/>
      <c r="D336" s="550"/>
      <c r="E336" s="11" t="s">
        <v>248</v>
      </c>
      <c r="F336" s="236">
        <v>0</v>
      </c>
      <c r="G336" s="11" t="s">
        <v>158</v>
      </c>
    </row>
    <row r="337" spans="1:8" outlineLevel="2" x14ac:dyDescent="0.2">
      <c r="A337" s="548" t="s">
        <v>188</v>
      </c>
      <c r="B337" s="548"/>
      <c r="C337" s="549"/>
      <c r="D337" s="550"/>
      <c r="E337" s="11" t="s">
        <v>249</v>
      </c>
      <c r="F337" s="236">
        <v>0</v>
      </c>
      <c r="G337" s="11" t="s">
        <v>158</v>
      </c>
    </row>
    <row r="338" spans="1:8" outlineLevel="2" x14ac:dyDescent="0.2">
      <c r="A338" s="548"/>
      <c r="B338" s="548"/>
      <c r="C338" s="549"/>
      <c r="D338" s="550"/>
      <c r="E338" s="11" t="s">
        <v>250</v>
      </c>
      <c r="F338" s="11" t="s">
        <v>14</v>
      </c>
    </row>
    <row r="339" spans="1:8" outlineLevel="2" x14ac:dyDescent="0.2">
      <c r="A339" s="548" t="s">
        <v>191</v>
      </c>
      <c r="B339" s="548"/>
      <c r="C339" s="549"/>
      <c r="D339" s="550"/>
      <c r="E339" s="11" t="s">
        <v>251</v>
      </c>
      <c r="F339" s="236">
        <v>1.8468049999999998</v>
      </c>
      <c r="G339" s="11" t="s">
        <v>158</v>
      </c>
      <c r="H339" s="551"/>
    </row>
    <row r="340" spans="1:8" outlineLevel="2" x14ac:dyDescent="0.2">
      <c r="A340" s="548" t="s">
        <v>193</v>
      </c>
      <c r="B340" s="548"/>
      <c r="C340" s="549"/>
      <c r="D340" s="550"/>
      <c r="E340" s="11" t="s">
        <v>252</v>
      </c>
      <c r="F340" s="236">
        <v>0.30179833333333334</v>
      </c>
      <c r="G340" s="11" t="s">
        <v>158</v>
      </c>
      <c r="H340" s="551"/>
    </row>
    <row r="341" spans="1:8" outlineLevel="2" x14ac:dyDescent="0.2">
      <c r="A341" s="548" t="s">
        <v>195</v>
      </c>
      <c r="B341" s="548"/>
      <c r="C341" s="549"/>
      <c r="D341" s="550"/>
      <c r="E341" s="11" t="s">
        <v>253</v>
      </c>
      <c r="F341" s="236">
        <v>0.25070699999999996</v>
      </c>
      <c r="G341" s="11" t="s">
        <v>158</v>
      </c>
      <c r="H341" s="551"/>
    </row>
    <row r="342" spans="1:8" outlineLevel="2" x14ac:dyDescent="0.2">
      <c r="A342" s="548" t="s">
        <v>197</v>
      </c>
      <c r="B342" s="548"/>
      <c r="C342" s="549"/>
      <c r="D342" s="550"/>
      <c r="E342" s="11" t="s">
        <v>254</v>
      </c>
      <c r="F342" s="236">
        <v>0</v>
      </c>
      <c r="G342" s="11" t="s">
        <v>158</v>
      </c>
    </row>
    <row r="343" spans="1:8" outlineLevel="2" x14ac:dyDescent="0.2">
      <c r="A343" s="548" t="s">
        <v>199</v>
      </c>
      <c r="B343" s="548"/>
      <c r="C343" s="549"/>
      <c r="D343" s="550"/>
      <c r="E343" s="11" t="s">
        <v>255</v>
      </c>
      <c r="F343" s="236">
        <v>0</v>
      </c>
      <c r="G343" s="11" t="s">
        <v>158</v>
      </c>
    </row>
    <row r="344" spans="1:8" outlineLevel="2" x14ac:dyDescent="0.2">
      <c r="A344" s="548" t="s">
        <v>201</v>
      </c>
      <c r="B344" s="548"/>
      <c r="C344" s="549"/>
      <c r="D344" s="550"/>
      <c r="E344" s="11" t="s">
        <v>256</v>
      </c>
      <c r="F344" s="236">
        <v>0</v>
      </c>
      <c r="G344" s="11" t="s">
        <v>158</v>
      </c>
    </row>
    <row r="345" spans="1:8" outlineLevel="2" x14ac:dyDescent="0.2">
      <c r="A345" s="548" t="s">
        <v>203</v>
      </c>
      <c r="B345" s="548"/>
      <c r="C345" s="549"/>
      <c r="D345" s="550"/>
      <c r="E345" s="11" t="s">
        <v>257</v>
      </c>
      <c r="F345" s="236">
        <v>0</v>
      </c>
      <c r="G345" s="11" t="s">
        <v>158</v>
      </c>
    </row>
    <row r="346" spans="1:8" outlineLevel="2" x14ac:dyDescent="0.2">
      <c r="A346" s="548" t="s">
        <v>205</v>
      </c>
      <c r="B346" s="548"/>
      <c r="C346" s="549"/>
      <c r="D346" s="550"/>
      <c r="E346" s="11" t="s">
        <v>258</v>
      </c>
      <c r="F346" s="236">
        <v>0</v>
      </c>
      <c r="G346" s="11" t="s">
        <v>158</v>
      </c>
    </row>
    <row r="347" spans="1:8" outlineLevel="2" x14ac:dyDescent="0.2">
      <c r="A347" s="548" t="s">
        <v>207</v>
      </c>
      <c r="B347" s="548"/>
      <c r="C347" s="549"/>
      <c r="D347" s="550"/>
      <c r="E347" s="11" t="s">
        <v>259</v>
      </c>
      <c r="F347" s="236">
        <v>0</v>
      </c>
      <c r="G347" s="11" t="s">
        <v>158</v>
      </c>
    </row>
    <row r="348" spans="1:8" outlineLevel="2" x14ac:dyDescent="0.2">
      <c r="A348" s="548" t="s">
        <v>209</v>
      </c>
      <c r="B348" s="548"/>
      <c r="C348" s="549"/>
      <c r="D348" s="550"/>
      <c r="E348" s="11" t="s">
        <v>260</v>
      </c>
      <c r="F348" s="236">
        <v>0</v>
      </c>
      <c r="G348" s="11" t="s">
        <v>158</v>
      </c>
    </row>
    <row r="349" spans="1:8" outlineLevel="2" x14ac:dyDescent="0.2">
      <c r="A349" s="163"/>
      <c r="B349" s="163"/>
      <c r="E349" s="11" t="s">
        <v>261</v>
      </c>
      <c r="F349" s="11" t="s">
        <v>14</v>
      </c>
    </row>
    <row r="350" spans="1:8" outlineLevel="2" x14ac:dyDescent="0.2">
      <c r="A350" s="548" t="s">
        <v>212</v>
      </c>
      <c r="B350" s="548"/>
      <c r="C350" s="549"/>
      <c r="D350" s="550"/>
      <c r="E350" s="11" t="s">
        <v>262</v>
      </c>
      <c r="F350" s="236">
        <v>0</v>
      </c>
      <c r="G350" s="11" t="s">
        <v>158</v>
      </c>
    </row>
    <row r="351" spans="1:8" outlineLevel="2" x14ac:dyDescent="0.2">
      <c r="A351" s="548" t="s">
        <v>214</v>
      </c>
      <c r="B351" s="548"/>
      <c r="C351" s="549"/>
      <c r="D351" s="550"/>
      <c r="E351" s="11" t="s">
        <v>263</v>
      </c>
      <c r="F351" s="236">
        <v>0</v>
      </c>
      <c r="G351" s="11" t="s">
        <v>158</v>
      </c>
    </row>
    <row r="352" spans="1:8" outlineLevel="2" x14ac:dyDescent="0.2">
      <c r="A352" s="548" t="s">
        <v>216</v>
      </c>
      <c r="B352" s="548"/>
      <c r="C352" s="549"/>
      <c r="D352" s="550"/>
      <c r="E352" s="11" t="s">
        <v>264</v>
      </c>
      <c r="F352" s="236">
        <v>0</v>
      </c>
      <c r="G352" s="11" t="s">
        <v>158</v>
      </c>
    </row>
    <row r="353" spans="1:7" outlineLevel="2" x14ac:dyDescent="0.2">
      <c r="A353" s="548" t="s">
        <v>218</v>
      </c>
      <c r="B353" s="548"/>
      <c r="C353" s="549"/>
      <c r="D353" s="550"/>
      <c r="E353" s="11" t="s">
        <v>265</v>
      </c>
      <c r="F353" s="236">
        <v>0</v>
      </c>
      <c r="G353" s="11" t="s">
        <v>158</v>
      </c>
    </row>
    <row r="354" spans="1:7" outlineLevel="2" x14ac:dyDescent="0.2">
      <c r="A354" s="548" t="s">
        <v>220</v>
      </c>
      <c r="B354" s="548"/>
      <c r="C354" s="549"/>
      <c r="D354" s="550"/>
      <c r="E354" s="11" t="s">
        <v>266</v>
      </c>
      <c r="F354" s="236">
        <v>0</v>
      </c>
      <c r="G354" s="11" t="s">
        <v>158</v>
      </c>
    </row>
    <row r="355" spans="1:7" outlineLevel="2" x14ac:dyDescent="0.2">
      <c r="A355" s="548" t="s">
        <v>222</v>
      </c>
      <c r="B355" s="548"/>
      <c r="C355" s="549"/>
      <c r="D355" s="550"/>
      <c r="E355" s="11" t="s">
        <v>267</v>
      </c>
      <c r="F355" s="236">
        <v>0</v>
      </c>
      <c r="G355" s="11" t="s">
        <v>158</v>
      </c>
    </row>
    <row r="356" spans="1:7" outlineLevel="2" x14ac:dyDescent="0.2">
      <c r="A356" s="548" t="s">
        <v>224</v>
      </c>
      <c r="B356" s="548"/>
      <c r="C356" s="549"/>
      <c r="D356" s="550"/>
      <c r="E356" s="11" t="s">
        <v>268</v>
      </c>
      <c r="F356" s="236">
        <v>0</v>
      </c>
      <c r="G356" s="11" t="s">
        <v>158</v>
      </c>
    </row>
    <row r="357" spans="1:7" outlineLevel="2" x14ac:dyDescent="0.2">
      <c r="A357" s="163"/>
      <c r="B357" s="163"/>
      <c r="E357" s="11" t="s">
        <v>269</v>
      </c>
      <c r="F357" s="11" t="s">
        <v>14</v>
      </c>
    </row>
    <row r="358" spans="1:7" outlineLevel="2" x14ac:dyDescent="0.2">
      <c r="A358" s="548" t="s">
        <v>227</v>
      </c>
      <c r="B358" s="548"/>
      <c r="C358" s="549"/>
      <c r="D358" s="550"/>
      <c r="E358" s="11" t="s">
        <v>270</v>
      </c>
      <c r="F358" s="236">
        <v>0</v>
      </c>
      <c r="G358" s="11" t="s">
        <v>158</v>
      </c>
    </row>
    <row r="359" spans="1:7" outlineLevel="2" x14ac:dyDescent="0.2">
      <c r="A359" s="548" t="s">
        <v>229</v>
      </c>
      <c r="B359" s="548"/>
      <c r="C359" s="549"/>
      <c r="D359" s="550"/>
      <c r="E359" s="11" t="s">
        <v>271</v>
      </c>
      <c r="F359" s="236">
        <v>0</v>
      </c>
      <c r="G359" s="11" t="s">
        <v>158</v>
      </c>
    </row>
    <row r="360" spans="1:7" outlineLevel="2" x14ac:dyDescent="0.2">
      <c r="A360" s="548" t="s">
        <v>231</v>
      </c>
      <c r="B360" s="548"/>
      <c r="C360" s="549"/>
      <c r="D360" s="550"/>
      <c r="E360" s="11" t="s">
        <v>272</v>
      </c>
      <c r="F360" s="236">
        <v>0</v>
      </c>
      <c r="G360" s="11" t="s">
        <v>158</v>
      </c>
    </row>
    <row r="361" spans="1:7" outlineLevel="2" x14ac:dyDescent="0.2">
      <c r="A361" s="548" t="s">
        <v>233</v>
      </c>
      <c r="B361" s="548"/>
      <c r="C361" s="549"/>
      <c r="D361" s="550"/>
      <c r="E361" s="11" t="s">
        <v>273</v>
      </c>
      <c r="F361" s="236">
        <v>0</v>
      </c>
      <c r="G361" s="11" t="s">
        <v>158</v>
      </c>
    </row>
    <row r="362" spans="1:7" outlineLevel="2" x14ac:dyDescent="0.2">
      <c r="A362" s="548" t="s">
        <v>235</v>
      </c>
      <c r="B362" s="548"/>
      <c r="C362" s="549"/>
      <c r="D362" s="550"/>
      <c r="E362" s="11" t="s">
        <v>274</v>
      </c>
      <c r="F362" s="236">
        <v>0</v>
      </c>
      <c r="G362" s="11" t="s">
        <v>158</v>
      </c>
    </row>
    <row r="363" spans="1:7" outlineLevel="2" x14ac:dyDescent="0.2">
      <c r="A363" s="548" t="s">
        <v>237</v>
      </c>
      <c r="B363" s="548"/>
      <c r="C363" s="549"/>
      <c r="D363" s="550"/>
      <c r="E363" s="11" t="s">
        <v>275</v>
      </c>
      <c r="F363" s="236">
        <v>0</v>
      </c>
      <c r="G363" s="11" t="s">
        <v>158</v>
      </c>
    </row>
    <row r="364" spans="1:7" outlineLevel="2" x14ac:dyDescent="0.2">
      <c r="A364" s="548" t="s">
        <v>239</v>
      </c>
      <c r="B364" s="548"/>
      <c r="C364" s="549"/>
      <c r="D364" s="550"/>
      <c r="E364" s="11" t="s">
        <v>276</v>
      </c>
      <c r="F364" s="236">
        <v>0</v>
      </c>
      <c r="G364" s="11" t="s">
        <v>158</v>
      </c>
    </row>
    <row r="365" spans="1:7" outlineLevel="2" x14ac:dyDescent="0.2">
      <c r="A365" s="163"/>
      <c r="B365" s="163"/>
      <c r="E365" s="11" t="s">
        <v>277</v>
      </c>
      <c r="F365" s="11" t="s">
        <v>14</v>
      </c>
    </row>
    <row r="366" spans="1:7" outlineLevel="2" x14ac:dyDescent="0.2">
      <c r="A366" s="163"/>
      <c r="B366" s="163"/>
    </row>
    <row r="367" spans="1:7" outlineLevel="2" x14ac:dyDescent="0.2">
      <c r="A367" s="163"/>
      <c r="B367" s="163" t="s">
        <v>278</v>
      </c>
    </row>
    <row r="368" spans="1:7" outlineLevel="2" x14ac:dyDescent="0.2">
      <c r="A368" s="163"/>
      <c r="B368" s="163"/>
      <c r="E368" s="11" t="s">
        <v>279</v>
      </c>
      <c r="F368" s="218">
        <v>2026</v>
      </c>
      <c r="G368" s="11" t="s">
        <v>280</v>
      </c>
    </row>
    <row r="369" spans="1:23" outlineLevel="2" x14ac:dyDescent="0.2">
      <c r="A369" s="163"/>
      <c r="B369" s="163"/>
      <c r="E369" s="11" t="s">
        <v>281</v>
      </c>
      <c r="F369" s="218">
        <v>2027</v>
      </c>
      <c r="G369" s="11" t="s">
        <v>280</v>
      </c>
    </row>
    <row r="370" spans="1:23" outlineLevel="2" x14ac:dyDescent="0.2">
      <c r="A370" s="163"/>
      <c r="B370" s="163"/>
    </row>
    <row r="372" spans="1:23" x14ac:dyDescent="0.2">
      <c r="A372" s="223" t="s">
        <v>282</v>
      </c>
      <c r="B372" s="223"/>
      <c r="C372" s="224"/>
      <c r="D372" s="225"/>
      <c r="E372" s="226"/>
      <c r="F372" s="226"/>
      <c r="G372" s="226"/>
      <c r="H372" s="226"/>
      <c r="I372" s="226"/>
      <c r="J372" s="226"/>
      <c r="K372" s="226"/>
      <c r="L372" s="226"/>
      <c r="M372" s="226"/>
      <c r="N372" s="226"/>
      <c r="O372" s="226"/>
      <c r="P372" s="226"/>
      <c r="Q372" s="226"/>
      <c r="R372" s="226"/>
      <c r="S372" s="226"/>
      <c r="T372" s="226"/>
      <c r="U372" s="226"/>
      <c r="V372" s="226"/>
      <c r="W372" s="226"/>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22">
        <v>1</v>
      </c>
      <c r="G376" s="11" t="s">
        <v>284</v>
      </c>
    </row>
    <row r="377" spans="1:23" outlineLevel="2" x14ac:dyDescent="0.2">
      <c r="E377" s="11" t="s">
        <v>285</v>
      </c>
      <c r="F377" s="222"/>
      <c r="G377" s="11" t="s">
        <v>284</v>
      </c>
    </row>
    <row r="378" spans="1:23" outlineLevel="2" x14ac:dyDescent="0.2">
      <c r="E378" s="11" t="s">
        <v>286</v>
      </c>
      <c r="F378" s="222">
        <v>1</v>
      </c>
      <c r="G378" s="11" t="s">
        <v>284</v>
      </c>
    </row>
    <row r="379" spans="1:23" outlineLevel="2" x14ac:dyDescent="0.2">
      <c r="E379" s="11" t="s">
        <v>287</v>
      </c>
      <c r="F379" s="222"/>
      <c r="G379" s="11" t="s">
        <v>284</v>
      </c>
    </row>
    <row r="380" spans="1:23" outlineLevel="2" x14ac:dyDescent="0.2">
      <c r="E380" s="11" t="s">
        <v>288</v>
      </c>
      <c r="F380" s="222"/>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22">
        <v>1</v>
      </c>
      <c r="G384" s="11" t="s">
        <v>284</v>
      </c>
    </row>
    <row r="385" spans="5:7" outlineLevel="2" x14ac:dyDescent="0.2">
      <c r="E385" s="11" t="s">
        <v>290</v>
      </c>
      <c r="F385" s="222">
        <v>1</v>
      </c>
      <c r="G385" s="11" t="s">
        <v>284</v>
      </c>
    </row>
    <row r="386" spans="5:7" outlineLevel="2" x14ac:dyDescent="0.2">
      <c r="E386" s="11" t="s">
        <v>291</v>
      </c>
      <c r="F386" s="222">
        <v>1</v>
      </c>
      <c r="G386" s="11" t="s">
        <v>284</v>
      </c>
    </row>
    <row r="387" spans="5:7" outlineLevel="2" x14ac:dyDescent="0.2">
      <c r="E387" s="11" t="s">
        <v>292</v>
      </c>
      <c r="F387" s="222">
        <v>1</v>
      </c>
      <c r="G387" s="11" t="s">
        <v>284</v>
      </c>
    </row>
    <row r="388" spans="5:7" outlineLevel="2" x14ac:dyDescent="0.2">
      <c r="E388" s="11" t="s">
        <v>293</v>
      </c>
      <c r="F388" s="222">
        <v>1</v>
      </c>
      <c r="G388" s="11" t="s">
        <v>284</v>
      </c>
    </row>
    <row r="389" spans="5:7" outlineLevel="2" x14ac:dyDescent="0.2">
      <c r="E389" s="11" t="s">
        <v>294</v>
      </c>
      <c r="F389" s="222">
        <v>1</v>
      </c>
      <c r="G389" s="11" t="s">
        <v>284</v>
      </c>
    </row>
    <row r="390" spans="5:7" outlineLevel="2" x14ac:dyDescent="0.2">
      <c r="E390" s="11" t="s">
        <v>295</v>
      </c>
      <c r="F390" s="222">
        <v>1</v>
      </c>
      <c r="G390" s="11" t="s">
        <v>284</v>
      </c>
    </row>
    <row r="391" spans="5:7" outlineLevel="2" x14ac:dyDescent="0.2">
      <c r="E391" s="11" t="s">
        <v>296</v>
      </c>
      <c r="F391" s="222">
        <v>1</v>
      </c>
      <c r="G391" s="11" t="s">
        <v>284</v>
      </c>
    </row>
    <row r="392" spans="5:7" outlineLevel="2" x14ac:dyDescent="0.2"/>
    <row r="393" spans="5:7" outlineLevel="2" x14ac:dyDescent="0.2">
      <c r="E393" s="11" t="s">
        <v>297</v>
      </c>
      <c r="F393" s="222"/>
      <c r="G393" s="11" t="s">
        <v>284</v>
      </c>
    </row>
    <row r="394" spans="5:7" outlineLevel="2" x14ac:dyDescent="0.2">
      <c r="E394" s="11" t="s">
        <v>298</v>
      </c>
      <c r="F394" s="222"/>
      <c r="G394" s="11" t="s">
        <v>284</v>
      </c>
    </row>
    <row r="395" spans="5:7" outlineLevel="2" x14ac:dyDescent="0.2">
      <c r="E395" s="11" t="s">
        <v>299</v>
      </c>
      <c r="F395" s="222"/>
      <c r="G395" s="11" t="s">
        <v>284</v>
      </c>
    </row>
    <row r="396" spans="5:7" outlineLevel="2" x14ac:dyDescent="0.2">
      <c r="E396" s="11" t="s">
        <v>300</v>
      </c>
      <c r="F396" s="222"/>
      <c r="G396" s="11" t="s">
        <v>284</v>
      </c>
    </row>
    <row r="397" spans="5:7" outlineLevel="2" x14ac:dyDescent="0.2">
      <c r="E397" s="11" t="s">
        <v>301</v>
      </c>
      <c r="F397" s="222"/>
      <c r="G397" s="11" t="s">
        <v>284</v>
      </c>
    </row>
    <row r="398" spans="5:7" outlineLevel="2" x14ac:dyDescent="0.2">
      <c r="E398" s="11" t="s">
        <v>302</v>
      </c>
      <c r="F398" s="222"/>
      <c r="G398" s="11" t="s">
        <v>284</v>
      </c>
    </row>
    <row r="399" spans="5:7" outlineLevel="2" x14ac:dyDescent="0.2">
      <c r="E399" s="11" t="s">
        <v>303</v>
      </c>
      <c r="F399" s="222"/>
      <c r="G399" s="11" t="s">
        <v>284</v>
      </c>
    </row>
    <row r="400" spans="5:7" outlineLevel="2" x14ac:dyDescent="0.2">
      <c r="E400" s="11" t="s">
        <v>304</v>
      </c>
      <c r="F400" s="222"/>
      <c r="G400" s="11" t="s">
        <v>284</v>
      </c>
    </row>
    <row r="401" spans="5:7" outlineLevel="2" x14ac:dyDescent="0.2"/>
    <row r="402" spans="5:7" outlineLevel="2" x14ac:dyDescent="0.2">
      <c r="E402" s="11" t="s">
        <v>305</v>
      </c>
      <c r="F402" s="222">
        <v>1</v>
      </c>
      <c r="G402" s="11" t="s">
        <v>284</v>
      </c>
    </row>
    <row r="403" spans="5:7" outlineLevel="2" x14ac:dyDescent="0.2">
      <c r="E403" s="11" t="s">
        <v>306</v>
      </c>
      <c r="F403" s="222">
        <v>1</v>
      </c>
      <c r="G403" s="11" t="s">
        <v>284</v>
      </c>
    </row>
    <row r="404" spans="5:7" outlineLevel="2" x14ac:dyDescent="0.2">
      <c r="E404" s="11" t="s">
        <v>307</v>
      </c>
      <c r="F404" s="222">
        <v>1</v>
      </c>
      <c r="G404" s="11" t="s">
        <v>284</v>
      </c>
    </row>
    <row r="405" spans="5:7" outlineLevel="2" x14ac:dyDescent="0.2">
      <c r="E405" s="11" t="s">
        <v>308</v>
      </c>
      <c r="F405" s="222">
        <v>1</v>
      </c>
      <c r="G405" s="11" t="s">
        <v>284</v>
      </c>
    </row>
    <row r="406" spans="5:7" outlineLevel="2" x14ac:dyDescent="0.2">
      <c r="E406" s="11" t="s">
        <v>309</v>
      </c>
      <c r="F406" s="222">
        <v>1</v>
      </c>
      <c r="G406" s="11" t="s">
        <v>284</v>
      </c>
    </row>
    <row r="407" spans="5:7" outlineLevel="2" x14ac:dyDescent="0.2">
      <c r="E407" s="11" t="s">
        <v>310</v>
      </c>
      <c r="F407" s="222">
        <v>1</v>
      </c>
      <c r="G407" s="11" t="s">
        <v>284</v>
      </c>
    </row>
    <row r="408" spans="5:7" outlineLevel="2" x14ac:dyDescent="0.2">
      <c r="E408" s="11" t="s">
        <v>311</v>
      </c>
      <c r="F408" s="222">
        <v>1</v>
      </c>
      <c r="G408" s="11" t="s">
        <v>284</v>
      </c>
    </row>
    <row r="409" spans="5:7" outlineLevel="2" x14ac:dyDescent="0.2">
      <c r="E409" s="11" t="s">
        <v>312</v>
      </c>
      <c r="F409" s="222">
        <v>1</v>
      </c>
      <c r="G409" s="11" t="s">
        <v>284</v>
      </c>
    </row>
    <row r="410" spans="5:7" outlineLevel="2" x14ac:dyDescent="0.2"/>
    <row r="411" spans="5:7" outlineLevel="2" x14ac:dyDescent="0.2">
      <c r="E411" s="11" t="s">
        <v>313</v>
      </c>
      <c r="F411" s="222">
        <v>1</v>
      </c>
      <c r="G411" s="11" t="s">
        <v>284</v>
      </c>
    </row>
    <row r="412" spans="5:7" outlineLevel="2" x14ac:dyDescent="0.2">
      <c r="E412" s="11" t="s">
        <v>314</v>
      </c>
      <c r="F412" s="222">
        <v>1</v>
      </c>
      <c r="G412" s="11" t="s">
        <v>284</v>
      </c>
    </row>
    <row r="413" spans="5:7" outlineLevel="2" x14ac:dyDescent="0.2">
      <c r="E413" s="11" t="s">
        <v>315</v>
      </c>
      <c r="F413" s="222">
        <v>1</v>
      </c>
      <c r="G413" s="11" t="s">
        <v>284</v>
      </c>
    </row>
    <row r="414" spans="5:7" outlineLevel="2" x14ac:dyDescent="0.2">
      <c r="E414" s="11" t="s">
        <v>316</v>
      </c>
      <c r="F414" s="222">
        <v>1</v>
      </c>
      <c r="G414" s="11" t="s">
        <v>284</v>
      </c>
    </row>
    <row r="415" spans="5:7" outlineLevel="2" x14ac:dyDescent="0.2">
      <c r="E415" s="11" t="s">
        <v>317</v>
      </c>
      <c r="F415" s="222">
        <v>1</v>
      </c>
      <c r="G415" s="11" t="s">
        <v>284</v>
      </c>
    </row>
    <row r="416" spans="5:7" outlineLevel="2" x14ac:dyDescent="0.2">
      <c r="E416" s="11" t="s">
        <v>318</v>
      </c>
      <c r="F416" s="222">
        <v>1</v>
      </c>
      <c r="G416" s="11" t="s">
        <v>284</v>
      </c>
    </row>
    <row r="417" spans="5:7" outlineLevel="2" x14ac:dyDescent="0.2">
      <c r="E417" s="11" t="s">
        <v>319</v>
      </c>
      <c r="F417" s="222">
        <v>1</v>
      </c>
      <c r="G417" s="11" t="s">
        <v>284</v>
      </c>
    </row>
    <row r="418" spans="5:7" outlineLevel="2" x14ac:dyDescent="0.2">
      <c r="E418" s="11" t="s">
        <v>320</v>
      </c>
      <c r="F418" s="222">
        <v>1</v>
      </c>
      <c r="G418" s="11" t="s">
        <v>284</v>
      </c>
    </row>
    <row r="419" spans="5:7" outlineLevel="2" x14ac:dyDescent="0.2"/>
    <row r="420" spans="5:7" outlineLevel="2" x14ac:dyDescent="0.2">
      <c r="E420" s="11" t="s">
        <v>321</v>
      </c>
      <c r="F420" s="222"/>
      <c r="G420" s="11" t="s">
        <v>284</v>
      </c>
    </row>
    <row r="421" spans="5:7" outlineLevel="2" x14ac:dyDescent="0.2">
      <c r="E421" s="11" t="s">
        <v>322</v>
      </c>
      <c r="F421" s="222"/>
      <c r="G421" s="11" t="s">
        <v>284</v>
      </c>
    </row>
    <row r="422" spans="5:7" outlineLevel="2" x14ac:dyDescent="0.2">
      <c r="E422" s="11" t="s">
        <v>323</v>
      </c>
      <c r="F422" s="222"/>
      <c r="G422" s="11" t="s">
        <v>284</v>
      </c>
    </row>
    <row r="423" spans="5:7" outlineLevel="2" x14ac:dyDescent="0.2">
      <c r="E423" s="11" t="s">
        <v>324</v>
      </c>
      <c r="F423" s="222"/>
      <c r="G423" s="11" t="s">
        <v>284</v>
      </c>
    </row>
    <row r="424" spans="5:7" outlineLevel="2" x14ac:dyDescent="0.2">
      <c r="E424" s="11" t="s">
        <v>325</v>
      </c>
      <c r="F424" s="222"/>
      <c r="G424" s="11" t="s">
        <v>284</v>
      </c>
    </row>
    <row r="425" spans="5:7" outlineLevel="2" x14ac:dyDescent="0.2">
      <c r="E425" s="11" t="s">
        <v>326</v>
      </c>
      <c r="F425" s="222"/>
      <c r="G425" s="11" t="s">
        <v>284</v>
      </c>
    </row>
    <row r="426" spans="5:7" outlineLevel="2" x14ac:dyDescent="0.2">
      <c r="E426" s="11" t="s">
        <v>327</v>
      </c>
      <c r="F426" s="222"/>
      <c r="G426" s="11" t="s">
        <v>284</v>
      </c>
    </row>
    <row r="427" spans="5:7" outlineLevel="2" x14ac:dyDescent="0.2">
      <c r="E427" s="11" t="s">
        <v>328</v>
      </c>
      <c r="F427" s="222"/>
      <c r="G427" s="11" t="s">
        <v>284</v>
      </c>
    </row>
    <row r="428" spans="5:7" outlineLevel="2" x14ac:dyDescent="0.2"/>
    <row r="429" spans="5:7" outlineLevel="2" x14ac:dyDescent="0.2">
      <c r="E429" s="16" t="s">
        <v>329</v>
      </c>
      <c r="F429" s="222"/>
      <c r="G429" s="11" t="s">
        <v>284</v>
      </c>
    </row>
    <row r="430" spans="5:7" outlineLevel="2" x14ac:dyDescent="0.2">
      <c r="E430" s="11" t="s">
        <v>330</v>
      </c>
      <c r="F430" s="222"/>
      <c r="G430" s="11" t="s">
        <v>284</v>
      </c>
    </row>
    <row r="431" spans="5:7" outlineLevel="2" x14ac:dyDescent="0.2">
      <c r="E431" s="11" t="s">
        <v>331</v>
      </c>
      <c r="F431" s="222"/>
      <c r="G431" s="11" t="s">
        <v>284</v>
      </c>
    </row>
    <row r="432" spans="5:7" outlineLevel="2" x14ac:dyDescent="0.2">
      <c r="E432" s="11" t="s">
        <v>332</v>
      </c>
      <c r="F432" s="222"/>
      <c r="G432" s="11" t="s">
        <v>284</v>
      </c>
    </row>
    <row r="433" spans="1:7" outlineLevel="2" x14ac:dyDescent="0.2">
      <c r="E433" s="11" t="s">
        <v>333</v>
      </c>
      <c r="F433" s="222"/>
      <c r="G433" s="11" t="s">
        <v>284</v>
      </c>
    </row>
    <row r="434" spans="1:7" outlineLevel="2" x14ac:dyDescent="0.2">
      <c r="E434" s="11" t="s">
        <v>334</v>
      </c>
      <c r="F434" s="222"/>
      <c r="G434" s="11" t="s">
        <v>284</v>
      </c>
    </row>
    <row r="435" spans="1:7" outlineLevel="2" x14ac:dyDescent="0.2">
      <c r="E435" s="11" t="s">
        <v>335</v>
      </c>
      <c r="F435" s="222"/>
      <c r="G435" s="11" t="s">
        <v>284</v>
      </c>
    </row>
    <row r="436" spans="1:7" outlineLevel="2" x14ac:dyDescent="0.2">
      <c r="E436" s="11" t="s">
        <v>336</v>
      </c>
      <c r="F436" s="222"/>
      <c r="G436" s="11" t="s">
        <v>284</v>
      </c>
    </row>
    <row r="437" spans="1:7" outlineLevel="2" x14ac:dyDescent="0.2"/>
    <row r="438" spans="1:7" outlineLevel="2" x14ac:dyDescent="0.2">
      <c r="E438" s="16" t="s">
        <v>337</v>
      </c>
      <c r="F438" s="222">
        <v>1</v>
      </c>
      <c r="G438" s="11" t="s">
        <v>284</v>
      </c>
    </row>
    <row r="439" spans="1:7" outlineLevel="2" x14ac:dyDescent="0.2">
      <c r="E439" s="11" t="s">
        <v>338</v>
      </c>
      <c r="F439" s="222">
        <v>1</v>
      </c>
      <c r="G439" s="11" t="s">
        <v>284</v>
      </c>
    </row>
    <row r="440" spans="1:7" outlineLevel="2" x14ac:dyDescent="0.2">
      <c r="E440" s="11" t="s">
        <v>339</v>
      </c>
      <c r="F440" s="222">
        <v>1</v>
      </c>
      <c r="G440" s="11" t="s">
        <v>284</v>
      </c>
    </row>
    <row r="441" spans="1:7" outlineLevel="2" x14ac:dyDescent="0.2">
      <c r="E441" s="11" t="s">
        <v>340</v>
      </c>
      <c r="F441" s="222">
        <v>1</v>
      </c>
      <c r="G441" s="11" t="s">
        <v>284</v>
      </c>
    </row>
    <row r="442" spans="1:7" outlineLevel="2" x14ac:dyDescent="0.2">
      <c r="E442" s="11" t="s">
        <v>341</v>
      </c>
      <c r="F442" s="222">
        <v>1</v>
      </c>
      <c r="G442" s="11" t="s">
        <v>284</v>
      </c>
    </row>
    <row r="443" spans="1:7" outlineLevel="2" x14ac:dyDescent="0.2">
      <c r="E443" s="11" t="s">
        <v>342</v>
      </c>
      <c r="F443" s="222">
        <v>1</v>
      </c>
      <c r="G443" s="11" t="s">
        <v>284</v>
      </c>
    </row>
    <row r="444" spans="1:7" outlineLevel="2" x14ac:dyDescent="0.2">
      <c r="E444" s="11" t="s">
        <v>343</v>
      </c>
      <c r="F444" s="222">
        <v>1</v>
      </c>
      <c r="G444" s="11" t="s">
        <v>284</v>
      </c>
    </row>
    <row r="445" spans="1:7" outlineLevel="2" x14ac:dyDescent="0.2">
      <c r="E445" s="11" t="s">
        <v>344</v>
      </c>
      <c r="F445" s="222">
        <v>1</v>
      </c>
      <c r="G445" s="11" t="s">
        <v>284</v>
      </c>
    </row>
    <row r="446" spans="1:7" s="16" customFormat="1" outlineLevel="2" x14ac:dyDescent="0.2">
      <c r="A446" s="163"/>
      <c r="B446" s="163"/>
      <c r="C446" s="164"/>
      <c r="D446" s="165"/>
    </row>
    <row r="447" spans="1:7" s="16" customFormat="1" outlineLevel="2" x14ac:dyDescent="0.2">
      <c r="A447" s="163"/>
      <c r="B447" s="163"/>
      <c r="C447" s="164"/>
      <c r="D447" s="165"/>
      <c r="E447" s="11" t="s">
        <v>345</v>
      </c>
      <c r="F447" s="222"/>
      <c r="G447" s="11" t="s">
        <v>284</v>
      </c>
    </row>
    <row r="448" spans="1:7" s="16" customFormat="1" outlineLevel="2" x14ac:dyDescent="0.2">
      <c r="A448" s="163"/>
      <c r="B448" s="163"/>
      <c r="C448" s="164"/>
      <c r="D448" s="165"/>
      <c r="E448" s="11" t="s">
        <v>346</v>
      </c>
      <c r="F448" s="222"/>
      <c r="G448" s="11" t="s">
        <v>284</v>
      </c>
    </row>
    <row r="449" spans="1:7" s="16" customFormat="1" outlineLevel="2" x14ac:dyDescent="0.2">
      <c r="A449" s="163"/>
      <c r="B449" s="163"/>
      <c r="C449" s="164"/>
      <c r="D449" s="165"/>
      <c r="E449" s="11" t="s">
        <v>347</v>
      </c>
      <c r="F449" s="222"/>
      <c r="G449" s="11" t="s">
        <v>284</v>
      </c>
    </row>
    <row r="450" spans="1:7" s="16" customFormat="1" outlineLevel="2" x14ac:dyDescent="0.2">
      <c r="A450" s="163"/>
      <c r="B450" s="163"/>
      <c r="C450" s="164"/>
      <c r="D450" s="165"/>
      <c r="E450" s="11" t="s">
        <v>348</v>
      </c>
      <c r="F450" s="222"/>
      <c r="G450" s="11" t="s">
        <v>284</v>
      </c>
    </row>
    <row r="451" spans="1:7" s="16" customFormat="1" outlineLevel="2" x14ac:dyDescent="0.2">
      <c r="A451" s="163"/>
      <c r="B451" s="163"/>
      <c r="C451" s="164"/>
      <c r="D451" s="165"/>
      <c r="E451" s="11" t="s">
        <v>349</v>
      </c>
      <c r="F451" s="222"/>
      <c r="G451" s="11" t="s">
        <v>284</v>
      </c>
    </row>
    <row r="452" spans="1:7" s="16" customFormat="1" outlineLevel="2" x14ac:dyDescent="0.2">
      <c r="A452" s="163"/>
      <c r="B452" s="163"/>
      <c r="C452" s="164"/>
      <c r="D452" s="165"/>
      <c r="E452" s="11" t="s">
        <v>350</v>
      </c>
      <c r="F452" s="222"/>
      <c r="G452" s="11" t="s">
        <v>284</v>
      </c>
    </row>
    <row r="453" spans="1:7" s="16" customFormat="1" outlineLevel="2" x14ac:dyDescent="0.2">
      <c r="A453" s="163"/>
      <c r="B453" s="163"/>
      <c r="C453" s="164"/>
      <c r="D453" s="165"/>
      <c r="E453" s="11" t="s">
        <v>351</v>
      </c>
      <c r="F453" s="222"/>
      <c r="G453" s="11" t="s">
        <v>284</v>
      </c>
    </row>
    <row r="454" spans="1:7" s="16" customFormat="1" outlineLevel="2" x14ac:dyDescent="0.2">
      <c r="A454" s="163"/>
      <c r="B454" s="163"/>
      <c r="C454" s="164"/>
      <c r="D454" s="165"/>
      <c r="E454" s="11" t="s">
        <v>351</v>
      </c>
      <c r="F454" s="222"/>
      <c r="G454" s="11" t="s">
        <v>284</v>
      </c>
    </row>
    <row r="455" spans="1:7" s="16" customFormat="1" outlineLevel="2" x14ac:dyDescent="0.2">
      <c r="A455" s="163"/>
      <c r="B455" s="163"/>
      <c r="C455" s="164"/>
      <c r="D455" s="165"/>
    </row>
    <row r="456" spans="1:7" outlineLevel="2" x14ac:dyDescent="0.2">
      <c r="E456" s="11" t="s">
        <v>352</v>
      </c>
      <c r="F456" s="222"/>
      <c r="G456" s="11" t="s">
        <v>284</v>
      </c>
    </row>
    <row r="457" spans="1:7" outlineLevel="2" x14ac:dyDescent="0.2">
      <c r="E457" s="11" t="s">
        <v>353</v>
      </c>
      <c r="F457" s="222"/>
      <c r="G457" s="11" t="s">
        <v>284</v>
      </c>
    </row>
    <row r="458" spans="1:7" outlineLevel="2" x14ac:dyDescent="0.2">
      <c r="E458" s="11" t="s">
        <v>354</v>
      </c>
      <c r="F458" s="222"/>
      <c r="G458" s="11" t="s">
        <v>284</v>
      </c>
    </row>
    <row r="459" spans="1:7" outlineLevel="2" x14ac:dyDescent="0.2">
      <c r="E459" s="11" t="s">
        <v>355</v>
      </c>
      <c r="F459" s="222"/>
      <c r="G459" s="11" t="s">
        <v>284</v>
      </c>
    </row>
    <row r="460" spans="1:7" outlineLevel="2" x14ac:dyDescent="0.2">
      <c r="E460" s="11" t="s">
        <v>356</v>
      </c>
      <c r="F460" s="222"/>
      <c r="G460" s="11" t="s">
        <v>284</v>
      </c>
    </row>
    <row r="461" spans="1:7" outlineLevel="2" x14ac:dyDescent="0.2">
      <c r="E461" s="11" t="s">
        <v>357</v>
      </c>
      <c r="F461" s="222"/>
      <c r="G461" s="11" t="s">
        <v>284</v>
      </c>
    </row>
    <row r="462" spans="1:7" outlineLevel="2" x14ac:dyDescent="0.2">
      <c r="E462" s="11" t="s">
        <v>358</v>
      </c>
      <c r="F462" s="222"/>
      <c r="G462" s="11" t="s">
        <v>284</v>
      </c>
    </row>
    <row r="463" spans="1:7" outlineLevel="2" x14ac:dyDescent="0.2">
      <c r="E463" s="11" t="s">
        <v>359</v>
      </c>
      <c r="F463" s="222"/>
      <c r="G463" s="11" t="s">
        <v>284</v>
      </c>
    </row>
    <row r="464" spans="1:7" outlineLevel="2" x14ac:dyDescent="0.2"/>
    <row r="465" spans="5:7" outlineLevel="2" x14ac:dyDescent="0.2">
      <c r="E465" s="11" t="s">
        <v>360</v>
      </c>
      <c r="F465" s="222"/>
      <c r="G465" s="11" t="s">
        <v>284</v>
      </c>
    </row>
    <row r="466" spans="5:7" outlineLevel="2" x14ac:dyDescent="0.2">
      <c r="E466" s="11" t="s">
        <v>361</v>
      </c>
      <c r="F466" s="222"/>
      <c r="G466" s="11" t="s">
        <v>284</v>
      </c>
    </row>
    <row r="467" spans="5:7" outlineLevel="2" x14ac:dyDescent="0.2">
      <c r="E467" s="11" t="s">
        <v>362</v>
      </c>
      <c r="F467" s="222"/>
      <c r="G467" s="11" t="s">
        <v>284</v>
      </c>
    </row>
    <row r="468" spans="5:7" outlineLevel="2" x14ac:dyDescent="0.2">
      <c r="E468" s="11" t="s">
        <v>363</v>
      </c>
      <c r="F468" s="222"/>
      <c r="G468" s="11" t="s">
        <v>284</v>
      </c>
    </row>
    <row r="469" spans="5:7" outlineLevel="2" x14ac:dyDescent="0.2">
      <c r="E469" s="11" t="s">
        <v>364</v>
      </c>
      <c r="F469" s="222"/>
      <c r="G469" s="11" t="s">
        <v>284</v>
      </c>
    </row>
    <row r="470" spans="5:7" outlineLevel="2" x14ac:dyDescent="0.2">
      <c r="E470" s="11" t="s">
        <v>365</v>
      </c>
      <c r="F470" s="222"/>
      <c r="G470" s="11" t="s">
        <v>284</v>
      </c>
    </row>
    <row r="471" spans="5:7" outlineLevel="2" x14ac:dyDescent="0.2">
      <c r="E471" s="11" t="s">
        <v>366</v>
      </c>
      <c r="F471" s="222"/>
      <c r="G471" s="11" t="s">
        <v>284</v>
      </c>
    </row>
    <row r="472" spans="5:7" outlineLevel="2" x14ac:dyDescent="0.2">
      <c r="E472" s="11" t="s">
        <v>367</v>
      </c>
      <c r="F472" s="222"/>
      <c r="G472" s="11" t="s">
        <v>284</v>
      </c>
    </row>
    <row r="473" spans="5:7" outlineLevel="2" x14ac:dyDescent="0.2"/>
    <row r="474" spans="5:7" outlineLevel="2" x14ac:dyDescent="0.2">
      <c r="E474" s="11" t="s">
        <v>368</v>
      </c>
      <c r="F474" s="222"/>
      <c r="G474" s="11" t="s">
        <v>284</v>
      </c>
    </row>
    <row r="475" spans="5:7" outlineLevel="2" x14ac:dyDescent="0.2">
      <c r="E475" s="11" t="s">
        <v>369</v>
      </c>
      <c r="F475" s="222"/>
      <c r="G475" s="11" t="s">
        <v>284</v>
      </c>
    </row>
    <row r="476" spans="5:7" outlineLevel="2" x14ac:dyDescent="0.2">
      <c r="E476" s="11" t="s">
        <v>370</v>
      </c>
      <c r="F476" s="222"/>
      <c r="G476" s="11" t="s">
        <v>284</v>
      </c>
    </row>
    <row r="477" spans="5:7" outlineLevel="2" x14ac:dyDescent="0.2">
      <c r="E477" s="11" t="s">
        <v>371</v>
      </c>
      <c r="F477" s="222"/>
      <c r="G477" s="11" t="s">
        <v>284</v>
      </c>
    </row>
    <row r="478" spans="5:7" outlineLevel="2" x14ac:dyDescent="0.2">
      <c r="E478" s="11" t="s">
        <v>372</v>
      </c>
      <c r="F478" s="222"/>
      <c r="G478" s="11" t="s">
        <v>284</v>
      </c>
    </row>
    <row r="479" spans="5:7" outlineLevel="2" x14ac:dyDescent="0.2">
      <c r="E479" s="11" t="s">
        <v>373</v>
      </c>
      <c r="F479" s="222"/>
      <c r="G479" s="11" t="s">
        <v>284</v>
      </c>
    </row>
    <row r="480" spans="5:7" outlineLevel="2" x14ac:dyDescent="0.2">
      <c r="E480" s="11" t="s">
        <v>374</v>
      </c>
      <c r="F480" s="222"/>
      <c r="G480" s="11" t="s">
        <v>284</v>
      </c>
    </row>
    <row r="481" spans="5:7" outlineLevel="2" x14ac:dyDescent="0.2">
      <c r="E481" s="11" t="s">
        <v>375</v>
      </c>
      <c r="F481" s="222"/>
      <c r="G481" s="11" t="s">
        <v>284</v>
      </c>
    </row>
    <row r="482" spans="5:7" outlineLevel="2" x14ac:dyDescent="0.2"/>
    <row r="483" spans="5:7" outlineLevel="2" x14ac:dyDescent="0.2">
      <c r="E483" s="11" t="s">
        <v>376</v>
      </c>
      <c r="F483" s="222"/>
      <c r="G483" s="11" t="s">
        <v>284</v>
      </c>
    </row>
    <row r="484" spans="5:7" outlineLevel="2" x14ac:dyDescent="0.2">
      <c r="E484" s="11" t="s">
        <v>377</v>
      </c>
      <c r="F484" s="222"/>
      <c r="G484" s="11" t="s">
        <v>284</v>
      </c>
    </row>
    <row r="485" spans="5:7" outlineLevel="2" x14ac:dyDescent="0.2">
      <c r="E485" s="11" t="s">
        <v>378</v>
      </c>
      <c r="F485" s="222"/>
      <c r="G485" s="11" t="s">
        <v>284</v>
      </c>
    </row>
    <row r="486" spans="5:7" outlineLevel="2" x14ac:dyDescent="0.2">
      <c r="E486" s="11" t="s">
        <v>379</v>
      </c>
      <c r="F486" s="222"/>
      <c r="G486" s="11" t="s">
        <v>284</v>
      </c>
    </row>
    <row r="487" spans="5:7" outlineLevel="2" x14ac:dyDescent="0.2">
      <c r="E487" s="11" t="s">
        <v>380</v>
      </c>
      <c r="F487" s="222"/>
      <c r="G487" s="11" t="s">
        <v>284</v>
      </c>
    </row>
    <row r="488" spans="5:7" outlineLevel="2" x14ac:dyDescent="0.2">
      <c r="E488" s="11" t="s">
        <v>381</v>
      </c>
      <c r="F488" s="222"/>
      <c r="G488" s="11" t="s">
        <v>284</v>
      </c>
    </row>
    <row r="489" spans="5:7" outlineLevel="2" x14ac:dyDescent="0.2">
      <c r="E489" s="11" t="s">
        <v>382</v>
      </c>
      <c r="F489" s="222"/>
      <c r="G489" s="11" t="s">
        <v>284</v>
      </c>
    </row>
    <row r="490" spans="5:7" outlineLevel="2" x14ac:dyDescent="0.2">
      <c r="E490" s="11" t="s">
        <v>383</v>
      </c>
      <c r="F490" s="222"/>
      <c r="G490" s="11" t="s">
        <v>284</v>
      </c>
    </row>
    <row r="491" spans="5:7" outlineLevel="2" x14ac:dyDescent="0.2"/>
    <row r="492" spans="5:7" outlineLevel="2" x14ac:dyDescent="0.2">
      <c r="E492" s="11" t="s">
        <v>384</v>
      </c>
      <c r="F492" s="222">
        <v>1</v>
      </c>
      <c r="G492" s="11" t="s">
        <v>284</v>
      </c>
    </row>
    <row r="493" spans="5:7" outlineLevel="2" x14ac:dyDescent="0.2">
      <c r="E493" s="11" t="s">
        <v>385</v>
      </c>
      <c r="F493" s="222">
        <v>1</v>
      </c>
      <c r="G493" s="11" t="s">
        <v>284</v>
      </c>
    </row>
    <row r="494" spans="5:7" outlineLevel="2" x14ac:dyDescent="0.2">
      <c r="E494" s="11" t="s">
        <v>386</v>
      </c>
      <c r="F494" s="222">
        <v>1</v>
      </c>
      <c r="G494" s="11" t="s">
        <v>284</v>
      </c>
    </row>
    <row r="495" spans="5:7" outlineLevel="2" x14ac:dyDescent="0.2">
      <c r="E495" s="11" t="s">
        <v>387</v>
      </c>
      <c r="F495" s="222">
        <v>1</v>
      </c>
      <c r="G495" s="11" t="s">
        <v>284</v>
      </c>
    </row>
    <row r="496" spans="5:7" outlineLevel="2" x14ac:dyDescent="0.2">
      <c r="E496" s="11" t="s">
        <v>388</v>
      </c>
      <c r="F496" s="222">
        <v>1</v>
      </c>
      <c r="G496" s="11" t="s">
        <v>284</v>
      </c>
    </row>
    <row r="497" spans="5:7" outlineLevel="2" x14ac:dyDescent="0.2">
      <c r="E497" s="11" t="s">
        <v>389</v>
      </c>
      <c r="F497" s="222">
        <v>1</v>
      </c>
      <c r="G497" s="11" t="s">
        <v>284</v>
      </c>
    </row>
    <row r="498" spans="5:7" outlineLevel="2" x14ac:dyDescent="0.2">
      <c r="E498" s="11" t="s">
        <v>390</v>
      </c>
      <c r="F498" s="222">
        <v>1</v>
      </c>
      <c r="G498" s="11" t="s">
        <v>284</v>
      </c>
    </row>
    <row r="499" spans="5:7" outlineLevel="2" x14ac:dyDescent="0.2">
      <c r="E499" s="11" t="s">
        <v>391</v>
      </c>
      <c r="F499" s="222">
        <v>1</v>
      </c>
      <c r="G499" s="11" t="s">
        <v>284</v>
      </c>
    </row>
    <row r="500" spans="5:7" outlineLevel="2" x14ac:dyDescent="0.2"/>
    <row r="501" spans="5:7" outlineLevel="2" x14ac:dyDescent="0.2">
      <c r="E501" s="11" t="s">
        <v>392</v>
      </c>
      <c r="F501" s="222"/>
      <c r="G501" s="11" t="s">
        <v>284</v>
      </c>
    </row>
    <row r="502" spans="5:7" outlineLevel="2" x14ac:dyDescent="0.2">
      <c r="E502" s="11" t="s">
        <v>393</v>
      </c>
      <c r="F502" s="222"/>
      <c r="G502" s="11" t="s">
        <v>284</v>
      </c>
    </row>
    <row r="503" spans="5:7" outlineLevel="2" x14ac:dyDescent="0.2">
      <c r="E503" s="11" t="s">
        <v>394</v>
      </c>
      <c r="F503" s="222"/>
      <c r="G503" s="11" t="s">
        <v>284</v>
      </c>
    </row>
    <row r="504" spans="5:7" outlineLevel="2" x14ac:dyDescent="0.2">
      <c r="E504" s="11" t="s">
        <v>395</v>
      </c>
      <c r="F504" s="222"/>
      <c r="G504" s="11" t="s">
        <v>284</v>
      </c>
    </row>
    <row r="505" spans="5:7" outlineLevel="2" x14ac:dyDescent="0.2">
      <c r="E505" s="11" t="s">
        <v>396</v>
      </c>
      <c r="F505" s="222"/>
      <c r="G505" s="11" t="s">
        <v>284</v>
      </c>
    </row>
    <row r="506" spans="5:7" outlineLevel="2" x14ac:dyDescent="0.2">
      <c r="E506" s="11" t="s">
        <v>397</v>
      </c>
      <c r="F506" s="222"/>
      <c r="G506" s="11" t="s">
        <v>284</v>
      </c>
    </row>
    <row r="507" spans="5:7" outlineLevel="2" x14ac:dyDescent="0.2">
      <c r="E507" s="11" t="s">
        <v>398</v>
      </c>
      <c r="F507" s="222"/>
      <c r="G507" s="11" t="s">
        <v>284</v>
      </c>
    </row>
    <row r="508" spans="5:7" outlineLevel="2" x14ac:dyDescent="0.2">
      <c r="E508" s="11" t="s">
        <v>399</v>
      </c>
      <c r="F508" s="222"/>
      <c r="G508" s="11" t="s">
        <v>284</v>
      </c>
    </row>
    <row r="509" spans="5:7" outlineLevel="2" x14ac:dyDescent="0.2"/>
    <row r="510" spans="5:7" outlineLevel="2" x14ac:dyDescent="0.2">
      <c r="E510" s="11" t="s">
        <v>400</v>
      </c>
      <c r="F510" s="222"/>
      <c r="G510" s="11" t="s">
        <v>284</v>
      </c>
    </row>
    <row r="511" spans="5:7" outlineLevel="2" x14ac:dyDescent="0.2">
      <c r="E511" s="11" t="s">
        <v>401</v>
      </c>
      <c r="F511" s="222"/>
      <c r="G511" s="11" t="s">
        <v>284</v>
      </c>
    </row>
    <row r="512" spans="5:7" outlineLevel="2" x14ac:dyDescent="0.2">
      <c r="E512" s="11" t="s">
        <v>402</v>
      </c>
      <c r="F512" s="222"/>
      <c r="G512" s="11" t="s">
        <v>284</v>
      </c>
    </row>
    <row r="513" spans="5:7" outlineLevel="2" x14ac:dyDescent="0.2">
      <c r="E513" s="11" t="s">
        <v>403</v>
      </c>
      <c r="F513" s="222"/>
      <c r="G513" s="11" t="s">
        <v>284</v>
      </c>
    </row>
    <row r="514" spans="5:7" outlineLevel="2" x14ac:dyDescent="0.2">
      <c r="E514" s="11" t="s">
        <v>404</v>
      </c>
      <c r="F514" s="222"/>
      <c r="G514" s="11" t="s">
        <v>284</v>
      </c>
    </row>
    <row r="515" spans="5:7" outlineLevel="2" x14ac:dyDescent="0.2">
      <c r="E515" s="11" t="s">
        <v>405</v>
      </c>
      <c r="F515" s="222"/>
      <c r="G515" s="11" t="s">
        <v>284</v>
      </c>
    </row>
    <row r="516" spans="5:7" outlineLevel="2" x14ac:dyDescent="0.2">
      <c r="E516" s="11" t="s">
        <v>406</v>
      </c>
      <c r="F516" s="222"/>
      <c r="G516" s="11" t="s">
        <v>284</v>
      </c>
    </row>
    <row r="517" spans="5:7" outlineLevel="2" x14ac:dyDescent="0.2">
      <c r="E517" s="11" t="s">
        <v>407</v>
      </c>
      <c r="F517" s="222"/>
      <c r="G517" s="11" t="s">
        <v>284</v>
      </c>
    </row>
    <row r="518" spans="5:7" outlineLevel="2" x14ac:dyDescent="0.2"/>
    <row r="519" spans="5:7" outlineLevel="2" x14ac:dyDescent="0.2">
      <c r="E519" s="11" t="s">
        <v>408</v>
      </c>
      <c r="F519" s="222">
        <v>1</v>
      </c>
      <c r="G519" s="11" t="s">
        <v>284</v>
      </c>
    </row>
    <row r="520" spans="5:7" outlineLevel="2" x14ac:dyDescent="0.2">
      <c r="E520" s="11" t="s">
        <v>409</v>
      </c>
      <c r="F520" s="222">
        <v>1</v>
      </c>
      <c r="G520" s="11" t="s">
        <v>284</v>
      </c>
    </row>
    <row r="521" spans="5:7" outlineLevel="2" x14ac:dyDescent="0.2">
      <c r="E521" s="11" t="s">
        <v>410</v>
      </c>
      <c r="F521" s="222">
        <v>1</v>
      </c>
      <c r="G521" s="11" t="s">
        <v>284</v>
      </c>
    </row>
    <row r="522" spans="5:7" outlineLevel="2" x14ac:dyDescent="0.2">
      <c r="E522" s="11" t="s">
        <v>411</v>
      </c>
      <c r="F522" s="222">
        <v>1</v>
      </c>
      <c r="G522" s="11" t="s">
        <v>284</v>
      </c>
    </row>
    <row r="523" spans="5:7" outlineLevel="2" x14ac:dyDescent="0.2">
      <c r="E523" s="11" t="s">
        <v>412</v>
      </c>
      <c r="F523" s="222">
        <v>1</v>
      </c>
      <c r="G523" s="11" t="s">
        <v>284</v>
      </c>
    </row>
    <row r="524" spans="5:7" outlineLevel="2" x14ac:dyDescent="0.2">
      <c r="E524" s="11" t="s">
        <v>413</v>
      </c>
      <c r="F524" s="222">
        <v>1</v>
      </c>
      <c r="G524" s="11" t="s">
        <v>284</v>
      </c>
    </row>
    <row r="525" spans="5:7" outlineLevel="2" x14ac:dyDescent="0.2">
      <c r="E525" s="11" t="s">
        <v>414</v>
      </c>
      <c r="F525" s="222">
        <v>1</v>
      </c>
      <c r="G525" s="11" t="s">
        <v>284</v>
      </c>
    </row>
    <row r="526" spans="5:7" outlineLevel="2" x14ac:dyDescent="0.2">
      <c r="E526" s="11" t="s">
        <v>415</v>
      </c>
      <c r="F526" s="222">
        <v>1</v>
      </c>
      <c r="G526" s="11" t="s">
        <v>284</v>
      </c>
    </row>
    <row r="527" spans="5:7" outlineLevel="2" x14ac:dyDescent="0.2"/>
    <row r="528" spans="5:7" outlineLevel="2" x14ac:dyDescent="0.2">
      <c r="E528" s="11" t="s">
        <v>416</v>
      </c>
      <c r="F528" s="222"/>
      <c r="G528" s="11" t="s">
        <v>284</v>
      </c>
    </row>
    <row r="529" spans="5:7" outlineLevel="2" x14ac:dyDescent="0.2">
      <c r="E529" s="11" t="s">
        <v>417</v>
      </c>
      <c r="F529" s="222"/>
      <c r="G529" s="11" t="s">
        <v>284</v>
      </c>
    </row>
    <row r="530" spans="5:7" outlineLevel="2" x14ac:dyDescent="0.2">
      <c r="E530" s="11" t="s">
        <v>418</v>
      </c>
      <c r="F530" s="222"/>
      <c r="G530" s="11" t="s">
        <v>284</v>
      </c>
    </row>
    <row r="531" spans="5:7" outlineLevel="2" x14ac:dyDescent="0.2">
      <c r="E531" s="11" t="s">
        <v>419</v>
      </c>
      <c r="F531" s="222"/>
      <c r="G531" s="11" t="s">
        <v>284</v>
      </c>
    </row>
    <row r="532" spans="5:7" outlineLevel="2" x14ac:dyDescent="0.2">
      <c r="E532" s="11" t="s">
        <v>420</v>
      </c>
      <c r="F532" s="222"/>
      <c r="G532" s="11" t="s">
        <v>284</v>
      </c>
    </row>
    <row r="533" spans="5:7" outlineLevel="2" x14ac:dyDescent="0.2">
      <c r="E533" s="11" t="s">
        <v>421</v>
      </c>
      <c r="F533" s="222"/>
      <c r="G533" s="11" t="s">
        <v>284</v>
      </c>
    </row>
    <row r="534" spans="5:7" outlineLevel="2" x14ac:dyDescent="0.2">
      <c r="E534" s="11" t="s">
        <v>422</v>
      </c>
      <c r="F534" s="222"/>
      <c r="G534" s="11" t="s">
        <v>284</v>
      </c>
    </row>
    <row r="535" spans="5:7" outlineLevel="2" x14ac:dyDescent="0.2">
      <c r="E535" s="11" t="s">
        <v>423</v>
      </c>
      <c r="F535" s="222"/>
      <c r="G535" s="11" t="s">
        <v>284</v>
      </c>
    </row>
    <row r="536" spans="5:7" outlineLevel="2" x14ac:dyDescent="0.2"/>
    <row r="537" spans="5:7" outlineLevel="2" x14ac:dyDescent="0.2">
      <c r="E537" s="11" t="s">
        <v>424</v>
      </c>
      <c r="F537" s="222"/>
      <c r="G537" s="11" t="s">
        <v>284</v>
      </c>
    </row>
    <row r="538" spans="5:7" outlineLevel="2" x14ac:dyDescent="0.2">
      <c r="E538" s="11" t="s">
        <v>425</v>
      </c>
      <c r="F538" s="222"/>
      <c r="G538" s="11" t="s">
        <v>284</v>
      </c>
    </row>
    <row r="539" spans="5:7" outlineLevel="2" x14ac:dyDescent="0.2">
      <c r="E539" s="11" t="s">
        <v>426</v>
      </c>
      <c r="F539" s="222"/>
      <c r="G539" s="11" t="s">
        <v>284</v>
      </c>
    </row>
    <row r="540" spans="5:7" outlineLevel="2" x14ac:dyDescent="0.2">
      <c r="E540" s="11" t="s">
        <v>427</v>
      </c>
      <c r="F540" s="222"/>
      <c r="G540" s="11" t="s">
        <v>284</v>
      </c>
    </row>
    <row r="541" spans="5:7" outlineLevel="2" x14ac:dyDescent="0.2">
      <c r="E541" s="11" t="s">
        <v>428</v>
      </c>
      <c r="F541" s="222"/>
      <c r="G541" s="11" t="s">
        <v>284</v>
      </c>
    </row>
    <row r="542" spans="5:7" outlineLevel="2" x14ac:dyDescent="0.2">
      <c r="E542" s="11" t="s">
        <v>429</v>
      </c>
      <c r="F542" s="222"/>
      <c r="G542" s="11" t="s">
        <v>284</v>
      </c>
    </row>
    <row r="543" spans="5:7" outlineLevel="2" x14ac:dyDescent="0.2">
      <c r="E543" s="11" t="s">
        <v>430</v>
      </c>
      <c r="F543" s="222"/>
      <c r="G543" s="11" t="s">
        <v>284</v>
      </c>
    </row>
    <row r="544" spans="5:7" outlineLevel="2" x14ac:dyDescent="0.2">
      <c r="E544" s="11" t="s">
        <v>431</v>
      </c>
      <c r="F544" s="222"/>
      <c r="G544" s="11" t="s">
        <v>284</v>
      </c>
    </row>
    <row r="545" spans="5:7" outlineLevel="2" x14ac:dyDescent="0.2"/>
    <row r="546" spans="5:7" outlineLevel="2" x14ac:dyDescent="0.2">
      <c r="E546" s="11" t="s">
        <v>432</v>
      </c>
      <c r="F546" s="222"/>
      <c r="G546" s="11" t="s">
        <v>284</v>
      </c>
    </row>
    <row r="547" spans="5:7" outlineLevel="2" x14ac:dyDescent="0.2">
      <c r="E547" s="11" t="s">
        <v>433</v>
      </c>
      <c r="F547" s="222"/>
      <c r="G547" s="11" t="s">
        <v>284</v>
      </c>
    </row>
    <row r="548" spans="5:7" outlineLevel="2" x14ac:dyDescent="0.2">
      <c r="E548" s="11" t="s">
        <v>434</v>
      </c>
      <c r="F548" s="222"/>
      <c r="G548" s="11" t="s">
        <v>284</v>
      </c>
    </row>
    <row r="549" spans="5:7" outlineLevel="2" x14ac:dyDescent="0.2">
      <c r="E549" s="11" t="s">
        <v>435</v>
      </c>
      <c r="F549" s="222"/>
      <c r="G549" s="11" t="s">
        <v>284</v>
      </c>
    </row>
    <row r="550" spans="5:7" outlineLevel="2" x14ac:dyDescent="0.2">
      <c r="E550" s="11" t="s">
        <v>436</v>
      </c>
      <c r="F550" s="222"/>
      <c r="G550" s="11" t="s">
        <v>284</v>
      </c>
    </row>
    <row r="551" spans="5:7" outlineLevel="2" x14ac:dyDescent="0.2">
      <c r="E551" s="11" t="s">
        <v>437</v>
      </c>
      <c r="F551" s="222"/>
      <c r="G551" s="11" t="s">
        <v>284</v>
      </c>
    </row>
    <row r="552" spans="5:7" outlineLevel="2" x14ac:dyDescent="0.2">
      <c r="E552" s="11" t="s">
        <v>438</v>
      </c>
      <c r="F552" s="222"/>
      <c r="G552" s="11" t="s">
        <v>284</v>
      </c>
    </row>
    <row r="553" spans="5:7" outlineLevel="2" x14ac:dyDescent="0.2">
      <c r="E553" s="11" t="s">
        <v>439</v>
      </c>
      <c r="F553" s="222"/>
      <c r="G553" s="11" t="s">
        <v>284</v>
      </c>
    </row>
    <row r="554" spans="5:7" outlineLevel="2" x14ac:dyDescent="0.2"/>
    <row r="555" spans="5:7" outlineLevel="2" x14ac:dyDescent="0.2">
      <c r="E555" s="11" t="s">
        <v>440</v>
      </c>
      <c r="F555" s="222"/>
      <c r="G555" s="11" t="s">
        <v>284</v>
      </c>
    </row>
    <row r="556" spans="5:7" outlineLevel="2" x14ac:dyDescent="0.2">
      <c r="E556" s="11" t="s">
        <v>441</v>
      </c>
      <c r="F556" s="222"/>
      <c r="G556" s="11" t="s">
        <v>284</v>
      </c>
    </row>
    <row r="557" spans="5:7" outlineLevel="2" x14ac:dyDescent="0.2">
      <c r="E557" s="11" t="s">
        <v>442</v>
      </c>
      <c r="F557" s="222"/>
      <c r="G557" s="11" t="s">
        <v>284</v>
      </c>
    </row>
    <row r="558" spans="5:7" outlineLevel="2" x14ac:dyDescent="0.2">
      <c r="E558" s="11" t="s">
        <v>443</v>
      </c>
      <c r="F558" s="222"/>
      <c r="G558" s="11" t="s">
        <v>284</v>
      </c>
    </row>
    <row r="559" spans="5:7" outlineLevel="2" x14ac:dyDescent="0.2">
      <c r="E559" s="11" t="s">
        <v>444</v>
      </c>
      <c r="F559" s="222"/>
      <c r="G559" s="11" t="s">
        <v>284</v>
      </c>
    </row>
    <row r="560" spans="5:7" outlineLevel="2" x14ac:dyDescent="0.2">
      <c r="E560" s="11" t="s">
        <v>445</v>
      </c>
      <c r="F560" s="222"/>
      <c r="G560" s="11" t="s">
        <v>284</v>
      </c>
    </row>
    <row r="561" spans="1:7" outlineLevel="2" x14ac:dyDescent="0.2">
      <c r="E561" s="11" t="s">
        <v>446</v>
      </c>
      <c r="F561" s="222"/>
      <c r="G561" s="11" t="s">
        <v>284</v>
      </c>
    </row>
    <row r="562" spans="1:7" outlineLevel="2" x14ac:dyDescent="0.2">
      <c r="E562" s="11" t="s">
        <v>447</v>
      </c>
      <c r="F562" s="222"/>
      <c r="G562" s="11" t="s">
        <v>284</v>
      </c>
    </row>
    <row r="563" spans="1:7" outlineLevel="2" x14ac:dyDescent="0.2"/>
    <row r="564" spans="1:7" outlineLevel="2" x14ac:dyDescent="0.2">
      <c r="E564" s="11" t="s">
        <v>448</v>
      </c>
      <c r="F564" s="222"/>
      <c r="G564" s="11" t="s">
        <v>284</v>
      </c>
    </row>
    <row r="565" spans="1:7" outlineLevel="2" x14ac:dyDescent="0.2">
      <c r="E565" s="11" t="s">
        <v>449</v>
      </c>
      <c r="F565" s="222"/>
      <c r="G565" s="11" t="s">
        <v>284</v>
      </c>
    </row>
    <row r="566" spans="1:7" outlineLevel="2" x14ac:dyDescent="0.2">
      <c r="E566" s="11" t="s">
        <v>450</v>
      </c>
      <c r="F566" s="222"/>
      <c r="G566" s="11" t="s">
        <v>284</v>
      </c>
    </row>
    <row r="567" spans="1:7" outlineLevel="2" x14ac:dyDescent="0.2">
      <c r="E567" s="11" t="s">
        <v>451</v>
      </c>
      <c r="F567" s="222"/>
      <c r="G567" s="11" t="s">
        <v>284</v>
      </c>
    </row>
    <row r="568" spans="1:7" outlineLevel="2" x14ac:dyDescent="0.2">
      <c r="E568" s="11" t="s">
        <v>452</v>
      </c>
      <c r="F568" s="222"/>
      <c r="G568" s="11" t="s">
        <v>284</v>
      </c>
    </row>
    <row r="569" spans="1:7" outlineLevel="2" x14ac:dyDescent="0.2">
      <c r="E569" s="11" t="s">
        <v>453</v>
      </c>
      <c r="F569" s="222"/>
      <c r="G569" s="11" t="s">
        <v>284</v>
      </c>
    </row>
    <row r="570" spans="1:7" outlineLevel="2" x14ac:dyDescent="0.2">
      <c r="E570" s="11" t="s">
        <v>454</v>
      </c>
      <c r="F570" s="222"/>
      <c r="G570" s="11" t="s">
        <v>284</v>
      </c>
    </row>
    <row r="571" spans="1:7" outlineLevel="2" x14ac:dyDescent="0.2">
      <c r="E571" s="11" t="s">
        <v>455</v>
      </c>
      <c r="F571" s="222"/>
      <c r="G571" s="11" t="s">
        <v>284</v>
      </c>
    </row>
    <row r="572" spans="1:7" outlineLevel="1" x14ac:dyDescent="0.2"/>
    <row r="573" spans="1:7" outlineLevel="1" x14ac:dyDescent="0.2">
      <c r="A573" s="163"/>
      <c r="B573" s="10" t="s">
        <v>456</v>
      </c>
    </row>
    <row r="574" spans="1:7" outlineLevel="2" x14ac:dyDescent="0.2">
      <c r="A574" s="163"/>
      <c r="E574" s="11" t="s">
        <v>457</v>
      </c>
      <c r="F574" s="222">
        <v>1</v>
      </c>
      <c r="G574" s="11" t="s">
        <v>284</v>
      </c>
    </row>
    <row r="575" spans="1:7" outlineLevel="2" x14ac:dyDescent="0.2">
      <c r="A575" s="163"/>
      <c r="E575" s="11" t="s">
        <v>458</v>
      </c>
      <c r="F575" s="222">
        <v>1</v>
      </c>
      <c r="G575" s="11" t="s">
        <v>284</v>
      </c>
    </row>
    <row r="576" spans="1:7" outlineLevel="2" x14ac:dyDescent="0.2">
      <c r="A576" s="163"/>
      <c r="E576" s="11" t="s">
        <v>459</v>
      </c>
      <c r="F576" s="222">
        <v>1</v>
      </c>
      <c r="G576" s="11" t="s">
        <v>284</v>
      </c>
    </row>
    <row r="577" spans="1:23" outlineLevel="2" x14ac:dyDescent="0.2">
      <c r="A577" s="163"/>
      <c r="E577" s="11" t="s">
        <v>460</v>
      </c>
      <c r="F577" s="222">
        <v>1</v>
      </c>
      <c r="G577" s="11" t="s">
        <v>284</v>
      </c>
    </row>
    <row r="578" spans="1:23" outlineLevel="2" x14ac:dyDescent="0.2">
      <c r="A578" s="163"/>
      <c r="E578" s="11" t="s">
        <v>461</v>
      </c>
      <c r="F578" s="222">
        <v>1</v>
      </c>
      <c r="G578" s="11" t="s">
        <v>284</v>
      </c>
    </row>
    <row r="579" spans="1:23" outlineLevel="2" x14ac:dyDescent="0.2">
      <c r="A579" s="163"/>
      <c r="E579" s="11" t="s">
        <v>462</v>
      </c>
      <c r="F579" s="222">
        <v>1</v>
      </c>
      <c r="G579" s="11" t="s">
        <v>284</v>
      </c>
    </row>
    <row r="580" spans="1:23" outlineLevel="2" x14ac:dyDescent="0.2">
      <c r="A580" s="163"/>
      <c r="E580" s="11" t="s">
        <v>463</v>
      </c>
      <c r="F580" s="222">
        <v>1</v>
      </c>
      <c r="G580" s="11" t="s">
        <v>284</v>
      </c>
    </row>
    <row r="581" spans="1:23" outlineLevel="2" x14ac:dyDescent="0.2">
      <c r="A581" s="163"/>
      <c r="E581" s="11" t="s">
        <v>464</v>
      </c>
      <c r="F581" s="222">
        <v>1</v>
      </c>
      <c r="G581" s="11" t="s">
        <v>284</v>
      </c>
    </row>
    <row r="583" spans="1:23" x14ac:dyDescent="0.2">
      <c r="A583" s="223" t="s">
        <v>465</v>
      </c>
      <c r="B583" s="223"/>
      <c r="C583" s="224"/>
      <c r="D583" s="225"/>
      <c r="E583" s="226"/>
      <c r="F583" s="226"/>
      <c r="G583" s="226"/>
      <c r="H583" s="226"/>
      <c r="I583" s="226"/>
      <c r="J583" s="226"/>
      <c r="K583" s="226"/>
      <c r="L583" s="226"/>
      <c r="M583" s="226"/>
      <c r="N583" s="226"/>
      <c r="O583" s="226"/>
      <c r="P583" s="226"/>
      <c r="Q583" s="226"/>
      <c r="R583" s="226"/>
      <c r="S583" s="226"/>
      <c r="T583" s="226"/>
      <c r="U583" s="226"/>
      <c r="V583" s="226"/>
      <c r="W583" s="226"/>
    </row>
    <row r="584" spans="1:23" s="16" customFormat="1" outlineLevel="1" x14ac:dyDescent="0.2">
      <c r="A584" s="163"/>
      <c r="B584" s="163"/>
      <c r="C584" s="164"/>
      <c r="D584" s="165"/>
    </row>
    <row r="585" spans="1:23" s="174" customFormat="1" ht="12.75" customHeight="1" outlineLevel="1" x14ac:dyDescent="0.2">
      <c r="A585" s="163"/>
      <c r="B585" s="10" t="s">
        <v>466</v>
      </c>
      <c r="C585" s="40"/>
      <c r="D585" s="46"/>
      <c r="E585" s="11"/>
      <c r="F585" s="11"/>
      <c r="G585" s="11"/>
      <c r="H585" s="11"/>
      <c r="I585" s="11"/>
    </row>
    <row r="586" spans="1:23" s="174" customFormat="1" ht="12.75" customHeight="1" outlineLevel="2" x14ac:dyDescent="0.3">
      <c r="A586" s="194"/>
      <c r="B586" s="175"/>
      <c r="C586" s="175"/>
      <c r="F586" s="176"/>
      <c r="G586" s="177"/>
      <c r="H586" s="177"/>
    </row>
    <row r="587" spans="1:23" s="185" customFormat="1" ht="12.75" customHeight="1" outlineLevel="2" x14ac:dyDescent="0.2">
      <c r="A587" s="179"/>
      <c r="B587" s="178"/>
      <c r="C587" s="179"/>
      <c r="D587" s="179"/>
      <c r="E587" s="180" t="s">
        <v>467</v>
      </c>
      <c r="F587" s="181">
        <v>45747</v>
      </c>
      <c r="G587" s="182" t="s">
        <v>114</v>
      </c>
      <c r="H587" s="183"/>
      <c r="I587" s="184"/>
      <c r="J587" s="183"/>
      <c r="K587" s="183"/>
      <c r="L587" s="183"/>
      <c r="M587" s="183"/>
      <c r="N587" s="183"/>
      <c r="O587" s="183"/>
      <c r="P587" s="183"/>
      <c r="Q587" s="183"/>
      <c r="R587" s="183"/>
      <c r="S587" s="183"/>
      <c r="T587" s="183"/>
      <c r="U587" s="183"/>
      <c r="V587" s="183"/>
    </row>
    <row r="588" spans="1:23" s="174" customFormat="1" ht="12.75" customHeight="1" outlineLevel="2" x14ac:dyDescent="0.2">
      <c r="A588" s="194"/>
      <c r="B588" s="186"/>
      <c r="C588" s="187"/>
      <c r="E588" s="187"/>
      <c r="F588" s="188"/>
      <c r="G588" s="177"/>
      <c r="H588" s="187"/>
      <c r="I588" s="187"/>
      <c r="J588" s="187"/>
      <c r="K588" s="187"/>
      <c r="L588" s="187"/>
      <c r="M588" s="187"/>
      <c r="N588" s="187"/>
      <c r="O588" s="187"/>
      <c r="P588" s="187"/>
      <c r="Q588" s="187"/>
      <c r="R588" s="187"/>
      <c r="S588" s="187"/>
      <c r="T588" s="187"/>
      <c r="U588" s="187"/>
      <c r="V588" s="187"/>
    </row>
    <row r="589" spans="1:23" s="207" customFormat="1" outlineLevel="2" x14ac:dyDescent="0.2">
      <c r="A589" s="212"/>
      <c r="B589" s="189"/>
      <c r="C589" s="190"/>
      <c r="D589" s="191"/>
      <c r="E589" s="11" t="s">
        <v>468</v>
      </c>
      <c r="F589" s="192">
        <v>0.03</v>
      </c>
      <c r="G589" s="207" t="s">
        <v>123</v>
      </c>
    </row>
    <row r="590" spans="1:23" s="207" customFormat="1" outlineLevel="2" x14ac:dyDescent="0.2">
      <c r="A590" s="212"/>
      <c r="B590" s="189"/>
      <c r="C590" s="190"/>
      <c r="D590" s="191"/>
      <c r="E590" s="11" t="s">
        <v>469</v>
      </c>
      <c r="F590" s="192">
        <v>0.03</v>
      </c>
      <c r="G590" s="207" t="s">
        <v>123</v>
      </c>
    </row>
    <row r="591" spans="1:23" s="207" customFormat="1" outlineLevel="2" x14ac:dyDescent="0.2">
      <c r="A591" s="212"/>
      <c r="B591" s="189"/>
      <c r="C591" s="190"/>
      <c r="D591" s="191"/>
      <c r="E591" s="11" t="s">
        <v>470</v>
      </c>
      <c r="F591" s="192">
        <v>0.03</v>
      </c>
      <c r="G591" s="207" t="s">
        <v>123</v>
      </c>
    </row>
    <row r="592" spans="1:23" s="207" customFormat="1" outlineLevel="2" x14ac:dyDescent="0.2">
      <c r="A592" s="212"/>
      <c r="B592" s="189"/>
      <c r="C592" s="190"/>
      <c r="D592" s="191"/>
      <c r="E592" s="11" t="s">
        <v>471</v>
      </c>
      <c r="F592" s="192">
        <v>0.03</v>
      </c>
      <c r="G592" s="207" t="s">
        <v>123</v>
      </c>
    </row>
    <row r="593" spans="1:22" s="207" customFormat="1" outlineLevel="2" x14ac:dyDescent="0.2">
      <c r="A593" s="212"/>
      <c r="B593" s="189"/>
      <c r="C593" s="190"/>
      <c r="D593" s="191"/>
      <c r="E593" s="11" t="s">
        <v>472</v>
      </c>
      <c r="F593" s="192">
        <v>0.03</v>
      </c>
      <c r="G593" s="208" t="s">
        <v>123</v>
      </c>
      <c r="H593" s="208"/>
    </row>
    <row r="594" spans="1:22" s="207" customFormat="1" outlineLevel="2" x14ac:dyDescent="0.2">
      <c r="A594" s="212"/>
      <c r="B594" s="189"/>
      <c r="C594" s="190"/>
      <c r="D594" s="191"/>
      <c r="E594" s="11" t="s">
        <v>473</v>
      </c>
      <c r="F594" s="192">
        <v>0.03</v>
      </c>
      <c r="G594" s="208" t="s">
        <v>123</v>
      </c>
      <c r="H594" s="208"/>
    </row>
    <row r="595" spans="1:22" s="207" customFormat="1" outlineLevel="2" x14ac:dyDescent="0.2">
      <c r="A595" s="212"/>
      <c r="B595" s="189"/>
      <c r="C595" s="190"/>
      <c r="D595" s="191"/>
      <c r="E595" s="11" t="s">
        <v>474</v>
      </c>
      <c r="F595" s="192">
        <v>0.03</v>
      </c>
      <c r="G595" s="208" t="s">
        <v>123</v>
      </c>
      <c r="H595" s="208"/>
    </row>
    <row r="596" spans="1:22" s="207" customFormat="1" outlineLevel="2" x14ac:dyDescent="0.2">
      <c r="A596" s="212"/>
      <c r="B596" s="189"/>
      <c r="C596" s="190"/>
      <c r="D596" s="191"/>
      <c r="E596" s="11" t="s">
        <v>475</v>
      </c>
      <c r="F596" s="192">
        <v>0.03</v>
      </c>
      <c r="G596" s="208" t="s">
        <v>123</v>
      </c>
      <c r="H596" s="208"/>
    </row>
    <row r="597" spans="1:22" s="207" customFormat="1" outlineLevel="1" x14ac:dyDescent="0.2">
      <c r="A597" s="213"/>
      <c r="B597" s="189"/>
      <c r="C597" s="190"/>
      <c r="D597" s="191"/>
      <c r="E597" s="208"/>
      <c r="G597" s="208"/>
      <c r="H597" s="208"/>
    </row>
    <row r="598" spans="1:22" s="207" customFormat="1" outlineLevel="1" x14ac:dyDescent="0.2">
      <c r="A598" s="213"/>
      <c r="B598" s="189" t="s">
        <v>476</v>
      </c>
      <c r="C598" s="190"/>
      <c r="D598" s="191"/>
      <c r="E598" s="208"/>
      <c r="G598" s="208"/>
      <c r="H598" s="208"/>
    </row>
    <row r="599" spans="1:22" s="207" customFormat="1" outlineLevel="2" x14ac:dyDescent="0.2">
      <c r="A599" s="213"/>
      <c r="B599" s="189"/>
      <c r="C599" s="190"/>
      <c r="D599" s="191"/>
      <c r="E599" s="208"/>
      <c r="G599" s="208"/>
      <c r="H599" s="208"/>
    </row>
    <row r="600" spans="1:22" s="174" customFormat="1" ht="12.75" customHeight="1" outlineLevel="2" x14ac:dyDescent="0.2">
      <c r="A600" s="212"/>
      <c r="B600" s="186"/>
      <c r="E600" s="11" t="s">
        <v>477</v>
      </c>
      <c r="F600" s="193">
        <v>1</v>
      </c>
      <c r="G600" s="194" t="s">
        <v>478</v>
      </c>
      <c r="H600" s="194"/>
      <c r="I600" s="187"/>
      <c r="J600" s="187"/>
      <c r="N600" s="187"/>
      <c r="O600" s="187"/>
      <c r="P600" s="187"/>
      <c r="Q600" s="187"/>
      <c r="R600" s="187"/>
      <c r="S600" s="187"/>
      <c r="T600" s="187"/>
      <c r="U600" s="187"/>
      <c r="V600" s="187"/>
    </row>
    <row r="601" spans="1:22" s="174" customFormat="1" ht="12.75" customHeight="1" outlineLevel="1" x14ac:dyDescent="0.3">
      <c r="A601" s="194"/>
      <c r="B601" s="186"/>
      <c r="C601" s="187"/>
      <c r="E601" s="195"/>
      <c r="F601" s="196"/>
      <c r="G601" s="195"/>
      <c r="H601" s="197"/>
      <c r="I601" s="187"/>
      <c r="J601" s="187"/>
      <c r="N601" s="187"/>
      <c r="O601" s="187"/>
      <c r="P601" s="187"/>
      <c r="Q601" s="187"/>
      <c r="R601" s="187"/>
      <c r="S601" s="187"/>
      <c r="T601" s="187"/>
      <c r="U601" s="187"/>
      <c r="V601" s="187"/>
    </row>
    <row r="602" spans="1:22" s="174" customFormat="1" ht="12.75" customHeight="1" outlineLevel="1" x14ac:dyDescent="0.2">
      <c r="A602" s="163"/>
      <c r="B602" s="10" t="s">
        <v>479</v>
      </c>
      <c r="C602" s="40"/>
      <c r="D602" s="46"/>
      <c r="E602" s="11"/>
      <c r="F602" s="11"/>
      <c r="G602" s="11"/>
      <c r="H602" s="11"/>
      <c r="I602" s="11"/>
    </row>
    <row r="603" spans="1:22" s="174" customFormat="1" ht="12.75" customHeight="1" outlineLevel="2" x14ac:dyDescent="0.2">
      <c r="A603" s="194"/>
      <c r="B603" s="175"/>
      <c r="E603" s="194"/>
      <c r="G603" s="194"/>
      <c r="H603" s="195"/>
    </row>
    <row r="604" spans="1:22" s="174" customFormat="1" ht="12.75" customHeight="1" outlineLevel="2" x14ac:dyDescent="0.2">
      <c r="A604" s="194"/>
      <c r="B604" s="175"/>
      <c r="C604" s="198"/>
      <c r="E604" s="11" t="s">
        <v>480</v>
      </c>
      <c r="F604" s="199">
        <v>1</v>
      </c>
      <c r="G604" s="194" t="s">
        <v>481</v>
      </c>
      <c r="H604" s="200"/>
      <c r="I604" s="188"/>
      <c r="J604" s="188"/>
      <c r="K604" s="188"/>
      <c r="L604" s="188"/>
      <c r="M604" s="188"/>
      <c r="N604" s="188"/>
      <c r="O604" s="188"/>
      <c r="P604" s="188"/>
      <c r="Q604" s="188"/>
      <c r="R604" s="188"/>
      <c r="S604" s="188"/>
      <c r="T604" s="188"/>
      <c r="U604" s="188"/>
      <c r="V604" s="188"/>
    </row>
    <row r="605" spans="1:22" s="174" customFormat="1" ht="12.75" customHeight="1" outlineLevel="2" x14ac:dyDescent="0.2">
      <c r="A605" s="194"/>
      <c r="B605" s="201"/>
      <c r="C605" s="202"/>
      <c r="E605" s="11" t="s">
        <v>482</v>
      </c>
      <c r="F605" s="199">
        <v>1</v>
      </c>
      <c r="G605" s="194" t="s">
        <v>481</v>
      </c>
      <c r="H605" s="203"/>
      <c r="I605" s="204"/>
      <c r="J605" s="204"/>
      <c r="K605" s="204"/>
      <c r="L605" s="204"/>
      <c r="M605" s="204"/>
      <c r="N605" s="204"/>
      <c r="O605" s="204"/>
      <c r="P605" s="204"/>
      <c r="Q605" s="204"/>
      <c r="R605" s="204"/>
      <c r="S605" s="204"/>
      <c r="T605" s="204"/>
      <c r="U605" s="204"/>
      <c r="V605" s="204"/>
    </row>
    <row r="606" spans="1:22" s="174" customFormat="1" ht="12.75" customHeight="1" outlineLevel="2" x14ac:dyDescent="0.2">
      <c r="A606" s="194"/>
      <c r="B606" s="175"/>
      <c r="C606" s="198"/>
      <c r="E606" s="11" t="s">
        <v>483</v>
      </c>
      <c r="F606" s="199">
        <v>1</v>
      </c>
      <c r="G606" s="194" t="s">
        <v>481</v>
      </c>
      <c r="H606" s="200"/>
      <c r="I606" s="188"/>
      <c r="J606" s="188"/>
      <c r="K606" s="188"/>
      <c r="L606" s="188"/>
      <c r="M606" s="188"/>
      <c r="N606" s="188"/>
      <c r="O606" s="188"/>
      <c r="P606" s="188"/>
      <c r="Q606" s="188"/>
      <c r="R606" s="188"/>
      <c r="S606" s="188"/>
      <c r="T606" s="188"/>
      <c r="U606" s="188"/>
      <c r="V606" s="188"/>
    </row>
    <row r="607" spans="1:22" s="174" customFormat="1" ht="12.75" customHeight="1" outlineLevel="2" x14ac:dyDescent="0.2">
      <c r="A607" s="194"/>
      <c r="B607" s="201"/>
      <c r="C607" s="202"/>
      <c r="E607" s="11" t="s">
        <v>484</v>
      </c>
      <c r="F607" s="199">
        <v>1</v>
      </c>
      <c r="G607" s="194" t="s">
        <v>481</v>
      </c>
      <c r="H607" s="203"/>
      <c r="I607" s="204"/>
      <c r="J607" s="204"/>
      <c r="K607" s="204"/>
      <c r="L607" s="204"/>
      <c r="M607" s="204"/>
      <c r="N607" s="204"/>
      <c r="O607" s="204"/>
      <c r="P607" s="204"/>
      <c r="Q607" s="204"/>
      <c r="R607" s="204"/>
      <c r="S607" s="204"/>
      <c r="T607" s="204"/>
      <c r="U607" s="204"/>
      <c r="V607" s="204"/>
    </row>
    <row r="608" spans="1:22" s="174" customFormat="1" ht="12.75" customHeight="1" outlineLevel="2" x14ac:dyDescent="0.2">
      <c r="A608" s="194"/>
      <c r="B608" s="201"/>
      <c r="C608" s="202"/>
      <c r="E608" s="11" t="s">
        <v>485</v>
      </c>
      <c r="F608" s="199">
        <v>1</v>
      </c>
      <c r="G608" s="194" t="s">
        <v>481</v>
      </c>
      <c r="H608" s="203"/>
      <c r="I608" s="204"/>
      <c r="J608" s="204"/>
      <c r="K608" s="204"/>
      <c r="L608" s="204"/>
      <c r="M608" s="204"/>
      <c r="N608" s="204"/>
      <c r="O608" s="204"/>
      <c r="P608" s="204"/>
      <c r="Q608" s="204"/>
      <c r="R608" s="204"/>
      <c r="S608" s="204"/>
      <c r="T608" s="204"/>
      <c r="U608" s="204"/>
      <c r="V608" s="204"/>
    </row>
    <row r="609" spans="1:23" s="174" customFormat="1" ht="12.75" customHeight="1" outlineLevel="2" x14ac:dyDescent="0.2">
      <c r="A609" s="194"/>
      <c r="B609" s="201"/>
      <c r="C609" s="202"/>
      <c r="E609" s="11" t="s">
        <v>486</v>
      </c>
      <c r="F609" s="199">
        <v>1</v>
      </c>
      <c r="G609" s="194" t="s">
        <v>481</v>
      </c>
      <c r="H609" s="203"/>
      <c r="I609" s="204"/>
      <c r="J609" s="204"/>
      <c r="K609" s="204"/>
      <c r="L609" s="204"/>
      <c r="M609" s="204"/>
      <c r="N609" s="204"/>
      <c r="O609" s="204"/>
      <c r="P609" s="204"/>
      <c r="Q609" s="204"/>
      <c r="R609" s="204"/>
      <c r="S609" s="204"/>
      <c r="T609" s="204"/>
      <c r="U609" s="204"/>
      <c r="V609" s="204"/>
    </row>
    <row r="610" spans="1:23" s="174" customFormat="1" ht="12.75" customHeight="1" outlineLevel="2" x14ac:dyDescent="0.2">
      <c r="A610" s="194"/>
      <c r="B610" s="186"/>
      <c r="C610" s="187"/>
      <c r="E610" s="11" t="s">
        <v>487</v>
      </c>
      <c r="F610" s="199">
        <v>1</v>
      </c>
      <c r="G610" s="194" t="s">
        <v>481</v>
      </c>
      <c r="J610" s="187"/>
      <c r="K610" s="187"/>
      <c r="L610" s="187"/>
      <c r="M610" s="187"/>
      <c r="N610" s="187"/>
      <c r="O610" s="187"/>
      <c r="P610" s="187"/>
      <c r="Q610" s="187"/>
      <c r="R610" s="187"/>
      <c r="S610" s="187"/>
      <c r="T610" s="187"/>
      <c r="U610" s="187"/>
      <c r="V610" s="187"/>
    </row>
    <row r="611" spans="1:23" s="174" customFormat="1" ht="12.75" customHeight="1" outlineLevel="2" x14ac:dyDescent="0.2">
      <c r="A611" s="194"/>
      <c r="B611" s="175"/>
      <c r="C611" s="198"/>
      <c r="E611" s="11" t="s">
        <v>488</v>
      </c>
      <c r="F611" s="199">
        <v>1</v>
      </c>
      <c r="G611" s="194" t="s">
        <v>481</v>
      </c>
      <c r="H611" s="188"/>
      <c r="I611" s="188"/>
      <c r="J611" s="188"/>
      <c r="K611" s="188"/>
      <c r="L611" s="188"/>
      <c r="M611" s="188"/>
      <c r="N611" s="188"/>
      <c r="O611" s="188"/>
      <c r="P611" s="188"/>
      <c r="Q611" s="188"/>
      <c r="R611" s="188"/>
      <c r="S611" s="188"/>
      <c r="T611" s="188"/>
      <c r="U611" s="188"/>
      <c r="V611" s="188"/>
    </row>
    <row r="613" spans="1:23" x14ac:dyDescent="0.2">
      <c r="A613" s="223" t="s">
        <v>489</v>
      </c>
      <c r="B613" s="223"/>
      <c r="C613" s="224"/>
      <c r="D613" s="225"/>
      <c r="E613" s="226"/>
      <c r="F613" s="226"/>
      <c r="G613" s="226"/>
      <c r="H613" s="226"/>
      <c r="I613" s="226"/>
      <c r="J613" s="226"/>
      <c r="K613" s="226"/>
      <c r="L613" s="226"/>
      <c r="M613" s="226"/>
      <c r="N613" s="226"/>
      <c r="O613" s="226"/>
      <c r="P613" s="226"/>
      <c r="Q613" s="226"/>
      <c r="R613" s="226"/>
      <c r="S613" s="226"/>
      <c r="T613" s="226"/>
      <c r="U613" s="226"/>
      <c r="V613" s="226"/>
      <c r="W613" s="226"/>
    </row>
    <row r="614" spans="1:23" s="174" customFormat="1" ht="12.75" customHeight="1" outlineLevel="1" x14ac:dyDescent="0.2">
      <c r="B614" s="186"/>
      <c r="C614" s="187"/>
      <c r="E614" s="187"/>
      <c r="F614" s="187"/>
      <c r="G614" s="205"/>
      <c r="H614" s="205"/>
      <c r="I614" s="187"/>
      <c r="J614" s="187"/>
      <c r="K614" s="187"/>
      <c r="L614" s="187"/>
      <c r="M614" s="187"/>
      <c r="N614" s="187"/>
      <c r="O614" s="187"/>
      <c r="P614" s="187"/>
      <c r="Q614" s="187"/>
      <c r="R614" s="187"/>
      <c r="S614" s="187"/>
      <c r="T614" s="187"/>
      <c r="U614" s="187"/>
      <c r="V614" s="187"/>
    </row>
    <row r="615" spans="1:23" s="174" customFormat="1" ht="12.75" customHeight="1" outlineLevel="1" x14ac:dyDescent="0.2">
      <c r="A615" s="174" t="s">
        <v>490</v>
      </c>
      <c r="B615" s="186"/>
      <c r="C615" s="187"/>
      <c r="E615" s="174" t="s">
        <v>491</v>
      </c>
      <c r="F615" s="206">
        <v>12</v>
      </c>
      <c r="G615" s="174" t="s">
        <v>492</v>
      </c>
      <c r="I615" s="187"/>
      <c r="J615" s="187"/>
      <c r="K615" s="187"/>
      <c r="L615" s="187"/>
      <c r="M615" s="187"/>
      <c r="N615" s="187"/>
      <c r="O615" s="187"/>
      <c r="P615" s="187"/>
      <c r="Q615" s="187"/>
      <c r="R615" s="187"/>
      <c r="S615" s="187"/>
      <c r="T615" s="187"/>
      <c r="U615" s="187"/>
      <c r="V615" s="187"/>
    </row>
    <row r="616" spans="1:23" s="174" customFormat="1" ht="12.75" customHeight="1" outlineLevel="1" x14ac:dyDescent="0.3">
      <c r="B616" s="186"/>
      <c r="C616" s="187"/>
      <c r="E616" s="177"/>
      <c r="F616" s="196"/>
      <c r="G616" s="177"/>
      <c r="H616" s="177"/>
      <c r="I616" s="187"/>
      <c r="J616" s="187"/>
      <c r="K616" s="187"/>
      <c r="L616" s="187"/>
      <c r="M616" s="187"/>
      <c r="N616" s="187"/>
      <c r="O616" s="187"/>
      <c r="P616" s="187"/>
      <c r="Q616" s="187"/>
      <c r="R616" s="187"/>
      <c r="S616" s="187"/>
      <c r="T616" s="187"/>
      <c r="U616" s="187"/>
      <c r="V616" s="187"/>
    </row>
    <row r="617" spans="1:23" s="174" customFormat="1" ht="12.75" customHeight="1" outlineLevel="1" x14ac:dyDescent="0.2">
      <c r="A617" s="174" t="s">
        <v>493</v>
      </c>
      <c r="B617" s="186"/>
      <c r="C617" s="187"/>
      <c r="E617" s="174" t="s">
        <v>494</v>
      </c>
      <c r="F617" s="206">
        <v>12</v>
      </c>
      <c r="G617" s="174" t="s">
        <v>492</v>
      </c>
      <c r="I617" s="187"/>
      <c r="J617" s="187"/>
      <c r="K617" s="187"/>
      <c r="L617" s="187"/>
      <c r="M617" s="187"/>
      <c r="N617" s="187"/>
      <c r="O617" s="187"/>
      <c r="P617" s="187"/>
      <c r="Q617" s="187"/>
      <c r="R617" s="187"/>
      <c r="S617" s="187"/>
      <c r="T617" s="187"/>
      <c r="U617" s="187"/>
      <c r="V617" s="187"/>
    </row>
    <row r="618" spans="1:23" s="174" customFormat="1" ht="12.75" customHeight="1" outlineLevel="1" x14ac:dyDescent="0.2">
      <c r="B618" s="186"/>
      <c r="C618" s="187"/>
      <c r="I618" s="187"/>
      <c r="J618" s="187"/>
      <c r="K618" s="187"/>
      <c r="L618" s="187"/>
      <c r="M618" s="187"/>
      <c r="N618" s="187"/>
      <c r="O618" s="187"/>
      <c r="P618" s="187"/>
      <c r="Q618" s="187"/>
      <c r="R618" s="187"/>
      <c r="S618" s="187"/>
      <c r="T618" s="187"/>
      <c r="U618" s="187"/>
      <c r="V618" s="187"/>
    </row>
    <row r="619" spans="1:23" s="174" customFormat="1" ht="12.75" customHeight="1" outlineLevel="1" x14ac:dyDescent="0.2">
      <c r="A619" s="174" t="s">
        <v>495</v>
      </c>
      <c r="B619" s="175"/>
      <c r="E619" s="174" t="s">
        <v>496</v>
      </c>
      <c r="F619" s="206">
        <v>365</v>
      </c>
      <c r="G619" s="174" t="s">
        <v>497</v>
      </c>
      <c r="H619" s="177"/>
      <c r="I619" s="187"/>
    </row>
    <row r="621" spans="1:23" x14ac:dyDescent="0.2">
      <c r="B621" s="10" t="s">
        <v>90</v>
      </c>
    </row>
  </sheetData>
  <conditionalFormatting sqref="GP4">
    <cfRule type="cellIs" dxfId="160" priority="59" stopIfTrue="1" operator="equal">
      <formula>"Actuals"</formula>
    </cfRule>
    <cfRule type="cellIs" dxfId="159" priority="60" stopIfTrue="1" operator="equal">
      <formula>"Forecast"</formula>
    </cfRule>
  </conditionalFormatting>
  <conditionalFormatting sqref="GP4">
    <cfRule type="cellIs" dxfId="158" priority="58" stopIfTrue="1" operator="equal">
      <formula>"Budget"</formula>
    </cfRule>
  </conditionalFormatting>
  <conditionalFormatting sqref="GQ4:LI4">
    <cfRule type="cellIs" dxfId="157" priority="54" stopIfTrue="1" operator="equal">
      <formula>"Actuals"</formula>
    </cfRule>
    <cfRule type="cellIs" dxfId="156" priority="55" stopIfTrue="1" operator="equal">
      <formula>"Forecast"</formula>
    </cfRule>
  </conditionalFormatting>
  <conditionalFormatting sqref="GQ4:LI4">
    <cfRule type="cellIs" dxfId="155" priority="53" stopIfTrue="1" operator="equal">
      <formula>"Budget"</formula>
    </cfRule>
  </conditionalFormatting>
  <conditionalFormatting sqref="GP4:XFD4">
    <cfRule type="cellIs" dxfId="154" priority="51" stopIfTrue="1" operator="equal">
      <formula>"Const"</formula>
    </cfRule>
    <cfRule type="cellIs" dxfId="153" priority="52" stopIfTrue="1" operator="equal">
      <formula>"Ops"</formula>
    </cfRule>
  </conditionalFormatting>
  <conditionalFormatting sqref="GP4:XFD4">
    <cfRule type="cellIs" dxfId="152" priority="46" operator="equal">
      <formula>"Ops/Post-cont."</formula>
    </cfRule>
    <cfRule type="cellIs" dxfId="151" priority="47" operator="equal">
      <formula>"Const/Ops"</formula>
    </cfRule>
    <cfRule type="cellIs" dxfId="150" priority="49" stopIfTrue="1" operator="equal">
      <formula>"Const"</formula>
    </cfRule>
    <cfRule type="cellIs" dxfId="149" priority="50" stopIfTrue="1" operator="equal">
      <formula>"Ops"</formula>
    </cfRule>
  </conditionalFormatting>
  <conditionalFormatting sqref="GP4:XFD4">
    <cfRule type="cellIs" dxfId="148" priority="48" operator="equal">
      <formula>"Fin-close"</formula>
    </cfRule>
  </conditionalFormatting>
  <conditionalFormatting sqref="GP4:XFD4">
    <cfRule type="cellIs" dxfId="147" priority="45" operator="equal">
      <formula xml:space="preserve"> "FC/Const."</formula>
    </cfRule>
  </conditionalFormatting>
  <conditionalFormatting sqref="X3:GO3">
    <cfRule type="cellIs" dxfId="146" priority="13" stopIfTrue="1" operator="equal">
      <formula>"Construction"</formula>
    </cfRule>
    <cfRule type="cellIs" dxfId="145" priority="14" stopIfTrue="1" operator="equal">
      <formula>"Operations"</formula>
    </cfRule>
  </conditionalFormatting>
  <conditionalFormatting sqref="X3:GO3">
    <cfRule type="cellIs" dxfId="144" priority="12" operator="equal">
      <formula>"Fin Close"</formula>
    </cfRule>
  </conditionalFormatting>
  <conditionalFormatting sqref="X3:GO3">
    <cfRule type="cellIs" dxfId="143" priority="10" operator="equal">
      <formula>"PPA ext."</formula>
    </cfRule>
    <cfRule type="cellIs" dxfId="142" priority="11" operator="equal">
      <formula>"Delay"</formula>
    </cfRule>
  </conditionalFormatting>
  <conditionalFormatting sqref="F2:F3">
    <cfRule type="cellIs" dxfId="141" priority="8" stopIfTrue="1" operator="notEqual">
      <formula>0</formula>
    </cfRule>
    <cfRule type="cellIs" dxfId="140" priority="9" stopIfTrue="1" operator="equal">
      <formula>""</formula>
    </cfRule>
  </conditionalFormatting>
  <conditionalFormatting sqref="J3:W3">
    <cfRule type="cellIs" dxfId="139" priority="6" stopIfTrue="1" operator="equal">
      <formula>"Construction"</formula>
    </cfRule>
    <cfRule type="cellIs" dxfId="138" priority="7" stopIfTrue="1" operator="equal">
      <formula>"Operations"</formula>
    </cfRule>
  </conditionalFormatting>
  <conditionalFormatting sqref="J3:W3">
    <cfRule type="cellIs" dxfId="137" priority="5" operator="equal">
      <formula>"Fin Close"</formula>
    </cfRule>
  </conditionalFormatting>
  <conditionalFormatting sqref="J3:W3">
    <cfRule type="cellIs" dxfId="136" priority="3" operator="equal">
      <formula>"PPA ext."</formula>
    </cfRule>
    <cfRule type="cellIs" dxfId="135" priority="4" operator="equal">
      <formula>"Delay"</formula>
    </cfRule>
  </conditionalFormatting>
  <conditionalFormatting sqref="C587:D587 C600:D600">
    <cfRule type="cellIs" dxfId="134" priority="1" stopIfTrue="1" operator="equal">
      <formula>"N/A"</formula>
    </cfRule>
    <cfRule type="cellIs" dxfId="133" priority="2" stopIfTrue="1" operator="notEqual">
      <formula>""</formula>
    </cfRule>
  </conditionalFormatting>
  <dataValidations disablePrompts="1"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8" outlineLevelRow="1" x14ac:dyDescent="0.2"/>
  <cols>
    <col min="1" max="2" width="1.42578125" style="10" customWidth="1"/>
    <col min="3" max="3" width="1.42578125" style="40" customWidth="1"/>
    <col min="4" max="4" width="1.42578125" style="46" customWidth="1"/>
    <col min="5" max="5" width="30.5703125" style="11" bestFit="1" customWidth="1"/>
    <col min="6" max="6" width="14.42578125" style="11" bestFit="1" customWidth="1"/>
    <col min="7" max="7" width="13.140625" style="11" bestFit="1" customWidth="1"/>
    <col min="8" max="8" width="7" style="11" bestFit="1" customWidth="1"/>
    <col min="9" max="9" width="3.42578125" style="11" customWidth="1"/>
    <col min="10" max="23" width="11.85546875" style="11" bestFit="1" customWidth="1"/>
    <col min="24" max="16384" width="15.140625" style="11" hidden="1"/>
  </cols>
  <sheetData>
    <row r="1" spans="1:707" s="13" customFormat="1" ht="31.2"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23" t="s">
        <v>498</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499</v>
      </c>
    </row>
    <row r="10" spans="1:707" outlineLevel="1" x14ac:dyDescent="0.2">
      <c r="E10" s="237" t="str">
        <f t="shared" ref="E10:W10" si="4" xml:space="preserve">  E$21</f>
        <v>Model period start</v>
      </c>
      <c r="F10" s="237">
        <f t="shared" si="4"/>
        <v>0</v>
      </c>
      <c r="G10" s="237" t="str">
        <f t="shared" si="4"/>
        <v>date</v>
      </c>
      <c r="H10" s="237">
        <f t="shared" si="4"/>
        <v>0</v>
      </c>
      <c r="I10" s="237">
        <f t="shared" si="4"/>
        <v>0</v>
      </c>
      <c r="J10" s="237">
        <f t="shared" si="4"/>
        <v>42461</v>
      </c>
      <c r="K10" s="237">
        <f t="shared" si="4"/>
        <v>42826</v>
      </c>
      <c r="L10" s="237">
        <f t="shared" si="4"/>
        <v>43191</v>
      </c>
      <c r="M10" s="237">
        <f t="shared" si="4"/>
        <v>43556</v>
      </c>
      <c r="N10" s="237">
        <f t="shared" si="4"/>
        <v>43922</v>
      </c>
      <c r="O10" s="237">
        <f t="shared" si="4"/>
        <v>44287</v>
      </c>
      <c r="P10" s="237">
        <f t="shared" si="4"/>
        <v>44652</v>
      </c>
      <c r="Q10" s="237">
        <f t="shared" si="4"/>
        <v>45017</v>
      </c>
      <c r="R10" s="237">
        <f t="shared" si="4"/>
        <v>45383</v>
      </c>
      <c r="S10" s="237">
        <f t="shared" si="4"/>
        <v>45748</v>
      </c>
      <c r="T10" s="237">
        <f t="shared" si="4"/>
        <v>46113</v>
      </c>
      <c r="U10" s="237">
        <f t="shared" si="4"/>
        <v>46478</v>
      </c>
      <c r="V10" s="237">
        <f t="shared" si="4"/>
        <v>46844</v>
      </c>
      <c r="W10" s="237">
        <f t="shared" si="4"/>
        <v>47209</v>
      </c>
    </row>
    <row r="11" spans="1:707" outlineLevel="1" x14ac:dyDescent="0.2">
      <c r="E11" s="238" t="str">
        <f xml:space="preserve">  InpS!E$11</f>
        <v>Months per period (Primary)</v>
      </c>
      <c r="F11" s="238">
        <f xml:space="preserve">  InpS!F$11</f>
        <v>12</v>
      </c>
      <c r="G11" s="238" t="str">
        <f xml:space="preserve">  InpS!G$11</f>
        <v>Months</v>
      </c>
    </row>
    <row r="12" spans="1:707" outlineLevel="1" x14ac:dyDescent="0.2">
      <c r="A12" s="239"/>
      <c r="B12" s="239"/>
      <c r="C12" s="240"/>
      <c r="D12" s="241"/>
      <c r="E12" s="242" t="s">
        <v>499</v>
      </c>
      <c r="F12" s="242"/>
      <c r="G12" s="242" t="s">
        <v>114</v>
      </c>
      <c r="H12" s="242"/>
      <c r="I12" s="242"/>
      <c r="J12" s="243">
        <f t="shared" ref="J12" si="5" xml:space="preserve">  EDATE( J10, $F11 ) - 1</f>
        <v>42825</v>
      </c>
      <c r="K12" s="243">
        <f t="shared" ref="K12:W12" si="6" xml:space="preserve">  EDATE( K10, $F11 ) - 1</f>
        <v>43190</v>
      </c>
      <c r="L12" s="243">
        <f t="shared" si="6"/>
        <v>43555</v>
      </c>
      <c r="M12" s="243">
        <f t="shared" si="6"/>
        <v>43921</v>
      </c>
      <c r="N12" s="243">
        <f t="shared" si="6"/>
        <v>44286</v>
      </c>
      <c r="O12" s="243">
        <f t="shared" si="6"/>
        <v>44651</v>
      </c>
      <c r="P12" s="243">
        <f t="shared" si="6"/>
        <v>45016</v>
      </c>
      <c r="Q12" s="243">
        <f t="shared" si="6"/>
        <v>45382</v>
      </c>
      <c r="R12" s="243">
        <f t="shared" si="6"/>
        <v>45747</v>
      </c>
      <c r="S12" s="243">
        <f t="shared" si="6"/>
        <v>46112</v>
      </c>
      <c r="T12" s="243">
        <f t="shared" si="6"/>
        <v>46477</v>
      </c>
      <c r="U12" s="243">
        <f t="shared" si="6"/>
        <v>46843</v>
      </c>
      <c r="V12" s="243">
        <f t="shared" si="6"/>
        <v>47208</v>
      </c>
      <c r="W12" s="243">
        <f t="shared" si="6"/>
        <v>47573</v>
      </c>
    </row>
    <row r="13" spans="1:707" outlineLevel="1" x14ac:dyDescent="0.2"/>
    <row r="14" spans="1:707" outlineLevel="1" x14ac:dyDescent="0.2">
      <c r="B14" s="10" t="s">
        <v>500</v>
      </c>
    </row>
    <row r="15" spans="1:707" outlineLevel="1" x14ac:dyDescent="0.2">
      <c r="A15" s="239"/>
      <c r="B15" s="239"/>
      <c r="C15" s="240"/>
      <c r="D15" s="241"/>
      <c r="E15" s="242" t="s">
        <v>500</v>
      </c>
      <c r="F15" s="242"/>
      <c r="G15" s="244" t="s">
        <v>501</v>
      </c>
      <c r="H15" s="244"/>
      <c r="I15" s="244"/>
      <c r="J15" s="245">
        <f t="shared" ref="J15" si="7" xml:space="preserve">  I15 + 1</f>
        <v>1</v>
      </c>
      <c r="K15" s="245">
        <f t="shared" ref="K15" si="8" xml:space="preserve">  J15 + 1</f>
        <v>2</v>
      </c>
      <c r="L15" s="245">
        <f t="shared" ref="L15" si="9" xml:space="preserve">  K15 + 1</f>
        <v>3</v>
      </c>
      <c r="M15" s="245">
        <f t="shared" ref="M15" si="10" xml:space="preserve">  L15 + 1</f>
        <v>4</v>
      </c>
      <c r="N15" s="245">
        <f t="shared" ref="N15" si="11" xml:space="preserve">  M15 + 1</f>
        <v>5</v>
      </c>
      <c r="O15" s="245">
        <f t="shared" ref="O15" si="12" xml:space="preserve">  N15 + 1</f>
        <v>6</v>
      </c>
      <c r="P15" s="245">
        <f t="shared" ref="P15" si="13" xml:space="preserve">  O15 + 1</f>
        <v>7</v>
      </c>
      <c r="Q15" s="245">
        <f t="shared" ref="Q15" si="14" xml:space="preserve">  P15 + 1</f>
        <v>8</v>
      </c>
      <c r="R15" s="245">
        <f t="shared" ref="R15" si="15" xml:space="preserve">  Q15 + 1</f>
        <v>9</v>
      </c>
      <c r="S15" s="245">
        <f t="shared" ref="S15" si="16" xml:space="preserve">  R15 + 1</f>
        <v>10</v>
      </c>
      <c r="T15" s="245">
        <f t="shared" ref="T15" si="17" xml:space="preserve">  S15 + 1</f>
        <v>11</v>
      </c>
      <c r="U15" s="245">
        <f t="shared" ref="U15" si="18" xml:space="preserve">  T15 + 1</f>
        <v>12</v>
      </c>
      <c r="V15" s="245">
        <f t="shared" ref="V15" si="19" xml:space="preserve">  U15 + 1</f>
        <v>13</v>
      </c>
      <c r="W15" s="245">
        <f t="shared" ref="W15" si="20" xml:space="preserve">  V15 + 1</f>
        <v>14</v>
      </c>
    </row>
    <row r="16" spans="1:707" outlineLevel="1" x14ac:dyDescent="0.2"/>
    <row r="17" spans="1:23" outlineLevel="1" x14ac:dyDescent="0.2">
      <c r="B17" s="10" t="s">
        <v>502</v>
      </c>
    </row>
    <row r="18" spans="1:23" outlineLevel="1" x14ac:dyDescent="0.2">
      <c r="E18" s="246" t="str">
        <f t="shared" ref="E18:W18" si="21" xml:space="preserve">  E$15</f>
        <v>Period number</v>
      </c>
      <c r="F18" s="246">
        <f t="shared" si="21"/>
        <v>0</v>
      </c>
      <c r="G18" s="246" t="str">
        <f t="shared" si="21"/>
        <v>Counter</v>
      </c>
      <c r="H18" s="246">
        <f t="shared" si="21"/>
        <v>0</v>
      </c>
      <c r="I18" s="246">
        <f t="shared" si="21"/>
        <v>0</v>
      </c>
      <c r="J18" s="246">
        <f t="shared" si="21"/>
        <v>1</v>
      </c>
      <c r="K18" s="246">
        <f t="shared" si="21"/>
        <v>2</v>
      </c>
      <c r="L18" s="246">
        <f t="shared" si="21"/>
        <v>3</v>
      </c>
      <c r="M18" s="246">
        <f t="shared" si="21"/>
        <v>4</v>
      </c>
      <c r="N18" s="246">
        <f t="shared" si="21"/>
        <v>5</v>
      </c>
      <c r="O18" s="246">
        <f t="shared" si="21"/>
        <v>6</v>
      </c>
      <c r="P18" s="246">
        <f t="shared" si="21"/>
        <v>7</v>
      </c>
      <c r="Q18" s="246">
        <f t="shared" si="21"/>
        <v>8</v>
      </c>
      <c r="R18" s="246">
        <f t="shared" si="21"/>
        <v>9</v>
      </c>
      <c r="S18" s="246">
        <f t="shared" si="21"/>
        <v>10</v>
      </c>
      <c r="T18" s="246">
        <f t="shared" si="21"/>
        <v>11</v>
      </c>
      <c r="U18" s="246">
        <f t="shared" si="21"/>
        <v>12</v>
      </c>
      <c r="V18" s="246">
        <f t="shared" si="21"/>
        <v>13</v>
      </c>
      <c r="W18" s="246">
        <f t="shared" si="21"/>
        <v>14</v>
      </c>
    </row>
    <row r="19" spans="1:23" outlineLevel="1" x14ac:dyDescent="0.2">
      <c r="A19" s="247"/>
      <c r="B19" s="247"/>
      <c r="C19" s="248"/>
      <c r="D19" s="249"/>
      <c r="E19" s="162" t="str">
        <f xml:space="preserve">  InpS!E$9</f>
        <v>Start date</v>
      </c>
      <c r="F19" s="160">
        <f xml:space="preserve">  InpS!F$9</f>
        <v>42461</v>
      </c>
      <c r="G19" s="161" t="str">
        <f xml:space="preserve">  InpS!G$9</f>
        <v>date</v>
      </c>
    </row>
    <row r="20" spans="1:23" outlineLevel="1" x14ac:dyDescent="0.2">
      <c r="A20" s="247"/>
      <c r="B20" s="247"/>
      <c r="C20" s="248"/>
      <c r="D20" s="249"/>
      <c r="E20" s="162" t="str">
        <f xml:space="preserve">  InpS!E$11</f>
        <v>Months per period (Primary)</v>
      </c>
      <c r="F20" s="250">
        <f xml:space="preserve">  InpS!F$11</f>
        <v>12</v>
      </c>
      <c r="G20" s="161" t="str">
        <f xml:space="preserve">  InpS!G$11</f>
        <v>Months</v>
      </c>
    </row>
    <row r="21" spans="1:23" outlineLevel="1" x14ac:dyDescent="0.2">
      <c r="E21" s="11" t="s">
        <v>502</v>
      </c>
      <c r="G21" s="11" t="s">
        <v>114</v>
      </c>
      <c r="J21" s="237">
        <f xml:space="preserve">  IF( J18 = 1, $F19, EDATE( I21, $F20 ) )</f>
        <v>42461</v>
      </c>
      <c r="K21" s="237">
        <f t="shared" ref="K21" si="22" xml:space="preserve">  IF( K18 = 1, $F19, EDATE( J21, $F20 ) )</f>
        <v>42826</v>
      </c>
      <c r="L21" s="237">
        <f t="shared" ref="L21" si="23" xml:space="preserve">  IF( L18 = 1, $F19, EDATE( K21, $F20 ) )</f>
        <v>43191</v>
      </c>
      <c r="M21" s="237">
        <f t="shared" ref="M21" si="24" xml:space="preserve">  IF( M18 = 1, $F19, EDATE( L21, $F20 ) )</f>
        <v>43556</v>
      </c>
      <c r="N21" s="237">
        <f t="shared" ref="N21" si="25" xml:space="preserve">  IF( N18 = 1, $F19, EDATE( M21, $F20 ) )</f>
        <v>43922</v>
      </c>
      <c r="O21" s="237">
        <f t="shared" ref="O21" si="26" xml:space="preserve">  IF( O18 = 1, $F19, EDATE( N21, $F20 ) )</f>
        <v>44287</v>
      </c>
      <c r="P21" s="237">
        <f t="shared" ref="P21" si="27" xml:space="preserve">  IF( P18 = 1, $F19, EDATE( O21, $F20 ) )</f>
        <v>44652</v>
      </c>
      <c r="Q21" s="237">
        <f t="shared" ref="Q21" si="28" xml:space="preserve">  IF( Q18 = 1, $F19, EDATE( P21, $F20 ) )</f>
        <v>45017</v>
      </c>
      <c r="R21" s="237">
        <f t="shared" ref="R21" si="29" xml:space="preserve">  IF( R18 = 1, $F19, EDATE( Q21, $F20 ) )</f>
        <v>45383</v>
      </c>
      <c r="S21" s="237">
        <f t="shared" ref="S21" si="30" xml:space="preserve">  IF( S18 = 1, $F19, EDATE( R21, $F20 ) )</f>
        <v>45748</v>
      </c>
      <c r="T21" s="237">
        <f t="shared" ref="T21" si="31" xml:space="preserve">  IF( T18 = 1, $F19, EDATE( S21, $F20 ) )</f>
        <v>46113</v>
      </c>
      <c r="U21" s="237">
        <f t="shared" ref="U21" si="32" xml:space="preserve">  IF( U18 = 1, $F19, EDATE( T21, $F20 ) )</f>
        <v>46478</v>
      </c>
      <c r="V21" s="237">
        <f t="shared" ref="V21" si="33" xml:space="preserve">  IF( V18 = 1, $F19, EDATE( U21, $F20 ) )</f>
        <v>46844</v>
      </c>
      <c r="W21" s="237">
        <f t="shared" ref="W21" si="34" xml:space="preserve">  IF( W18 = 1, $F19, EDATE( V21, $F20 ) )</f>
        <v>47209</v>
      </c>
    </row>
    <row r="23" spans="1:23" x14ac:dyDescent="0.2">
      <c r="A23" s="223" t="s">
        <v>503</v>
      </c>
      <c r="B23" s="223"/>
      <c r="C23" s="224"/>
      <c r="D23" s="225"/>
      <c r="E23" s="226"/>
      <c r="F23" s="226"/>
      <c r="G23" s="226"/>
      <c r="H23" s="226"/>
      <c r="I23" s="226"/>
      <c r="J23" s="226"/>
      <c r="K23" s="226"/>
      <c r="L23" s="226"/>
      <c r="M23" s="226"/>
      <c r="N23" s="226"/>
      <c r="O23" s="226"/>
      <c r="P23" s="226"/>
      <c r="Q23" s="226"/>
      <c r="R23" s="226"/>
      <c r="S23" s="226"/>
      <c r="T23" s="226"/>
      <c r="U23" s="226"/>
      <c r="V23" s="226"/>
      <c r="W23" s="226"/>
    </row>
    <row r="24" spans="1:23" outlineLevel="1" x14ac:dyDescent="0.2">
      <c r="B24" s="10" t="s">
        <v>503</v>
      </c>
    </row>
    <row r="25" spans="1:23" outlineLevel="1" x14ac:dyDescent="0.2">
      <c r="A25" s="247"/>
      <c r="B25" s="247"/>
      <c r="C25" s="248"/>
      <c r="D25" s="249"/>
      <c r="E25" s="162" t="str">
        <f>InpS!E12</f>
        <v>Forecast start date</v>
      </c>
      <c r="F25" s="160">
        <f>InpS!F12</f>
        <v>45748</v>
      </c>
      <c r="G25" s="161" t="str">
        <f>InpS!G12</f>
        <v>date</v>
      </c>
    </row>
    <row r="26" spans="1:23" outlineLevel="1" x14ac:dyDescent="0.2">
      <c r="E26" s="237" t="str">
        <f>E10</f>
        <v>Model period start</v>
      </c>
      <c r="F26" s="237">
        <f t="shared" ref="F26:J26" si="35">F10</f>
        <v>0</v>
      </c>
      <c r="G26" s="237" t="str">
        <f t="shared" si="35"/>
        <v>date</v>
      </c>
      <c r="H26" s="237">
        <f t="shared" si="35"/>
        <v>0</v>
      </c>
      <c r="I26" s="237">
        <f t="shared" si="35"/>
        <v>0</v>
      </c>
      <c r="J26" s="237">
        <f t="shared" si="35"/>
        <v>42461</v>
      </c>
      <c r="K26" s="237">
        <f t="shared" ref="K26:W26" si="36">K10</f>
        <v>42826</v>
      </c>
      <c r="L26" s="237">
        <f t="shared" si="36"/>
        <v>43191</v>
      </c>
      <c r="M26" s="237">
        <f t="shared" si="36"/>
        <v>43556</v>
      </c>
      <c r="N26" s="237">
        <f t="shared" si="36"/>
        <v>43922</v>
      </c>
      <c r="O26" s="237">
        <f t="shared" si="36"/>
        <v>44287</v>
      </c>
      <c r="P26" s="237">
        <f t="shared" si="36"/>
        <v>44652</v>
      </c>
      <c r="Q26" s="237">
        <f t="shared" si="36"/>
        <v>45017</v>
      </c>
      <c r="R26" s="237">
        <f t="shared" si="36"/>
        <v>45383</v>
      </c>
      <c r="S26" s="237">
        <f t="shared" si="36"/>
        <v>45748</v>
      </c>
      <c r="T26" s="237">
        <f t="shared" si="36"/>
        <v>46113</v>
      </c>
      <c r="U26" s="237">
        <f t="shared" si="36"/>
        <v>46478</v>
      </c>
      <c r="V26" s="237">
        <f t="shared" si="36"/>
        <v>46844</v>
      </c>
      <c r="W26" s="237">
        <f t="shared" si="36"/>
        <v>47209</v>
      </c>
    </row>
    <row r="27" spans="1:23" outlineLevel="1" x14ac:dyDescent="0.2">
      <c r="E27" s="237" t="str">
        <f>E12</f>
        <v>Model period end</v>
      </c>
      <c r="F27" s="237">
        <f t="shared" ref="F27:J27" si="37">F12</f>
        <v>0</v>
      </c>
      <c r="G27" s="237" t="str">
        <f t="shared" si="37"/>
        <v>date</v>
      </c>
      <c r="H27" s="237">
        <f t="shared" si="37"/>
        <v>0</v>
      </c>
      <c r="I27" s="237">
        <f t="shared" si="37"/>
        <v>0</v>
      </c>
      <c r="J27" s="237">
        <f t="shared" si="37"/>
        <v>42825</v>
      </c>
      <c r="K27" s="237">
        <f t="shared" ref="K27:W27" si="38">K12</f>
        <v>43190</v>
      </c>
      <c r="L27" s="237">
        <f t="shared" si="38"/>
        <v>43555</v>
      </c>
      <c r="M27" s="237">
        <f t="shared" si="38"/>
        <v>43921</v>
      </c>
      <c r="N27" s="237">
        <f t="shared" si="38"/>
        <v>44286</v>
      </c>
      <c r="O27" s="237">
        <f t="shared" si="38"/>
        <v>44651</v>
      </c>
      <c r="P27" s="237">
        <f t="shared" si="38"/>
        <v>45016</v>
      </c>
      <c r="Q27" s="237">
        <f t="shared" si="38"/>
        <v>45382</v>
      </c>
      <c r="R27" s="237">
        <f t="shared" si="38"/>
        <v>45747</v>
      </c>
      <c r="S27" s="237">
        <f t="shared" si="38"/>
        <v>46112</v>
      </c>
      <c r="T27" s="237">
        <f t="shared" si="38"/>
        <v>46477</v>
      </c>
      <c r="U27" s="237">
        <f t="shared" si="38"/>
        <v>46843</v>
      </c>
      <c r="V27" s="237">
        <f t="shared" si="38"/>
        <v>47208</v>
      </c>
      <c r="W27" s="237">
        <f t="shared" si="38"/>
        <v>47573</v>
      </c>
    </row>
    <row r="28" spans="1:23" outlineLevel="1" x14ac:dyDescent="0.2">
      <c r="A28" s="239"/>
      <c r="B28" s="239"/>
      <c r="C28" s="240"/>
      <c r="D28" s="241"/>
      <c r="E28" s="546" t="s">
        <v>503</v>
      </c>
      <c r="F28" s="546"/>
      <c r="G28" s="546" t="s">
        <v>504</v>
      </c>
      <c r="H28" s="546">
        <f xml:space="preserve"> SUM( J28:W28 )</f>
        <v>1</v>
      </c>
      <c r="I28" s="546"/>
      <c r="J28" s="546">
        <f xml:space="preserve">  IF( AND( $F25 &gt;= J26, $F25 &lt;= J27 ), 1, 0 )</f>
        <v>0</v>
      </c>
      <c r="K28" s="546">
        <f t="shared" ref="K28:W28" si="39" xml:space="preserve">  IF( AND( $F25 &gt;= K26, $F25 &lt;= K27 ), 1, 0 )</f>
        <v>0</v>
      </c>
      <c r="L28" s="546">
        <f t="shared" si="39"/>
        <v>0</v>
      </c>
      <c r="M28" s="546">
        <f t="shared" si="39"/>
        <v>0</v>
      </c>
      <c r="N28" s="546">
        <f t="shared" si="39"/>
        <v>0</v>
      </c>
      <c r="O28" s="546">
        <f t="shared" si="39"/>
        <v>0</v>
      </c>
      <c r="P28" s="546">
        <f t="shared" si="39"/>
        <v>0</v>
      </c>
      <c r="Q28" s="546">
        <f t="shared" si="39"/>
        <v>0</v>
      </c>
      <c r="R28" s="546">
        <f t="shared" si="39"/>
        <v>0</v>
      </c>
      <c r="S28" s="546">
        <f t="shared" si="39"/>
        <v>1</v>
      </c>
      <c r="T28" s="546">
        <f t="shared" si="39"/>
        <v>0</v>
      </c>
      <c r="U28" s="546">
        <f t="shared" si="39"/>
        <v>0</v>
      </c>
      <c r="V28" s="546">
        <f t="shared" si="39"/>
        <v>0</v>
      </c>
      <c r="W28" s="546">
        <f t="shared" si="39"/>
        <v>0</v>
      </c>
    </row>
    <row r="29" spans="1:23" x14ac:dyDescent="0.2">
      <c r="A29" s="239"/>
      <c r="B29" s="239"/>
      <c r="C29" s="240"/>
      <c r="D29" s="241"/>
      <c r="E29" s="242"/>
      <c r="F29" s="242"/>
      <c r="G29" s="244"/>
      <c r="H29" s="244"/>
      <c r="I29" s="244"/>
      <c r="J29" s="245"/>
      <c r="K29" s="245"/>
      <c r="L29" s="245"/>
      <c r="M29" s="245"/>
      <c r="N29" s="245"/>
      <c r="O29" s="245"/>
      <c r="P29" s="245"/>
      <c r="Q29" s="245"/>
      <c r="R29" s="245"/>
      <c r="S29" s="245"/>
      <c r="T29" s="245"/>
      <c r="U29" s="245"/>
      <c r="V29" s="245"/>
      <c r="W29" s="245"/>
    </row>
    <row r="30" spans="1:23" x14ac:dyDescent="0.2">
      <c r="A30" s="223" t="s">
        <v>505</v>
      </c>
      <c r="B30" s="223"/>
      <c r="C30" s="224"/>
      <c r="D30" s="225"/>
      <c r="E30" s="226"/>
      <c r="F30" s="226"/>
      <c r="G30" s="226"/>
      <c r="H30" s="226"/>
      <c r="I30" s="226"/>
      <c r="J30" s="226"/>
      <c r="K30" s="226"/>
      <c r="L30" s="226"/>
      <c r="M30" s="226"/>
      <c r="N30" s="226"/>
      <c r="O30" s="226"/>
      <c r="P30" s="226"/>
      <c r="Q30" s="226"/>
      <c r="R30" s="226"/>
      <c r="S30" s="226"/>
      <c r="T30" s="226"/>
      <c r="U30" s="226"/>
      <c r="V30" s="226"/>
      <c r="W30" s="226"/>
    </row>
    <row r="31" spans="1:23" outlineLevel="1" x14ac:dyDescent="0.2">
      <c r="B31" s="10" t="s">
        <v>505</v>
      </c>
    </row>
    <row r="32" spans="1:23" outlineLevel="1" x14ac:dyDescent="0.2">
      <c r="E32" s="237" t="str">
        <f>E12</f>
        <v>Model period end</v>
      </c>
      <c r="F32" s="237">
        <f t="shared" ref="F32:J32" si="40">F12</f>
        <v>0</v>
      </c>
      <c r="G32" s="237" t="str">
        <f t="shared" si="40"/>
        <v>date</v>
      </c>
      <c r="H32" s="237">
        <f t="shared" si="40"/>
        <v>0</v>
      </c>
      <c r="I32" s="237">
        <f t="shared" si="40"/>
        <v>0</v>
      </c>
      <c r="J32" s="237">
        <f t="shared" si="40"/>
        <v>42825</v>
      </c>
      <c r="K32" s="237">
        <f t="shared" ref="K32:W32" si="41">K12</f>
        <v>43190</v>
      </c>
      <c r="L32" s="237">
        <f t="shared" si="41"/>
        <v>43555</v>
      </c>
      <c r="M32" s="237">
        <f t="shared" si="41"/>
        <v>43921</v>
      </c>
      <c r="N32" s="237">
        <f t="shared" si="41"/>
        <v>44286</v>
      </c>
      <c r="O32" s="237">
        <f t="shared" si="41"/>
        <v>44651</v>
      </c>
      <c r="P32" s="237">
        <f t="shared" si="41"/>
        <v>45016</v>
      </c>
      <c r="Q32" s="237">
        <f t="shared" si="41"/>
        <v>45382</v>
      </c>
      <c r="R32" s="237">
        <f t="shared" si="41"/>
        <v>45747</v>
      </c>
      <c r="S32" s="237">
        <f t="shared" si="41"/>
        <v>46112</v>
      </c>
      <c r="T32" s="237">
        <f t="shared" si="41"/>
        <v>46477</v>
      </c>
      <c r="U32" s="237">
        <f t="shared" si="41"/>
        <v>46843</v>
      </c>
      <c r="V32" s="237">
        <f t="shared" si="41"/>
        <v>47208</v>
      </c>
      <c r="W32" s="237">
        <f t="shared" si="41"/>
        <v>47573</v>
      </c>
    </row>
    <row r="33" spans="1:23" outlineLevel="1" x14ac:dyDescent="0.2">
      <c r="A33" s="247"/>
      <c r="B33" s="247"/>
      <c r="C33" s="248"/>
      <c r="D33" s="249"/>
      <c r="E33" s="162" t="str">
        <f>InpS!E12</f>
        <v>Forecast start date</v>
      </c>
      <c r="F33" s="160">
        <f>InpS!F12</f>
        <v>45748</v>
      </c>
      <c r="G33" s="161" t="str">
        <f>InpS!G12</f>
        <v>date</v>
      </c>
    </row>
    <row r="34" spans="1:23" outlineLevel="1" x14ac:dyDescent="0.2">
      <c r="E34" s="237" t="str">
        <f t="shared" ref="E34:J34" si="42">E21</f>
        <v>Model period start</v>
      </c>
      <c r="F34" s="237">
        <f t="shared" si="42"/>
        <v>0</v>
      </c>
      <c r="G34" s="237" t="str">
        <f t="shared" si="42"/>
        <v>date</v>
      </c>
      <c r="H34" s="237">
        <f t="shared" si="42"/>
        <v>0</v>
      </c>
      <c r="I34" s="237">
        <f t="shared" si="42"/>
        <v>0</v>
      </c>
      <c r="J34" s="237">
        <f t="shared" si="42"/>
        <v>42461</v>
      </c>
      <c r="K34" s="237">
        <f t="shared" ref="K34:W34" si="43">K21</f>
        <v>42826</v>
      </c>
      <c r="L34" s="237">
        <f t="shared" si="43"/>
        <v>43191</v>
      </c>
      <c r="M34" s="237">
        <f t="shared" si="43"/>
        <v>43556</v>
      </c>
      <c r="N34" s="237">
        <f t="shared" si="43"/>
        <v>43922</v>
      </c>
      <c r="O34" s="237">
        <f t="shared" si="43"/>
        <v>44287</v>
      </c>
      <c r="P34" s="237">
        <f t="shared" si="43"/>
        <v>44652</v>
      </c>
      <c r="Q34" s="237">
        <f t="shared" si="43"/>
        <v>45017</v>
      </c>
      <c r="R34" s="237">
        <f t="shared" si="43"/>
        <v>45383</v>
      </c>
      <c r="S34" s="237">
        <f t="shared" si="43"/>
        <v>45748</v>
      </c>
      <c r="T34" s="237">
        <f t="shared" si="43"/>
        <v>46113</v>
      </c>
      <c r="U34" s="237">
        <f t="shared" si="43"/>
        <v>46478</v>
      </c>
      <c r="V34" s="237">
        <f t="shared" si="43"/>
        <v>46844</v>
      </c>
      <c r="W34" s="237">
        <f t="shared" si="43"/>
        <v>47209</v>
      </c>
    </row>
    <row r="35" spans="1:23" outlineLevel="1" x14ac:dyDescent="0.2">
      <c r="E35" s="162" t="str">
        <f>InpS!E13</f>
        <v>End of AMP period flag date</v>
      </c>
      <c r="F35" s="160">
        <f>InpS!F13</f>
        <v>47573</v>
      </c>
      <c r="G35" s="161" t="str">
        <f>InpS!G13</f>
        <v>date</v>
      </c>
    </row>
    <row r="36" spans="1:23" s="254" customFormat="1" outlineLevel="1" x14ac:dyDescent="0.2">
      <c r="A36" s="251"/>
      <c r="B36" s="251"/>
      <c r="C36" s="252"/>
      <c r="D36" s="253"/>
      <c r="E36" s="254" t="s">
        <v>505</v>
      </c>
      <c r="G36" s="254" t="s">
        <v>504</v>
      </c>
      <c r="H36" s="255">
        <f xml:space="preserve"> SUM( J36:W36 )</f>
        <v>5</v>
      </c>
      <c r="J36" s="255">
        <f xml:space="preserve">  IF( AND( J32 &gt;= $F33, J34 &lt;= $F35 ), 1, 0 )</f>
        <v>0</v>
      </c>
      <c r="K36" s="255">
        <f t="shared" ref="K36:W36" si="44" xml:space="preserve">  IF( AND( K32 &gt;= $F33, K34 &lt;= $F35 ), 1, 0 )</f>
        <v>0</v>
      </c>
      <c r="L36" s="255">
        <f t="shared" si="44"/>
        <v>0</v>
      </c>
      <c r="M36" s="255">
        <f t="shared" si="44"/>
        <v>0</v>
      </c>
      <c r="N36" s="255">
        <f t="shared" si="44"/>
        <v>0</v>
      </c>
      <c r="O36" s="255">
        <f t="shared" si="44"/>
        <v>0</v>
      </c>
      <c r="P36" s="255">
        <f t="shared" si="44"/>
        <v>0</v>
      </c>
      <c r="Q36" s="255">
        <f t="shared" si="44"/>
        <v>0</v>
      </c>
      <c r="R36" s="255">
        <f t="shared" si="44"/>
        <v>0</v>
      </c>
      <c r="S36" s="255">
        <f t="shared" si="44"/>
        <v>1</v>
      </c>
      <c r="T36" s="255">
        <f t="shared" si="44"/>
        <v>1</v>
      </c>
      <c r="U36" s="255">
        <f t="shared" si="44"/>
        <v>1</v>
      </c>
      <c r="V36" s="255">
        <f t="shared" si="44"/>
        <v>1</v>
      </c>
      <c r="W36" s="255">
        <f t="shared" si="44"/>
        <v>1</v>
      </c>
    </row>
    <row r="37" spans="1:23" outlineLevel="1" x14ac:dyDescent="0.2">
      <c r="A37" s="239"/>
      <c r="B37" s="239"/>
      <c r="C37" s="240"/>
      <c r="D37" s="241"/>
      <c r="E37" s="242"/>
      <c r="F37" s="242"/>
      <c r="G37" s="244"/>
      <c r="H37" s="244"/>
      <c r="I37" s="244"/>
      <c r="J37" s="245"/>
      <c r="K37" s="245"/>
      <c r="L37" s="245"/>
      <c r="M37" s="245"/>
      <c r="N37" s="245"/>
      <c r="O37" s="245"/>
      <c r="P37" s="245"/>
      <c r="Q37" s="245"/>
      <c r="R37" s="245"/>
      <c r="S37" s="245"/>
      <c r="T37" s="245"/>
      <c r="U37" s="245"/>
      <c r="V37" s="245"/>
      <c r="W37" s="245"/>
    </row>
    <row r="38" spans="1:23" outlineLevel="1" x14ac:dyDescent="0.2">
      <c r="B38" s="10" t="s">
        <v>103</v>
      </c>
    </row>
    <row r="39" spans="1:23" outlineLevel="1" x14ac:dyDescent="0.2">
      <c r="E39" s="238" t="str">
        <f>E36</f>
        <v>AMP period flag</v>
      </c>
      <c r="F39" s="238">
        <f t="shared" ref="F39:J39" si="45">F36</f>
        <v>0</v>
      </c>
      <c r="G39" s="238" t="str">
        <f t="shared" si="45"/>
        <v>flag</v>
      </c>
      <c r="H39" s="238">
        <f t="shared" si="45"/>
        <v>5</v>
      </c>
      <c r="I39" s="238">
        <f t="shared" si="45"/>
        <v>0</v>
      </c>
      <c r="J39" s="238">
        <f t="shared" si="45"/>
        <v>0</v>
      </c>
      <c r="K39" s="238">
        <f t="shared" ref="K39:W39" si="46">K36</f>
        <v>0</v>
      </c>
      <c r="L39" s="238">
        <f t="shared" si="46"/>
        <v>0</v>
      </c>
      <c r="M39" s="238">
        <f t="shared" si="46"/>
        <v>0</v>
      </c>
      <c r="N39" s="238">
        <f t="shared" si="46"/>
        <v>0</v>
      </c>
      <c r="O39" s="238">
        <f t="shared" si="46"/>
        <v>0</v>
      </c>
      <c r="P39" s="238">
        <f t="shared" si="46"/>
        <v>0</v>
      </c>
      <c r="Q39" s="238">
        <f t="shared" si="46"/>
        <v>0</v>
      </c>
      <c r="R39" s="238">
        <f t="shared" si="46"/>
        <v>0</v>
      </c>
      <c r="S39" s="238">
        <f t="shared" si="46"/>
        <v>1</v>
      </c>
      <c r="T39" s="238">
        <f t="shared" si="46"/>
        <v>1</v>
      </c>
      <c r="U39" s="238">
        <f t="shared" si="46"/>
        <v>1</v>
      </c>
      <c r="V39" s="238">
        <f t="shared" si="46"/>
        <v>1</v>
      </c>
      <c r="W39" s="238">
        <f t="shared" si="46"/>
        <v>1</v>
      </c>
    </row>
    <row r="40" spans="1:23" s="254" customFormat="1" outlineLevel="1" x14ac:dyDescent="0.2">
      <c r="A40" s="251"/>
      <c r="B40" s="251"/>
      <c r="C40" s="252"/>
      <c r="D40" s="253"/>
      <c r="E40" s="254" t="s">
        <v>103</v>
      </c>
      <c r="G40" s="254" t="s">
        <v>506</v>
      </c>
      <c r="H40" s="255">
        <f xml:space="preserve"> SUM( J40:AH40 )</f>
        <v>0</v>
      </c>
      <c r="J40" s="255" t="str">
        <f t="shared" ref="J40" si="47" xml:space="preserve">  IF( J39 = 1, "PR24", "" )</f>
        <v/>
      </c>
      <c r="K40" s="255" t="str">
        <f t="shared" ref="K40:W40" si="48" xml:space="preserve">  IF( K39 = 1, "PR24", "" )</f>
        <v/>
      </c>
      <c r="L40" s="255" t="str">
        <f t="shared" si="48"/>
        <v/>
      </c>
      <c r="M40" s="255" t="str">
        <f t="shared" si="48"/>
        <v/>
      </c>
      <c r="N40" s="255" t="str">
        <f t="shared" si="48"/>
        <v/>
      </c>
      <c r="O40" s="255" t="str">
        <f t="shared" si="48"/>
        <v/>
      </c>
      <c r="P40" s="255" t="str">
        <f t="shared" si="48"/>
        <v/>
      </c>
      <c r="Q40" s="255" t="str">
        <f t="shared" si="48"/>
        <v/>
      </c>
      <c r="R40" s="255" t="str">
        <f t="shared" si="48"/>
        <v/>
      </c>
      <c r="S40" s="255" t="str">
        <f t="shared" si="48"/>
        <v>PR24</v>
      </c>
      <c r="T40" s="255" t="str">
        <f t="shared" si="48"/>
        <v>PR24</v>
      </c>
      <c r="U40" s="255" t="str">
        <f t="shared" si="48"/>
        <v>PR24</v>
      </c>
      <c r="V40" s="255" t="str">
        <f t="shared" si="48"/>
        <v>PR24</v>
      </c>
      <c r="W40" s="255" t="str">
        <f t="shared" si="48"/>
        <v>PR24</v>
      </c>
    </row>
    <row r="41" spans="1:23" outlineLevel="1" x14ac:dyDescent="0.2">
      <c r="A41" s="239"/>
      <c r="B41" s="239"/>
      <c r="C41" s="240"/>
      <c r="D41" s="241"/>
      <c r="E41" s="242"/>
      <c r="F41" s="242"/>
      <c r="G41" s="244"/>
      <c r="H41" s="244"/>
      <c r="I41" s="244"/>
      <c r="J41" s="245"/>
      <c r="K41" s="245"/>
      <c r="L41" s="245"/>
      <c r="M41" s="245"/>
      <c r="N41" s="245"/>
      <c r="O41" s="245"/>
      <c r="P41" s="245"/>
      <c r="Q41" s="245"/>
      <c r="R41" s="245"/>
      <c r="S41" s="245"/>
      <c r="T41" s="245"/>
      <c r="U41" s="245"/>
      <c r="V41" s="245"/>
      <c r="W41" s="245"/>
    </row>
    <row r="42" spans="1:23" outlineLevel="1" x14ac:dyDescent="0.2">
      <c r="B42" s="10" t="s">
        <v>507</v>
      </c>
    </row>
    <row r="43" spans="1:23" outlineLevel="1" x14ac:dyDescent="0.2">
      <c r="E43" s="246" t="str">
        <f t="shared" ref="E43:W43" si="49" xml:space="preserve">  E$15</f>
        <v>Period number</v>
      </c>
      <c r="F43" s="246">
        <f t="shared" si="49"/>
        <v>0</v>
      </c>
      <c r="G43" s="246" t="str">
        <f t="shared" si="49"/>
        <v>Counter</v>
      </c>
      <c r="H43" s="246">
        <f t="shared" si="49"/>
        <v>0</v>
      </c>
      <c r="I43" s="246">
        <f t="shared" si="49"/>
        <v>0</v>
      </c>
      <c r="J43" s="246">
        <f t="shared" si="49"/>
        <v>1</v>
      </c>
      <c r="K43" s="246">
        <f t="shared" si="49"/>
        <v>2</v>
      </c>
      <c r="L43" s="246">
        <f t="shared" si="49"/>
        <v>3</v>
      </c>
      <c r="M43" s="246">
        <f t="shared" si="49"/>
        <v>4</v>
      </c>
      <c r="N43" s="246">
        <f t="shared" si="49"/>
        <v>5</v>
      </c>
      <c r="O43" s="246">
        <f t="shared" si="49"/>
        <v>6</v>
      </c>
      <c r="P43" s="246">
        <f t="shared" si="49"/>
        <v>7</v>
      </c>
      <c r="Q43" s="246">
        <f t="shared" si="49"/>
        <v>8</v>
      </c>
      <c r="R43" s="246">
        <f t="shared" si="49"/>
        <v>9</v>
      </c>
      <c r="S43" s="246">
        <f t="shared" si="49"/>
        <v>10</v>
      </c>
      <c r="T43" s="246">
        <f t="shared" si="49"/>
        <v>11</v>
      </c>
      <c r="U43" s="246">
        <f t="shared" si="49"/>
        <v>12</v>
      </c>
      <c r="V43" s="246">
        <f t="shared" si="49"/>
        <v>13</v>
      </c>
      <c r="W43" s="246">
        <f t="shared" si="49"/>
        <v>14</v>
      </c>
    </row>
    <row r="44" spans="1:23" outlineLevel="1" x14ac:dyDescent="0.2">
      <c r="A44" s="247"/>
      <c r="B44" s="247"/>
      <c r="C44" s="248"/>
      <c r="D44" s="249"/>
      <c r="E44" s="162" t="str">
        <f xml:space="preserve">  InpS!E$9</f>
        <v>Start date</v>
      </c>
      <c r="F44" s="160">
        <f xml:space="preserve">  InpS!F$9</f>
        <v>42461</v>
      </c>
      <c r="G44" s="161" t="str">
        <f xml:space="preserve">  InpS!G$9</f>
        <v>date</v>
      </c>
    </row>
    <row r="45" spans="1:23" s="254" customFormat="1" outlineLevel="1" x14ac:dyDescent="0.2">
      <c r="A45" s="251"/>
      <c r="B45" s="251"/>
      <c r="C45" s="252"/>
      <c r="D45" s="253"/>
      <c r="E45" s="254" t="s">
        <v>105</v>
      </c>
      <c r="F45" s="256"/>
      <c r="G45" s="256" t="s">
        <v>152</v>
      </c>
      <c r="H45" s="256"/>
      <c r="I45" s="256"/>
      <c r="J45" s="256">
        <f xml:space="preserve">  IF( J43 &lt;&gt;0, YEAR( $F44) + J43 )</f>
        <v>2017</v>
      </c>
      <c r="K45" s="256">
        <f t="shared" ref="K45:W45" si="50" xml:space="preserve">  IF( K43 &lt;&gt;0, YEAR( $F44) + K43 )</f>
        <v>2018</v>
      </c>
      <c r="L45" s="256">
        <f t="shared" si="50"/>
        <v>2019</v>
      </c>
      <c r="M45" s="256">
        <f t="shared" si="50"/>
        <v>2020</v>
      </c>
      <c r="N45" s="256">
        <f t="shared" si="50"/>
        <v>2021</v>
      </c>
      <c r="O45" s="256">
        <f t="shared" si="50"/>
        <v>2022</v>
      </c>
      <c r="P45" s="256">
        <f t="shared" si="50"/>
        <v>2023</v>
      </c>
      <c r="Q45" s="256">
        <f t="shared" si="50"/>
        <v>2024</v>
      </c>
      <c r="R45" s="256">
        <f t="shared" si="50"/>
        <v>2025</v>
      </c>
      <c r="S45" s="256">
        <f t="shared" si="50"/>
        <v>2026</v>
      </c>
      <c r="T45" s="256">
        <f t="shared" si="50"/>
        <v>2027</v>
      </c>
      <c r="U45" s="256">
        <f t="shared" si="50"/>
        <v>2028</v>
      </c>
      <c r="V45" s="256">
        <f t="shared" si="50"/>
        <v>2029</v>
      </c>
      <c r="W45" s="256">
        <f t="shared" si="50"/>
        <v>2030</v>
      </c>
    </row>
    <row r="47" spans="1:23" x14ac:dyDescent="0.2">
      <c r="B47" s="10" t="s">
        <v>90</v>
      </c>
    </row>
  </sheetData>
  <conditionalFormatting sqref="F3">
    <cfRule type="cellIs" dxfId="132" priority="13" stopIfTrue="1" operator="notEqual">
      <formula>0</formula>
    </cfRule>
    <cfRule type="cellIs" dxfId="131" priority="14" stopIfTrue="1" operator="equal">
      <formula>""</formula>
    </cfRule>
  </conditionalFormatting>
  <conditionalFormatting sqref="J3:EE3">
    <cfRule type="cellIs" dxfId="130" priority="11" stopIfTrue="1" operator="equal">
      <formula>"Construction"</formula>
    </cfRule>
    <cfRule type="cellIs" dxfId="129" priority="12" stopIfTrue="1" operator="equal">
      <formula>"Operations"</formula>
    </cfRule>
  </conditionalFormatting>
  <conditionalFormatting sqref="J3:EE3">
    <cfRule type="cellIs" dxfId="128" priority="10" operator="equal">
      <formula>"Fin Close"</formula>
    </cfRule>
  </conditionalFormatting>
  <conditionalFormatting sqref="J3:EE3">
    <cfRule type="cellIs" dxfId="127" priority="8" operator="equal">
      <formula>"PPA ext."</formula>
    </cfRule>
    <cfRule type="cellIs" dxfId="126" priority="9" operator="equal">
      <formula>"Delay"</formula>
    </cfRule>
  </conditionalFormatting>
  <conditionalFormatting sqref="EF3:AAE3">
    <cfRule type="cellIs" dxfId="125" priority="6" stopIfTrue="1" operator="equal">
      <formula>"Construction"</formula>
    </cfRule>
    <cfRule type="cellIs" dxfId="124" priority="7" stopIfTrue="1" operator="equal">
      <formula>"Operations"</formula>
    </cfRule>
  </conditionalFormatting>
  <conditionalFormatting sqref="EF3:AAE3">
    <cfRule type="cellIs" dxfId="123" priority="5" operator="equal">
      <formula>"Fin Close"</formula>
    </cfRule>
  </conditionalFormatting>
  <conditionalFormatting sqref="EF3:AAE3">
    <cfRule type="cellIs" dxfId="122" priority="3" operator="equal">
      <formula>"PPA ext."</formula>
    </cfRule>
    <cfRule type="cellIs" dxfId="121" priority="4" operator="equal">
      <formula>"Delay"</formula>
    </cfRule>
  </conditionalFormatting>
  <conditionalFormatting sqref="F2">
    <cfRule type="cellIs" dxfId="120" priority="1" stopIfTrue="1" operator="notEqual">
      <formula>0</formula>
    </cfRule>
    <cfRule type="cellIs" dxfId="119" priority="2" stopIfTrue="1" operator="equal">
      <formula>""</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95" activePane="bottomRight" state="frozen"/>
      <selection pane="topRight"/>
      <selection pane="bottomLeft"/>
      <selection pane="bottomRight"/>
    </sheetView>
  </sheetViews>
  <sheetFormatPr defaultColWidth="0" defaultRowHeight="13.8" zeroHeight="1" outlineLevelRow="1" x14ac:dyDescent="0.2"/>
  <cols>
    <col min="1" max="2" width="1.42578125" style="10" customWidth="1"/>
    <col min="3" max="3" width="1.42578125" style="40" customWidth="1"/>
    <col min="4" max="4" width="1.42578125" style="46" customWidth="1"/>
    <col min="5" max="5" width="108.85546875" style="11" customWidth="1"/>
    <col min="6" max="6" width="12.42578125" style="11" customWidth="1"/>
    <col min="7" max="7" width="13.140625" style="11" bestFit="1" customWidth="1"/>
    <col min="8" max="8" width="7" style="11" bestFit="1" customWidth="1"/>
    <col min="9" max="9" width="3.42578125" style="11" customWidth="1"/>
    <col min="10" max="23" width="11.85546875" style="11" bestFit="1" customWidth="1"/>
    <col min="24" max="708" width="15.140625" style="11" hidden="1" customWidth="1"/>
    <col min="709" max="16384" width="15.140625" style="11" hidden="1"/>
  </cols>
  <sheetData>
    <row r="1" spans="1:707" s="13" customFormat="1" ht="31.2"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8"/>
      <c r="J7" s="238"/>
      <c r="K7" s="238"/>
      <c r="L7" s="238"/>
      <c r="M7" s="238"/>
      <c r="N7" s="238"/>
      <c r="O7" s="238"/>
      <c r="P7" s="238"/>
      <c r="Q7" s="238"/>
      <c r="R7" s="238"/>
      <c r="S7" s="238"/>
      <c r="T7" s="238"/>
      <c r="U7" s="238"/>
      <c r="V7" s="238"/>
      <c r="W7" s="238"/>
    </row>
    <row r="8" spans="1:707" collapsed="1" x14ac:dyDescent="0.2">
      <c r="A8" s="223" t="s">
        <v>508</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c r="B9" s="10" t="s">
        <v>509</v>
      </c>
    </row>
    <row r="10" spans="1:707" hidden="1" outlineLevel="1" x14ac:dyDescent="0.2">
      <c r="A10" s="247"/>
      <c r="B10" s="247"/>
      <c r="C10" s="248"/>
      <c r="D10" s="249"/>
      <c r="E10" s="162" t="str">
        <f>InpS!E23</f>
        <v>Consumer price index (including housing costs) - Consumer Price Index (with housing) for April</v>
      </c>
      <c r="F10" s="161">
        <f>InpS!F23</f>
        <v>0</v>
      </c>
      <c r="G10" s="161" t="str">
        <f>InpS!G23</f>
        <v>index</v>
      </c>
      <c r="H10" s="161">
        <f>InpS!H23</f>
        <v>0</v>
      </c>
      <c r="I10" s="161">
        <f>InpS!I23</f>
        <v>0</v>
      </c>
      <c r="J10" s="161">
        <f>InpS!J23</f>
        <v>100.6</v>
      </c>
      <c r="K10" s="161">
        <f>InpS!K23</f>
        <v>103.2</v>
      </c>
      <c r="L10" s="161">
        <f>InpS!L23</f>
        <v>105.5</v>
      </c>
      <c r="M10" s="161">
        <f>InpS!M23</f>
        <v>107.6</v>
      </c>
      <c r="N10" s="161">
        <f>InpS!N23</f>
        <v>108.6</v>
      </c>
      <c r="O10" s="161">
        <f>InpS!O23</f>
        <v>110.4</v>
      </c>
      <c r="P10" s="161">
        <f>InpS!P23</f>
        <v>119</v>
      </c>
      <c r="Q10" s="161">
        <f>InpS!Q23</f>
        <v>128.30000000000001</v>
      </c>
      <c r="R10" s="161">
        <f>InpS!R23</f>
        <v>132.19176666666667</v>
      </c>
      <c r="S10" s="161">
        <f>InpS!S23</f>
        <v>134.83560199999999</v>
      </c>
      <c r="T10" s="161">
        <f>InpS!T23</f>
        <v>137.53231403999999</v>
      </c>
      <c r="U10" s="161">
        <f>InpS!U23</f>
        <v>140.28296032079999</v>
      </c>
      <c r="V10" s="161">
        <f>InpS!V23</f>
        <v>143.088619527216</v>
      </c>
      <c r="W10" s="161">
        <f>InpS!W23</f>
        <v>145.95039191776033</v>
      </c>
    </row>
    <row r="11" spans="1:707" hidden="1" outlineLevel="1" x14ac:dyDescent="0.2">
      <c r="A11" s="247"/>
      <c r="B11" s="247"/>
      <c r="C11" s="248"/>
      <c r="D11" s="249"/>
      <c r="E11" s="162" t="str">
        <f>InpS!E$22</f>
        <v>Year on year % change - CPI(H): Financial year average indices year on year %</v>
      </c>
      <c r="F11" s="257">
        <f>InpS!F$22</f>
        <v>0</v>
      </c>
      <c r="G11" s="257" t="str">
        <f>InpS!G$22</f>
        <v>%</v>
      </c>
      <c r="H11" s="257">
        <f>InpS!H$22</f>
        <v>0</v>
      </c>
      <c r="I11" s="257">
        <f>InpS!I$22</f>
        <v>0</v>
      </c>
      <c r="J11" s="257">
        <f>InpS!J$22</f>
        <v>1.3727121464226277E-2</v>
      </c>
      <c r="K11" s="257">
        <f>InpS!K$22</f>
        <v>2.6343865408288814E-2</v>
      </c>
      <c r="L11" s="257">
        <f>InpS!L$22</f>
        <v>2.1269790500559882E-2</v>
      </c>
      <c r="M11" s="257">
        <f>InpS!M$22</f>
        <v>1.6990291262135582E-2</v>
      </c>
      <c r="N11" s="257">
        <f>InpS!N$22</f>
        <v>8.0067749634311625E-3</v>
      </c>
      <c r="O11" s="257">
        <f>InpS!O$22</f>
        <v>3.6737187810280236E-2</v>
      </c>
      <c r="P11" s="257">
        <f>InpS!P$22</f>
        <v>8.7741270075143429E-2</v>
      </c>
      <c r="Q11" s="257">
        <f>InpS!Q$22</f>
        <v>5.701851224743204E-2</v>
      </c>
      <c r="R11" s="257">
        <f>InpS!R$22</f>
        <v>2.5729954595162363E-2</v>
      </c>
      <c r="S11" s="257">
        <f>InpS!S$22</f>
        <v>2.000000000000024E-2</v>
      </c>
      <c r="T11" s="257">
        <f>InpS!T$22</f>
        <v>1.9999999999999796E-2</v>
      </c>
      <c r="U11" s="257">
        <f>InpS!U$22</f>
        <v>2.0000000000000018E-2</v>
      </c>
      <c r="V11" s="257">
        <f>InpS!V$22</f>
        <v>2.000000000000024E-2</v>
      </c>
      <c r="W11" s="257">
        <f>InpS!W$22</f>
        <v>1.9999999999999574E-2</v>
      </c>
    </row>
    <row r="12" spans="1:707" hidden="1" outlineLevel="1" x14ac:dyDescent="0.2">
      <c r="E12" s="11" t="s">
        <v>509</v>
      </c>
      <c r="G12" s="11" t="s">
        <v>125</v>
      </c>
      <c r="J12" s="258">
        <f t="shared" ref="J12" si="0" xml:space="preserve">  IF( J10 &gt; 0, J10, I12 * ( 1 + J11 ) )</f>
        <v>100.6</v>
      </c>
      <c r="K12" s="258">
        <f xml:space="preserve">  IF( K10 &gt; 0, K10, J12 * ( 1 + K11 ) )</f>
        <v>103.2</v>
      </c>
      <c r="L12" s="258">
        <f t="shared" ref="L12" si="1" xml:space="preserve">  IF( L10 &gt; 0, L10, K12 * ( 1 + L11 ) )</f>
        <v>105.5</v>
      </c>
      <c r="M12" s="258">
        <f t="shared" ref="M12" si="2" xml:space="preserve">  IF( M10 &gt; 0, M10, L12 * ( 1 + M11 ) )</f>
        <v>107.6</v>
      </c>
      <c r="N12" s="258">
        <f t="shared" ref="N12" si="3" xml:space="preserve">  IF( N10 &gt; 0, N10, M12 * ( 1 + N11 ) )</f>
        <v>108.6</v>
      </c>
      <c r="O12" s="258">
        <f t="shared" ref="O12" si="4" xml:space="preserve">  IF( O10 &gt; 0, O10, N12 * ( 1 + O11 ) )</f>
        <v>110.4</v>
      </c>
      <c r="P12" s="258">
        <f t="shared" ref="P12" si="5" xml:space="preserve">  IF( P10 &gt; 0, P10, O12 * ( 1 + P11 ) )</f>
        <v>119</v>
      </c>
      <c r="Q12" s="258">
        <f t="shared" ref="Q12" si="6" xml:space="preserve">  IF( Q10 &gt; 0, Q10, P12 * ( 1 + Q11 ) )</f>
        <v>128.30000000000001</v>
      </c>
      <c r="R12" s="258">
        <f t="shared" ref="R12" si="7" xml:space="preserve">  IF( R10 &gt; 0, R10, Q12 * ( 1 + R11 ) )</f>
        <v>132.19176666666667</v>
      </c>
      <c r="S12" s="258">
        <f t="shared" ref="S12" si="8" xml:space="preserve">  IF( S10 &gt; 0, S10, R12 * ( 1 + S11 ) )</f>
        <v>134.83560199999999</v>
      </c>
      <c r="T12" s="258">
        <f t="shared" ref="T12" si="9" xml:space="preserve">  IF( T10 &gt; 0, T10, S12 * ( 1 + T11 ) )</f>
        <v>137.53231403999999</v>
      </c>
      <c r="U12" s="258">
        <f t="shared" ref="U12" si="10" xml:space="preserve">  IF( U10 &gt; 0, U10, T12 * ( 1 + U11 ) )</f>
        <v>140.28296032079999</v>
      </c>
      <c r="V12" s="258">
        <f t="shared" ref="V12" si="11" xml:space="preserve">  IF( V10 &gt; 0, V10, U12 * ( 1 + V11 ) )</f>
        <v>143.088619527216</v>
      </c>
      <c r="W12" s="258">
        <f t="shared" ref="W12" si="12" xml:space="preserve">  IF( W10 &gt; 0, W10, V12 * ( 1 + W11 ) )</f>
        <v>145.95039191776033</v>
      </c>
    </row>
    <row r="13" spans="1:707" hidden="1" outlineLevel="1" x14ac:dyDescent="0.2"/>
    <row r="14" spans="1:707" hidden="1" outlineLevel="1" x14ac:dyDescent="0.2">
      <c r="B14" s="10" t="s">
        <v>510</v>
      </c>
    </row>
    <row r="15" spans="1:707" hidden="1" outlineLevel="1" x14ac:dyDescent="0.2">
      <c r="A15" s="247"/>
      <c r="B15" s="247"/>
      <c r="C15" s="248"/>
      <c r="D15" s="249"/>
      <c r="E15" s="162" t="str">
        <f>InpS!E$24</f>
        <v>Consumer price index (including housing costs) - Consumer Price Index (with housing) for May</v>
      </c>
      <c r="F15" s="161">
        <f>InpS!F$24</f>
        <v>0</v>
      </c>
      <c r="G15" s="161" t="str">
        <f>InpS!G$24</f>
        <v>index</v>
      </c>
      <c r="H15" s="161">
        <f>InpS!H$24</f>
        <v>0</v>
      </c>
      <c r="I15" s="161">
        <f>InpS!I$24</f>
        <v>0</v>
      </c>
      <c r="J15" s="161">
        <f>InpS!J$24</f>
        <v>100.8</v>
      </c>
      <c r="K15" s="161">
        <f>InpS!K$24</f>
        <v>103.5</v>
      </c>
      <c r="L15" s="161">
        <f>InpS!L$24</f>
        <v>105.9</v>
      </c>
      <c r="M15" s="161">
        <f>InpS!M$24</f>
        <v>107.9</v>
      </c>
      <c r="N15" s="161">
        <f>InpS!N$24</f>
        <v>108.6</v>
      </c>
      <c r="O15" s="161">
        <f>InpS!O$24</f>
        <v>111</v>
      </c>
      <c r="P15" s="161">
        <f>InpS!P$24</f>
        <v>119.7</v>
      </c>
      <c r="Q15" s="161">
        <f>InpS!Q$24</f>
        <v>129.1</v>
      </c>
      <c r="R15" s="161">
        <f>InpS!R$24</f>
        <v>132.62873333333332</v>
      </c>
      <c r="S15" s="161">
        <f>InpS!S$24</f>
        <v>135.28130799999997</v>
      </c>
      <c r="T15" s="161">
        <f>InpS!T$24</f>
        <v>137.98693415999998</v>
      </c>
      <c r="U15" s="161">
        <f>InpS!U$24</f>
        <v>140.74667284319997</v>
      </c>
      <c r="V15" s="161">
        <f>InpS!V$24</f>
        <v>143.56160630006397</v>
      </c>
      <c r="W15" s="161">
        <f>InpS!W$24</f>
        <v>146.43283842606525</v>
      </c>
    </row>
    <row r="16" spans="1:707" hidden="1" outlineLevel="1" x14ac:dyDescent="0.2">
      <c r="A16" s="247"/>
      <c r="B16" s="247"/>
      <c r="C16" s="248"/>
      <c r="D16" s="249"/>
      <c r="E16" s="162" t="str">
        <f>InpS!E$22</f>
        <v>Year on year % change - CPI(H): Financial year average indices year on year %</v>
      </c>
      <c r="F16" s="257">
        <f>InpS!F$22</f>
        <v>0</v>
      </c>
      <c r="G16" s="257" t="str">
        <f>InpS!G$22</f>
        <v>%</v>
      </c>
      <c r="H16" s="257">
        <f>InpS!H$22</f>
        <v>0</v>
      </c>
      <c r="I16" s="257">
        <f>InpS!I$22</f>
        <v>0</v>
      </c>
      <c r="J16" s="257">
        <f>InpS!J$22</f>
        <v>1.3727121464226277E-2</v>
      </c>
      <c r="K16" s="257">
        <f>InpS!K$22</f>
        <v>2.6343865408288814E-2</v>
      </c>
      <c r="L16" s="257">
        <f>InpS!L$22</f>
        <v>2.1269790500559882E-2</v>
      </c>
      <c r="M16" s="257">
        <f>InpS!M$22</f>
        <v>1.6990291262135582E-2</v>
      </c>
      <c r="N16" s="257">
        <f>InpS!N$22</f>
        <v>8.0067749634311625E-3</v>
      </c>
      <c r="O16" s="257">
        <f>InpS!O$22</f>
        <v>3.6737187810280236E-2</v>
      </c>
      <c r="P16" s="257">
        <f>InpS!P$22</f>
        <v>8.7741270075143429E-2</v>
      </c>
      <c r="Q16" s="257">
        <f>InpS!Q$22</f>
        <v>5.701851224743204E-2</v>
      </c>
      <c r="R16" s="257">
        <f>InpS!R$22</f>
        <v>2.5729954595162363E-2</v>
      </c>
      <c r="S16" s="257">
        <f>InpS!S$22</f>
        <v>2.000000000000024E-2</v>
      </c>
      <c r="T16" s="257">
        <f>InpS!T$22</f>
        <v>1.9999999999999796E-2</v>
      </c>
      <c r="U16" s="257">
        <f>InpS!U$22</f>
        <v>2.0000000000000018E-2</v>
      </c>
      <c r="V16" s="257">
        <f>InpS!V$22</f>
        <v>2.000000000000024E-2</v>
      </c>
      <c r="W16" s="257">
        <f>InpS!W$22</f>
        <v>1.9999999999999574E-2</v>
      </c>
    </row>
    <row r="17" spans="1:23" hidden="1" outlineLevel="1" x14ac:dyDescent="0.2">
      <c r="E17" s="11" t="s">
        <v>510</v>
      </c>
      <c r="G17" s="11" t="s">
        <v>125</v>
      </c>
      <c r="J17" s="258">
        <f t="shared" ref="J17" si="13" xml:space="preserve">  IF( J15 &gt; 0, J15, I17 * ( 1 + J16 ) )</f>
        <v>100.8</v>
      </c>
      <c r="K17" s="258">
        <f t="shared" ref="K17" si="14" xml:space="preserve">  IF( K15 &gt; 0, K15, J17 * ( 1 + K16 ) )</f>
        <v>103.5</v>
      </c>
      <c r="L17" s="258">
        <f t="shared" ref="L17" si="15" xml:space="preserve">  IF( L15 &gt; 0, L15, K17 * ( 1 + L16 ) )</f>
        <v>105.9</v>
      </c>
      <c r="M17" s="258">
        <f t="shared" ref="M17" si="16" xml:space="preserve">  IF( M15 &gt; 0, M15, L17 * ( 1 + M16 ) )</f>
        <v>107.9</v>
      </c>
      <c r="N17" s="258">
        <f t="shared" ref="N17" si="17" xml:space="preserve">  IF( N15 &gt; 0, N15, M17 * ( 1 + N16 ) )</f>
        <v>108.6</v>
      </c>
      <c r="O17" s="258">
        <f t="shared" ref="O17" si="18" xml:space="preserve">  IF( O15 &gt; 0, O15, N17 * ( 1 + O16 ) )</f>
        <v>111</v>
      </c>
      <c r="P17" s="258">
        <f t="shared" ref="P17" si="19" xml:space="preserve">  IF( P15 &gt; 0, P15, O17 * ( 1 + P16 ) )</f>
        <v>119.7</v>
      </c>
      <c r="Q17" s="258">
        <f t="shared" ref="Q17" si="20" xml:space="preserve">  IF( Q15 &gt; 0, Q15, P17 * ( 1 + Q16 ) )</f>
        <v>129.1</v>
      </c>
      <c r="R17" s="258">
        <f t="shared" ref="R17" si="21" xml:space="preserve">  IF( R15 &gt; 0, R15, Q17 * ( 1 + R16 ) )</f>
        <v>132.62873333333332</v>
      </c>
      <c r="S17" s="258">
        <f t="shared" ref="S17" si="22" xml:space="preserve">  IF( S15 &gt; 0, S15, R17 * ( 1 + S16 ) )</f>
        <v>135.28130799999997</v>
      </c>
      <c r="T17" s="258">
        <f t="shared" ref="T17" si="23" xml:space="preserve">  IF( T15 &gt; 0, T15, S17 * ( 1 + T16 ) )</f>
        <v>137.98693415999998</v>
      </c>
      <c r="U17" s="258">
        <f t="shared" ref="U17" si="24" xml:space="preserve">  IF( U15 &gt; 0, U15, T17 * ( 1 + U16 ) )</f>
        <v>140.74667284319997</v>
      </c>
      <c r="V17" s="258">
        <f t="shared" ref="V17" si="25" xml:space="preserve">  IF( V15 &gt; 0, V15, U17 * ( 1 + V16 ) )</f>
        <v>143.56160630006397</v>
      </c>
      <c r="W17" s="258">
        <f t="shared" ref="W17" si="26" xml:space="preserve">  IF( W15 &gt; 0, W15, V17 * ( 1 + W16 ) )</f>
        <v>146.43283842606525</v>
      </c>
    </row>
    <row r="18" spans="1:23" hidden="1" outlineLevel="1" x14ac:dyDescent="0.2"/>
    <row r="19" spans="1:23" hidden="1" outlineLevel="1" x14ac:dyDescent="0.2">
      <c r="B19" s="10" t="s">
        <v>511</v>
      </c>
    </row>
    <row r="20" spans="1:23" hidden="1" outlineLevel="1" x14ac:dyDescent="0.2">
      <c r="A20" s="247"/>
      <c r="B20" s="247"/>
      <c r="C20" s="248"/>
      <c r="D20" s="249"/>
      <c r="E20" s="162" t="str">
        <f>InpS!E$25</f>
        <v>Consumer price index (including housing costs) - Consumer Price Index (with housing) for June</v>
      </c>
      <c r="F20" s="161">
        <f>InpS!F$25</f>
        <v>0</v>
      </c>
      <c r="G20" s="161" t="str">
        <f>InpS!G$25</f>
        <v>index</v>
      </c>
      <c r="H20" s="161">
        <f>InpS!H$25</f>
        <v>0</v>
      </c>
      <c r="I20" s="161">
        <f>InpS!I$25</f>
        <v>0</v>
      </c>
      <c r="J20" s="161">
        <f>InpS!J$25</f>
        <v>101</v>
      </c>
      <c r="K20" s="161">
        <f>InpS!K$25</f>
        <v>103.5</v>
      </c>
      <c r="L20" s="161">
        <f>InpS!L$25</f>
        <v>105.9</v>
      </c>
      <c r="M20" s="161">
        <f>InpS!M$25</f>
        <v>107.9</v>
      </c>
      <c r="N20" s="161">
        <f>InpS!N$25</f>
        <v>108.8</v>
      </c>
      <c r="O20" s="161">
        <f>InpS!O$25</f>
        <v>111.4</v>
      </c>
      <c r="P20" s="161">
        <f>InpS!P$25</f>
        <v>120.5</v>
      </c>
      <c r="Q20" s="161">
        <f>InpS!Q$25</f>
        <v>129.41699999999997</v>
      </c>
      <c r="R20" s="161">
        <f>InpS!R$25</f>
        <v>132.78184199999998</v>
      </c>
      <c r="S20" s="161">
        <f>InpS!S$25</f>
        <v>135.43747883999998</v>
      </c>
      <c r="T20" s="161">
        <f>InpS!T$25</f>
        <v>138.14622841679997</v>
      </c>
      <c r="U20" s="161">
        <f>InpS!U$25</f>
        <v>140.90915298513596</v>
      </c>
      <c r="V20" s="161">
        <f>InpS!V$25</f>
        <v>143.72733604483869</v>
      </c>
      <c r="W20" s="161">
        <f>InpS!W$25</f>
        <v>146.60188276573547</v>
      </c>
    </row>
    <row r="21" spans="1:23" hidden="1" outlineLevel="1" x14ac:dyDescent="0.2">
      <c r="A21" s="247"/>
      <c r="B21" s="247"/>
      <c r="C21" s="248"/>
      <c r="D21" s="249"/>
      <c r="E21" s="162" t="str">
        <f>InpS!E$22</f>
        <v>Year on year % change - CPI(H): Financial year average indices year on year %</v>
      </c>
      <c r="F21" s="257">
        <f>InpS!F$22</f>
        <v>0</v>
      </c>
      <c r="G21" s="257" t="str">
        <f>InpS!G$22</f>
        <v>%</v>
      </c>
      <c r="H21" s="257">
        <f>InpS!H$22</f>
        <v>0</v>
      </c>
      <c r="I21" s="257">
        <f>InpS!I$22</f>
        <v>0</v>
      </c>
      <c r="J21" s="257">
        <f>InpS!J$22</f>
        <v>1.3727121464226277E-2</v>
      </c>
      <c r="K21" s="257">
        <f>InpS!K$22</f>
        <v>2.6343865408288814E-2</v>
      </c>
      <c r="L21" s="257">
        <f>InpS!L$22</f>
        <v>2.1269790500559882E-2</v>
      </c>
      <c r="M21" s="257">
        <f>InpS!M$22</f>
        <v>1.6990291262135582E-2</v>
      </c>
      <c r="N21" s="257">
        <f>InpS!N$22</f>
        <v>8.0067749634311625E-3</v>
      </c>
      <c r="O21" s="257">
        <f>InpS!O$22</f>
        <v>3.6737187810280236E-2</v>
      </c>
      <c r="P21" s="257">
        <f>InpS!P$22</f>
        <v>8.7741270075143429E-2</v>
      </c>
      <c r="Q21" s="257">
        <f>InpS!Q$22</f>
        <v>5.701851224743204E-2</v>
      </c>
      <c r="R21" s="257">
        <f>InpS!R$22</f>
        <v>2.5729954595162363E-2</v>
      </c>
      <c r="S21" s="257">
        <f>InpS!S$22</f>
        <v>2.000000000000024E-2</v>
      </c>
      <c r="T21" s="257">
        <f>InpS!T$22</f>
        <v>1.9999999999999796E-2</v>
      </c>
      <c r="U21" s="257">
        <f>InpS!U$22</f>
        <v>2.0000000000000018E-2</v>
      </c>
      <c r="V21" s="257">
        <f>InpS!V$22</f>
        <v>2.000000000000024E-2</v>
      </c>
      <c r="W21" s="257">
        <f>InpS!W$22</f>
        <v>1.9999999999999574E-2</v>
      </c>
    </row>
    <row r="22" spans="1:23" hidden="1" outlineLevel="1" x14ac:dyDescent="0.2">
      <c r="E22" s="11" t="s">
        <v>511</v>
      </c>
      <c r="G22" s="11" t="s">
        <v>125</v>
      </c>
      <c r="J22" s="258">
        <f t="shared" ref="J22" si="27" xml:space="preserve">  IF( J20 &gt; 0, J20, I22 * ( 1 + J21 ) )</f>
        <v>101</v>
      </c>
      <c r="K22" s="258">
        <f t="shared" ref="K22" si="28" xml:space="preserve">  IF( K20 &gt; 0, K20, J22 * ( 1 + K21 ) )</f>
        <v>103.5</v>
      </c>
      <c r="L22" s="258">
        <f t="shared" ref="L22" si="29" xml:space="preserve">  IF( L20 &gt; 0, L20, K22 * ( 1 + L21 ) )</f>
        <v>105.9</v>
      </c>
      <c r="M22" s="258">
        <f t="shared" ref="M22" si="30" xml:space="preserve">  IF( M20 &gt; 0, M20, L22 * ( 1 + M21 ) )</f>
        <v>107.9</v>
      </c>
      <c r="N22" s="258">
        <f t="shared" ref="N22" si="31" xml:space="preserve">  IF( N20 &gt; 0, N20, M22 * ( 1 + N21 ) )</f>
        <v>108.8</v>
      </c>
      <c r="O22" s="258">
        <f t="shared" ref="O22" si="32" xml:space="preserve">  IF( O20 &gt; 0, O20, N22 * ( 1 + O21 ) )</f>
        <v>111.4</v>
      </c>
      <c r="P22" s="258">
        <f t="shared" ref="P22" si="33" xml:space="preserve">  IF( P20 &gt; 0, P20, O22 * ( 1 + P21 ) )</f>
        <v>120.5</v>
      </c>
      <c r="Q22" s="258">
        <f t="shared" ref="Q22" si="34" xml:space="preserve">  IF( Q20 &gt; 0, Q20, P22 * ( 1 + Q21 ) )</f>
        <v>129.41699999999997</v>
      </c>
      <c r="R22" s="258">
        <f t="shared" ref="R22" si="35" xml:space="preserve">  IF( R20 &gt; 0, R20, Q22 * ( 1 + R21 ) )</f>
        <v>132.78184199999998</v>
      </c>
      <c r="S22" s="258">
        <f t="shared" ref="S22" si="36" xml:space="preserve">  IF( S20 &gt; 0, S20, R22 * ( 1 + S21 ) )</f>
        <v>135.43747883999998</v>
      </c>
      <c r="T22" s="258">
        <f t="shared" ref="T22" si="37" xml:space="preserve">  IF( T20 &gt; 0, T20, S22 * ( 1 + T21 ) )</f>
        <v>138.14622841679997</v>
      </c>
      <c r="U22" s="258">
        <f t="shared" ref="U22" si="38" xml:space="preserve">  IF( U20 &gt; 0, U20, T22 * ( 1 + U21 ) )</f>
        <v>140.90915298513596</v>
      </c>
      <c r="V22" s="258">
        <f t="shared" ref="V22" si="39" xml:space="preserve">  IF( V20 &gt; 0, V20, U22 * ( 1 + V21 ) )</f>
        <v>143.72733604483869</v>
      </c>
      <c r="W22" s="258">
        <f t="shared" ref="W22" si="40" xml:space="preserve">  IF( W20 &gt; 0, W20, V22 * ( 1 + W21 ) )</f>
        <v>146.60188276573547</v>
      </c>
    </row>
    <row r="23" spans="1:23" hidden="1" outlineLevel="1" x14ac:dyDescent="0.2"/>
    <row r="24" spans="1:23" hidden="1" outlineLevel="1" x14ac:dyDescent="0.2">
      <c r="B24" s="10" t="s">
        <v>512</v>
      </c>
    </row>
    <row r="25" spans="1:23" hidden="1" outlineLevel="1" x14ac:dyDescent="0.2">
      <c r="A25" s="247"/>
      <c r="B25" s="247"/>
      <c r="C25" s="248"/>
      <c r="D25" s="249"/>
      <c r="E25" s="162" t="str">
        <f>InpS!E$26</f>
        <v>Consumer price index (including housing costs) - Consumer Price Index (with housing) for July</v>
      </c>
      <c r="F25" s="161">
        <f>InpS!F$26</f>
        <v>0</v>
      </c>
      <c r="G25" s="161" t="str">
        <f>InpS!G$26</f>
        <v>index</v>
      </c>
      <c r="H25" s="161">
        <f>InpS!H$26</f>
        <v>0</v>
      </c>
      <c r="I25" s="161">
        <f>InpS!I$26</f>
        <v>0</v>
      </c>
      <c r="J25" s="161">
        <f>InpS!J$26</f>
        <v>100.9</v>
      </c>
      <c r="K25" s="161">
        <f>InpS!K$26</f>
        <v>103.5</v>
      </c>
      <c r="L25" s="161">
        <f>InpS!L$26</f>
        <v>105.9</v>
      </c>
      <c r="M25" s="161">
        <f>InpS!M$26</f>
        <v>108</v>
      </c>
      <c r="N25" s="161">
        <f>InpS!N$26</f>
        <v>109.2</v>
      </c>
      <c r="O25" s="161">
        <f>InpS!O$26</f>
        <v>111.4</v>
      </c>
      <c r="P25" s="161">
        <f>InpS!P$26</f>
        <v>121.2</v>
      </c>
      <c r="Q25" s="161">
        <f>InpS!Q$26</f>
        <v>128.95679999999999</v>
      </c>
      <c r="R25" s="161">
        <f>InpS!R$26</f>
        <v>132.825504</v>
      </c>
      <c r="S25" s="161">
        <f>InpS!S$26</f>
        <v>135.48201408</v>
      </c>
      <c r="T25" s="161">
        <f>InpS!T$26</f>
        <v>138.1916543616</v>
      </c>
      <c r="U25" s="161">
        <f>InpS!U$26</f>
        <v>140.955487448832</v>
      </c>
      <c r="V25" s="161">
        <f>InpS!V$26</f>
        <v>143.77459719780865</v>
      </c>
      <c r="W25" s="161">
        <f>InpS!W$26</f>
        <v>146.65008914176482</v>
      </c>
    </row>
    <row r="26" spans="1:23" hidden="1" outlineLevel="1" x14ac:dyDescent="0.2">
      <c r="A26" s="247"/>
      <c r="B26" s="247"/>
      <c r="C26" s="248"/>
      <c r="D26" s="249"/>
      <c r="E26" s="162" t="str">
        <f>InpS!E$22</f>
        <v>Year on year % change - CPI(H): Financial year average indices year on year %</v>
      </c>
      <c r="F26" s="257">
        <f>InpS!F$22</f>
        <v>0</v>
      </c>
      <c r="G26" s="257" t="str">
        <f>InpS!G$22</f>
        <v>%</v>
      </c>
      <c r="H26" s="257">
        <f>InpS!H$22</f>
        <v>0</v>
      </c>
      <c r="I26" s="257">
        <f>InpS!I$22</f>
        <v>0</v>
      </c>
      <c r="J26" s="257">
        <f>InpS!J$22</f>
        <v>1.3727121464226277E-2</v>
      </c>
      <c r="K26" s="257">
        <f>InpS!K$22</f>
        <v>2.6343865408288814E-2</v>
      </c>
      <c r="L26" s="257">
        <f>InpS!L$22</f>
        <v>2.1269790500559882E-2</v>
      </c>
      <c r="M26" s="257">
        <f>InpS!M$22</f>
        <v>1.6990291262135582E-2</v>
      </c>
      <c r="N26" s="257">
        <f>InpS!N$22</f>
        <v>8.0067749634311625E-3</v>
      </c>
      <c r="O26" s="257">
        <f>InpS!O$22</f>
        <v>3.6737187810280236E-2</v>
      </c>
      <c r="P26" s="257">
        <f>InpS!P$22</f>
        <v>8.7741270075143429E-2</v>
      </c>
      <c r="Q26" s="257">
        <f>InpS!Q$22</f>
        <v>5.701851224743204E-2</v>
      </c>
      <c r="R26" s="257">
        <f>InpS!R$22</f>
        <v>2.5729954595162363E-2</v>
      </c>
      <c r="S26" s="257">
        <f>InpS!S$22</f>
        <v>2.000000000000024E-2</v>
      </c>
      <c r="T26" s="257">
        <f>InpS!T$22</f>
        <v>1.9999999999999796E-2</v>
      </c>
      <c r="U26" s="257">
        <f>InpS!U$22</f>
        <v>2.0000000000000018E-2</v>
      </c>
      <c r="V26" s="257">
        <f>InpS!V$22</f>
        <v>2.000000000000024E-2</v>
      </c>
      <c r="W26" s="257">
        <f>InpS!W$22</f>
        <v>1.9999999999999574E-2</v>
      </c>
    </row>
    <row r="27" spans="1:23" hidden="1" outlineLevel="1" x14ac:dyDescent="0.2">
      <c r="E27" s="11" t="s">
        <v>512</v>
      </c>
      <c r="G27" s="11" t="s">
        <v>125</v>
      </c>
      <c r="J27" s="258">
        <f t="shared" ref="J27" si="41" xml:space="preserve">  IF( J25 &gt; 0, J25, I27 * ( 1 + J26 ) )</f>
        <v>100.9</v>
      </c>
      <c r="K27" s="258">
        <f t="shared" ref="K27" si="42" xml:space="preserve">  IF( K25 &gt; 0, K25, J27 * ( 1 + K26 ) )</f>
        <v>103.5</v>
      </c>
      <c r="L27" s="258">
        <f t="shared" ref="L27" si="43" xml:space="preserve">  IF( L25 &gt; 0, L25, K27 * ( 1 + L26 ) )</f>
        <v>105.9</v>
      </c>
      <c r="M27" s="258">
        <f t="shared" ref="M27" si="44" xml:space="preserve">  IF( M25 &gt; 0, M25, L27 * ( 1 + M26 ) )</f>
        <v>108</v>
      </c>
      <c r="N27" s="258">
        <f t="shared" ref="N27" si="45" xml:space="preserve">  IF( N25 &gt; 0, N25, M27 * ( 1 + N26 ) )</f>
        <v>109.2</v>
      </c>
      <c r="O27" s="258">
        <f t="shared" ref="O27" si="46" xml:space="preserve">  IF( O25 &gt; 0, O25, N27 * ( 1 + O26 ) )</f>
        <v>111.4</v>
      </c>
      <c r="P27" s="258">
        <f t="shared" ref="P27" si="47" xml:space="preserve">  IF( P25 &gt; 0, P25, O27 * ( 1 + P26 ) )</f>
        <v>121.2</v>
      </c>
      <c r="Q27" s="258">
        <f t="shared" ref="Q27" si="48" xml:space="preserve">  IF( Q25 &gt; 0, Q25, P27 * ( 1 + Q26 ) )</f>
        <v>128.95679999999999</v>
      </c>
      <c r="R27" s="258">
        <f t="shared" ref="R27" si="49" xml:space="preserve">  IF( R25 &gt; 0, R25, Q27 * ( 1 + R26 ) )</f>
        <v>132.825504</v>
      </c>
      <c r="S27" s="258">
        <f t="shared" ref="S27" si="50" xml:space="preserve">  IF( S25 &gt; 0, S25, R27 * ( 1 + S26 ) )</f>
        <v>135.48201408</v>
      </c>
      <c r="T27" s="258">
        <f t="shared" ref="T27" si="51" xml:space="preserve">  IF( T25 &gt; 0, T25, S27 * ( 1 + T26 ) )</f>
        <v>138.1916543616</v>
      </c>
      <c r="U27" s="258">
        <f t="shared" ref="U27" si="52" xml:space="preserve">  IF( U25 &gt; 0, U25, T27 * ( 1 + U26 ) )</f>
        <v>140.955487448832</v>
      </c>
      <c r="V27" s="258">
        <f t="shared" ref="V27" si="53" xml:space="preserve">  IF( V25 &gt; 0, V25, U27 * ( 1 + V26 ) )</f>
        <v>143.77459719780865</v>
      </c>
      <c r="W27" s="258">
        <f t="shared" ref="W27" si="54" xml:space="preserve">  IF( W25 &gt; 0, W25, V27 * ( 1 + W26 ) )</f>
        <v>146.65008914176482</v>
      </c>
    </row>
    <row r="28" spans="1:23" hidden="1" outlineLevel="1" x14ac:dyDescent="0.2"/>
    <row r="29" spans="1:23" hidden="1" outlineLevel="1" x14ac:dyDescent="0.2">
      <c r="B29" s="10" t="s">
        <v>513</v>
      </c>
    </row>
    <row r="30" spans="1:23" hidden="1" outlineLevel="1" x14ac:dyDescent="0.2">
      <c r="A30" s="247"/>
      <c r="B30" s="247"/>
      <c r="C30" s="248"/>
      <c r="D30" s="249"/>
      <c r="E30" s="162" t="str">
        <f>InpS!E$27</f>
        <v>Consumer price index (including housing costs) - Consumer Price Index (with housing) for August</v>
      </c>
      <c r="F30" s="161">
        <f>InpS!F$27</f>
        <v>0</v>
      </c>
      <c r="G30" s="161" t="str">
        <f>InpS!G$27</f>
        <v>index</v>
      </c>
      <c r="H30" s="161">
        <f>InpS!H$27</f>
        <v>0</v>
      </c>
      <c r="I30" s="161">
        <f>InpS!I$27</f>
        <v>0</v>
      </c>
      <c r="J30" s="161">
        <f>InpS!J$27</f>
        <v>101.2</v>
      </c>
      <c r="K30" s="161">
        <f>InpS!K$27</f>
        <v>104</v>
      </c>
      <c r="L30" s="161">
        <f>InpS!L$27</f>
        <v>106.5</v>
      </c>
      <c r="M30" s="161">
        <f>InpS!M$27</f>
        <v>108.3</v>
      </c>
      <c r="N30" s="161">
        <f>InpS!N$27</f>
        <v>108.8</v>
      </c>
      <c r="O30" s="161">
        <f>InpS!O$27</f>
        <v>112.1</v>
      </c>
      <c r="P30" s="161">
        <f>InpS!P$27</f>
        <v>121.8</v>
      </c>
      <c r="Q30" s="161">
        <f>InpS!Q$27</f>
        <v>129.71699999999998</v>
      </c>
      <c r="R30" s="161">
        <f>InpS!R$27</f>
        <v>133.392315</v>
      </c>
      <c r="S30" s="161">
        <f>InpS!S$27</f>
        <v>136.0601613</v>
      </c>
      <c r="T30" s="161">
        <f>InpS!T$27</f>
        <v>138.781364526</v>
      </c>
      <c r="U30" s="161">
        <f>InpS!U$27</f>
        <v>141.55699181652</v>
      </c>
      <c r="V30" s="161">
        <f>InpS!V$27</f>
        <v>144.3881316528504</v>
      </c>
      <c r="W30" s="161">
        <f>InpS!W$27</f>
        <v>147.27589428590741</v>
      </c>
    </row>
    <row r="31" spans="1:23" hidden="1" outlineLevel="1" x14ac:dyDescent="0.2">
      <c r="A31" s="247"/>
      <c r="B31" s="247"/>
      <c r="C31" s="248"/>
      <c r="D31" s="249"/>
      <c r="E31" s="162" t="str">
        <f>InpS!E$22</f>
        <v>Year on year % change - CPI(H): Financial year average indices year on year %</v>
      </c>
      <c r="F31" s="257">
        <f>InpS!F$22</f>
        <v>0</v>
      </c>
      <c r="G31" s="257" t="str">
        <f>InpS!G$22</f>
        <v>%</v>
      </c>
      <c r="H31" s="257">
        <f>InpS!H$22</f>
        <v>0</v>
      </c>
      <c r="I31" s="257">
        <f>InpS!I$22</f>
        <v>0</v>
      </c>
      <c r="J31" s="257">
        <f>InpS!J$22</f>
        <v>1.3727121464226277E-2</v>
      </c>
      <c r="K31" s="257">
        <f>InpS!K$22</f>
        <v>2.6343865408288814E-2</v>
      </c>
      <c r="L31" s="257">
        <f>InpS!L$22</f>
        <v>2.1269790500559882E-2</v>
      </c>
      <c r="M31" s="257">
        <f>InpS!M$22</f>
        <v>1.6990291262135582E-2</v>
      </c>
      <c r="N31" s="257">
        <f>InpS!N$22</f>
        <v>8.0067749634311625E-3</v>
      </c>
      <c r="O31" s="257">
        <f>InpS!O$22</f>
        <v>3.6737187810280236E-2</v>
      </c>
      <c r="P31" s="257">
        <f>InpS!P$22</f>
        <v>8.7741270075143429E-2</v>
      </c>
      <c r="Q31" s="257">
        <f>InpS!Q$22</f>
        <v>5.701851224743204E-2</v>
      </c>
      <c r="R31" s="257">
        <f>InpS!R$22</f>
        <v>2.5729954595162363E-2</v>
      </c>
      <c r="S31" s="257">
        <f>InpS!S$22</f>
        <v>2.000000000000024E-2</v>
      </c>
      <c r="T31" s="257">
        <f>InpS!T$22</f>
        <v>1.9999999999999796E-2</v>
      </c>
      <c r="U31" s="257">
        <f>InpS!U$22</f>
        <v>2.0000000000000018E-2</v>
      </c>
      <c r="V31" s="257">
        <f>InpS!V$22</f>
        <v>2.000000000000024E-2</v>
      </c>
      <c r="W31" s="257">
        <f>InpS!W$22</f>
        <v>1.9999999999999574E-2</v>
      </c>
    </row>
    <row r="32" spans="1:23" hidden="1" outlineLevel="1" x14ac:dyDescent="0.2">
      <c r="E32" s="11" t="s">
        <v>513</v>
      </c>
      <c r="G32" s="11" t="s">
        <v>125</v>
      </c>
      <c r="J32" s="258">
        <f t="shared" ref="J32" si="55" xml:space="preserve">  IF( J30 &gt; 0, J30, I32 * ( 1 + J31 ) )</f>
        <v>101.2</v>
      </c>
      <c r="K32" s="258">
        <f t="shared" ref="K32" si="56" xml:space="preserve">  IF( K30 &gt; 0, K30, J32 * ( 1 + K31 ) )</f>
        <v>104</v>
      </c>
      <c r="L32" s="258">
        <f t="shared" ref="L32" si="57" xml:space="preserve">  IF( L30 &gt; 0, L30, K32 * ( 1 + L31 ) )</f>
        <v>106.5</v>
      </c>
      <c r="M32" s="258">
        <f t="shared" ref="M32" si="58" xml:space="preserve">  IF( M30 &gt; 0, M30, L32 * ( 1 + M31 ) )</f>
        <v>108.3</v>
      </c>
      <c r="N32" s="258">
        <f t="shared" ref="N32" si="59" xml:space="preserve">  IF( N30 &gt; 0, N30, M32 * ( 1 + N31 ) )</f>
        <v>108.8</v>
      </c>
      <c r="O32" s="258">
        <f t="shared" ref="O32" si="60" xml:space="preserve">  IF( O30 &gt; 0, O30, N32 * ( 1 + O31 ) )</f>
        <v>112.1</v>
      </c>
      <c r="P32" s="258">
        <f t="shared" ref="P32" si="61" xml:space="preserve">  IF( P30 &gt; 0, P30, O32 * ( 1 + P31 ) )</f>
        <v>121.8</v>
      </c>
      <c r="Q32" s="258">
        <f t="shared" ref="Q32" si="62" xml:space="preserve">  IF( Q30 &gt; 0, Q30, P32 * ( 1 + Q31 ) )</f>
        <v>129.71699999999998</v>
      </c>
      <c r="R32" s="258">
        <f t="shared" ref="R32" si="63" xml:space="preserve">  IF( R30 &gt; 0, R30, Q32 * ( 1 + R31 ) )</f>
        <v>133.392315</v>
      </c>
      <c r="S32" s="258">
        <f t="shared" ref="S32" si="64" xml:space="preserve">  IF( S30 &gt; 0, S30, R32 * ( 1 + S31 ) )</f>
        <v>136.0601613</v>
      </c>
      <c r="T32" s="258">
        <f t="shared" ref="T32" si="65" xml:space="preserve">  IF( T30 &gt; 0, T30, S32 * ( 1 + T31 ) )</f>
        <v>138.781364526</v>
      </c>
      <c r="U32" s="258">
        <f t="shared" ref="U32" si="66" xml:space="preserve">  IF( U30 &gt; 0, U30, T32 * ( 1 + U31 ) )</f>
        <v>141.55699181652</v>
      </c>
      <c r="V32" s="258">
        <f t="shared" ref="V32" si="67" xml:space="preserve">  IF( V30 &gt; 0, V30, U32 * ( 1 + V31 ) )</f>
        <v>144.3881316528504</v>
      </c>
      <c r="W32" s="258">
        <f t="shared" ref="W32" si="68" xml:space="preserve">  IF( W30 &gt; 0, W30, V32 * ( 1 + W31 ) )</f>
        <v>147.27589428590741</v>
      </c>
    </row>
    <row r="33" spans="1:23" hidden="1" outlineLevel="1" x14ac:dyDescent="0.2"/>
    <row r="34" spans="1:23" hidden="1" outlineLevel="1" x14ac:dyDescent="0.2">
      <c r="B34" s="10" t="s">
        <v>514</v>
      </c>
    </row>
    <row r="35" spans="1:23" hidden="1" outlineLevel="1" x14ac:dyDescent="0.2">
      <c r="A35" s="247"/>
      <c r="B35" s="247"/>
      <c r="C35" s="248"/>
      <c r="D35" s="249"/>
      <c r="E35" s="162" t="str">
        <f>InpS!E$28</f>
        <v>Consumer price index (including housing costs) - Consumer Price Index (with housing) for September</v>
      </c>
      <c r="F35" s="161">
        <f>InpS!F$28</f>
        <v>0</v>
      </c>
      <c r="G35" s="161" t="str">
        <f>InpS!G$28</f>
        <v>index</v>
      </c>
      <c r="H35" s="161">
        <f>InpS!H$28</f>
        <v>0</v>
      </c>
      <c r="I35" s="161">
        <f>InpS!I$28</f>
        <v>0</v>
      </c>
      <c r="J35" s="161">
        <f>InpS!J$28</f>
        <v>101.5</v>
      </c>
      <c r="K35" s="161">
        <f>InpS!K$28</f>
        <v>104.3</v>
      </c>
      <c r="L35" s="161">
        <f>InpS!L$28</f>
        <v>106.6</v>
      </c>
      <c r="M35" s="161">
        <f>InpS!M$28</f>
        <v>108.4</v>
      </c>
      <c r="N35" s="161">
        <f>InpS!N$28</f>
        <v>109.2</v>
      </c>
      <c r="O35" s="161">
        <f>InpS!O$28</f>
        <v>112.4</v>
      </c>
      <c r="P35" s="161">
        <f>InpS!P$28</f>
        <v>122.3</v>
      </c>
      <c r="Q35" s="161">
        <f>InpS!Q$28</f>
        <v>130.04566666666668</v>
      </c>
      <c r="R35" s="161">
        <f>InpS!R$28</f>
        <v>133.60024822222223</v>
      </c>
      <c r="S35" s="161">
        <f>InpS!S$28</f>
        <v>136.27225318666669</v>
      </c>
      <c r="T35" s="161">
        <f>InpS!T$28</f>
        <v>138.99769825040002</v>
      </c>
      <c r="U35" s="161">
        <f>InpS!U$28</f>
        <v>141.77765221540801</v>
      </c>
      <c r="V35" s="161">
        <f>InpS!V$28</f>
        <v>144.61320525971618</v>
      </c>
      <c r="W35" s="161">
        <f>InpS!W$28</f>
        <v>147.50546936491051</v>
      </c>
    </row>
    <row r="36" spans="1:23" hidden="1" outlineLevel="1" x14ac:dyDescent="0.2">
      <c r="A36" s="247"/>
      <c r="B36" s="247"/>
      <c r="C36" s="248"/>
      <c r="D36" s="249"/>
      <c r="E36" s="162" t="str">
        <f>InpS!E$22</f>
        <v>Year on year % change - CPI(H): Financial year average indices year on year %</v>
      </c>
      <c r="F36" s="257">
        <f>InpS!F$22</f>
        <v>0</v>
      </c>
      <c r="G36" s="257" t="str">
        <f>InpS!G$22</f>
        <v>%</v>
      </c>
      <c r="H36" s="257">
        <f>InpS!H$22</f>
        <v>0</v>
      </c>
      <c r="I36" s="257">
        <f>InpS!I$22</f>
        <v>0</v>
      </c>
      <c r="J36" s="257">
        <f>InpS!J$22</f>
        <v>1.3727121464226277E-2</v>
      </c>
      <c r="K36" s="257">
        <f>InpS!K$22</f>
        <v>2.6343865408288814E-2</v>
      </c>
      <c r="L36" s="257">
        <f>InpS!L$22</f>
        <v>2.1269790500559882E-2</v>
      </c>
      <c r="M36" s="257">
        <f>InpS!M$22</f>
        <v>1.6990291262135582E-2</v>
      </c>
      <c r="N36" s="257">
        <f>InpS!N$22</f>
        <v>8.0067749634311625E-3</v>
      </c>
      <c r="O36" s="257">
        <f>InpS!O$22</f>
        <v>3.6737187810280236E-2</v>
      </c>
      <c r="P36" s="257">
        <f>InpS!P$22</f>
        <v>8.7741270075143429E-2</v>
      </c>
      <c r="Q36" s="257">
        <f>InpS!Q$22</f>
        <v>5.701851224743204E-2</v>
      </c>
      <c r="R36" s="257">
        <f>InpS!R$22</f>
        <v>2.5729954595162363E-2</v>
      </c>
      <c r="S36" s="257">
        <f>InpS!S$22</f>
        <v>2.000000000000024E-2</v>
      </c>
      <c r="T36" s="257">
        <f>InpS!T$22</f>
        <v>1.9999999999999796E-2</v>
      </c>
      <c r="U36" s="257">
        <f>InpS!U$22</f>
        <v>2.0000000000000018E-2</v>
      </c>
      <c r="V36" s="257">
        <f>InpS!V$22</f>
        <v>2.000000000000024E-2</v>
      </c>
      <c r="W36" s="257">
        <f>InpS!W$22</f>
        <v>1.9999999999999574E-2</v>
      </c>
    </row>
    <row r="37" spans="1:23" hidden="1" outlineLevel="1" x14ac:dyDescent="0.2">
      <c r="E37" s="11" t="s">
        <v>514</v>
      </c>
      <c r="G37" s="11" t="s">
        <v>125</v>
      </c>
      <c r="J37" s="258">
        <f t="shared" ref="J37" si="69" xml:space="preserve">  IF( J35 &gt; 0, J35, I37 * ( 1 + J36 ) )</f>
        <v>101.5</v>
      </c>
      <c r="K37" s="258">
        <f t="shared" ref="K37" si="70" xml:space="preserve">  IF( K35 &gt; 0, K35, J37 * ( 1 + K36 ) )</f>
        <v>104.3</v>
      </c>
      <c r="L37" s="258">
        <f t="shared" ref="L37" si="71" xml:space="preserve">  IF( L35 &gt; 0, L35, K37 * ( 1 + L36 ) )</f>
        <v>106.6</v>
      </c>
      <c r="M37" s="258">
        <f t="shared" ref="M37" si="72" xml:space="preserve">  IF( M35 &gt; 0, M35, L37 * ( 1 + M36 ) )</f>
        <v>108.4</v>
      </c>
      <c r="N37" s="258">
        <f t="shared" ref="N37" si="73" xml:space="preserve">  IF( N35 &gt; 0, N35, M37 * ( 1 + N36 ) )</f>
        <v>109.2</v>
      </c>
      <c r="O37" s="258">
        <f t="shared" ref="O37" si="74" xml:space="preserve">  IF( O35 &gt; 0, O35, N37 * ( 1 + O36 ) )</f>
        <v>112.4</v>
      </c>
      <c r="P37" s="258">
        <f t="shared" ref="P37" si="75" xml:space="preserve">  IF( P35 &gt; 0, P35, O37 * ( 1 + P36 ) )</f>
        <v>122.3</v>
      </c>
      <c r="Q37" s="258">
        <f t="shared" ref="Q37" si="76" xml:space="preserve">  IF( Q35 &gt; 0, Q35, P37 * ( 1 + Q36 ) )</f>
        <v>130.04566666666668</v>
      </c>
      <c r="R37" s="258">
        <f t="shared" ref="R37" si="77" xml:space="preserve">  IF( R35 &gt; 0, R35, Q37 * ( 1 + R36 ) )</f>
        <v>133.60024822222223</v>
      </c>
      <c r="S37" s="258">
        <f t="shared" ref="S37" si="78" xml:space="preserve">  IF( S35 &gt; 0, S35, R37 * ( 1 + S36 ) )</f>
        <v>136.27225318666669</v>
      </c>
      <c r="T37" s="258">
        <f t="shared" ref="T37" si="79" xml:space="preserve">  IF( T35 &gt; 0, T35, S37 * ( 1 + T36 ) )</f>
        <v>138.99769825040002</v>
      </c>
      <c r="U37" s="258">
        <f t="shared" ref="U37" si="80" xml:space="preserve">  IF( U35 &gt; 0, U35, T37 * ( 1 + U36 ) )</f>
        <v>141.77765221540801</v>
      </c>
      <c r="V37" s="258">
        <f t="shared" ref="V37" si="81" xml:space="preserve">  IF( V35 &gt; 0, V35, U37 * ( 1 + V36 ) )</f>
        <v>144.61320525971618</v>
      </c>
      <c r="W37" s="258">
        <f t="shared" ref="W37" si="82" xml:space="preserve">  IF( W35 &gt; 0, W35, V37 * ( 1 + W36 ) )</f>
        <v>147.50546936491051</v>
      </c>
    </row>
    <row r="38" spans="1:23" hidden="1" outlineLevel="1" x14ac:dyDescent="0.2"/>
    <row r="39" spans="1:23" hidden="1" outlineLevel="1" x14ac:dyDescent="0.2">
      <c r="B39" s="10" t="s">
        <v>515</v>
      </c>
    </row>
    <row r="40" spans="1:23" hidden="1" outlineLevel="1" x14ac:dyDescent="0.2">
      <c r="A40" s="247"/>
      <c r="B40" s="247"/>
      <c r="C40" s="248"/>
      <c r="D40" s="249"/>
      <c r="E40" s="162" t="str">
        <f>InpS!E$29</f>
        <v>Consumer price index (including housing costs) - Consumer Price Index (with housing) for October</v>
      </c>
      <c r="F40" s="161">
        <f>InpS!F$29</f>
        <v>0</v>
      </c>
      <c r="G40" s="161" t="str">
        <f>InpS!G$29</f>
        <v>index</v>
      </c>
      <c r="H40" s="161">
        <f>InpS!H$29</f>
        <v>0</v>
      </c>
      <c r="I40" s="161">
        <f>InpS!I$29</f>
        <v>0</v>
      </c>
      <c r="J40" s="161">
        <f>InpS!J$29</f>
        <v>101.6</v>
      </c>
      <c r="K40" s="161">
        <f>InpS!K$29</f>
        <v>104.4</v>
      </c>
      <c r="L40" s="161">
        <f>InpS!L$29</f>
        <v>106.7</v>
      </c>
      <c r="M40" s="161">
        <f>InpS!M$29</f>
        <v>108.3</v>
      </c>
      <c r="N40" s="161">
        <f>InpS!N$29</f>
        <v>109.2</v>
      </c>
      <c r="O40" s="161">
        <f>InpS!O$29</f>
        <v>113.4</v>
      </c>
      <c r="P40" s="161">
        <f>InpS!P$29</f>
        <v>124.3</v>
      </c>
      <c r="Q40" s="161">
        <f>InpS!Q$29</f>
        <v>130.34926666666664</v>
      </c>
      <c r="R40" s="161">
        <f>InpS!R$29</f>
        <v>133.86869686666662</v>
      </c>
      <c r="S40" s="161">
        <f>InpS!S$29</f>
        <v>136.54607080399995</v>
      </c>
      <c r="T40" s="161">
        <f>InpS!T$29</f>
        <v>139.27699222007996</v>
      </c>
      <c r="U40" s="161">
        <f>InpS!U$29</f>
        <v>142.06253206448156</v>
      </c>
      <c r="V40" s="161">
        <f>InpS!V$29</f>
        <v>144.90378270577119</v>
      </c>
      <c r="W40" s="161">
        <f>InpS!W$29</f>
        <v>147.80185835988661</v>
      </c>
    </row>
    <row r="41" spans="1:23" hidden="1" outlineLevel="1" x14ac:dyDescent="0.2">
      <c r="A41" s="247"/>
      <c r="B41" s="247"/>
      <c r="C41" s="248"/>
      <c r="D41" s="249"/>
      <c r="E41" s="162" t="str">
        <f>InpS!E$22</f>
        <v>Year on year % change - CPI(H): Financial year average indices year on year %</v>
      </c>
      <c r="F41" s="257">
        <f>InpS!F$22</f>
        <v>0</v>
      </c>
      <c r="G41" s="257" t="str">
        <f>InpS!G$22</f>
        <v>%</v>
      </c>
      <c r="H41" s="257">
        <f>InpS!H$22</f>
        <v>0</v>
      </c>
      <c r="I41" s="257">
        <f>InpS!I$22</f>
        <v>0</v>
      </c>
      <c r="J41" s="257">
        <f>InpS!J$22</f>
        <v>1.3727121464226277E-2</v>
      </c>
      <c r="K41" s="257">
        <f>InpS!K$22</f>
        <v>2.6343865408288814E-2</v>
      </c>
      <c r="L41" s="257">
        <f>InpS!L$22</f>
        <v>2.1269790500559882E-2</v>
      </c>
      <c r="M41" s="257">
        <f>InpS!M$22</f>
        <v>1.6990291262135582E-2</v>
      </c>
      <c r="N41" s="257">
        <f>InpS!N$22</f>
        <v>8.0067749634311625E-3</v>
      </c>
      <c r="O41" s="257">
        <f>InpS!O$22</f>
        <v>3.6737187810280236E-2</v>
      </c>
      <c r="P41" s="257">
        <f>InpS!P$22</f>
        <v>8.7741270075143429E-2</v>
      </c>
      <c r="Q41" s="257">
        <f>InpS!Q$22</f>
        <v>5.701851224743204E-2</v>
      </c>
      <c r="R41" s="257">
        <f>InpS!R$22</f>
        <v>2.5729954595162363E-2</v>
      </c>
      <c r="S41" s="257">
        <f>InpS!S$22</f>
        <v>2.000000000000024E-2</v>
      </c>
      <c r="T41" s="257">
        <f>InpS!T$22</f>
        <v>1.9999999999999796E-2</v>
      </c>
      <c r="U41" s="257">
        <f>InpS!U$22</f>
        <v>2.0000000000000018E-2</v>
      </c>
      <c r="V41" s="257">
        <f>InpS!V$22</f>
        <v>2.000000000000024E-2</v>
      </c>
      <c r="W41" s="257">
        <f>InpS!W$22</f>
        <v>1.9999999999999574E-2</v>
      </c>
    </row>
    <row r="42" spans="1:23" hidden="1" outlineLevel="1" x14ac:dyDescent="0.2">
      <c r="E42" s="11" t="s">
        <v>515</v>
      </c>
      <c r="G42" s="11" t="s">
        <v>125</v>
      </c>
      <c r="J42" s="258">
        <f t="shared" ref="J42" si="83" xml:space="preserve">  IF( J40 &gt; 0, J40, I42 * ( 1 + J41 ) )</f>
        <v>101.6</v>
      </c>
      <c r="K42" s="258">
        <f t="shared" ref="K42" si="84" xml:space="preserve">  IF( K40 &gt; 0, K40, J42 * ( 1 + K41 ) )</f>
        <v>104.4</v>
      </c>
      <c r="L42" s="258">
        <f t="shared" ref="L42" si="85" xml:space="preserve">  IF( L40 &gt; 0, L40, K42 * ( 1 + L41 ) )</f>
        <v>106.7</v>
      </c>
      <c r="M42" s="258">
        <f t="shared" ref="M42" si="86" xml:space="preserve">  IF( M40 &gt; 0, M40, L42 * ( 1 + M41 ) )</f>
        <v>108.3</v>
      </c>
      <c r="N42" s="258">
        <f t="shared" ref="N42" si="87" xml:space="preserve">  IF( N40 &gt; 0, N40, M42 * ( 1 + N41 ) )</f>
        <v>109.2</v>
      </c>
      <c r="O42" s="258">
        <f t="shared" ref="O42" si="88" xml:space="preserve">  IF( O40 &gt; 0, O40, N42 * ( 1 + O41 ) )</f>
        <v>113.4</v>
      </c>
      <c r="P42" s="258">
        <f t="shared" ref="P42" si="89" xml:space="preserve">  IF( P40 &gt; 0, P40, O42 * ( 1 + P41 ) )</f>
        <v>124.3</v>
      </c>
      <c r="Q42" s="258">
        <f t="shared" ref="Q42" si="90" xml:space="preserve">  IF( Q40 &gt; 0, Q40, P42 * ( 1 + Q41 ) )</f>
        <v>130.34926666666664</v>
      </c>
      <c r="R42" s="258">
        <f t="shared" ref="R42" si="91" xml:space="preserve">  IF( R40 &gt; 0, R40, Q42 * ( 1 + R41 ) )</f>
        <v>133.86869686666662</v>
      </c>
      <c r="S42" s="258">
        <f t="shared" ref="S42" si="92" xml:space="preserve">  IF( S40 &gt; 0, S40, R42 * ( 1 + S41 ) )</f>
        <v>136.54607080399995</v>
      </c>
      <c r="T42" s="258">
        <f t="shared" ref="T42" si="93" xml:space="preserve">  IF( T40 &gt; 0, T40, S42 * ( 1 + T41 ) )</f>
        <v>139.27699222007996</v>
      </c>
      <c r="U42" s="258">
        <f t="shared" ref="U42" si="94" xml:space="preserve">  IF( U40 &gt; 0, U40, T42 * ( 1 + U41 ) )</f>
        <v>142.06253206448156</v>
      </c>
      <c r="V42" s="258">
        <f t="shared" ref="V42" si="95" xml:space="preserve">  IF( V40 &gt; 0, V40, U42 * ( 1 + V41 ) )</f>
        <v>144.90378270577119</v>
      </c>
      <c r="W42" s="258">
        <f t="shared" ref="W42" si="96" xml:space="preserve">  IF( W40 &gt; 0, W40, V42 * ( 1 + W41 ) )</f>
        <v>147.80185835988661</v>
      </c>
    </row>
    <row r="43" spans="1:23" hidden="1" outlineLevel="1" x14ac:dyDescent="0.2"/>
    <row r="44" spans="1:23" hidden="1" outlineLevel="1" x14ac:dyDescent="0.2">
      <c r="B44" s="10" t="s">
        <v>516</v>
      </c>
    </row>
    <row r="45" spans="1:23" hidden="1" outlineLevel="1" x14ac:dyDescent="0.2">
      <c r="A45" s="247"/>
      <c r="B45" s="247"/>
      <c r="C45" s="248"/>
      <c r="D45" s="249"/>
      <c r="E45" s="162" t="str">
        <f>InpS!E$30</f>
        <v>Consumer price index (including housing costs) - Consumer Price Index (with housing) for November</v>
      </c>
      <c r="F45" s="161">
        <f>InpS!F$30</f>
        <v>0</v>
      </c>
      <c r="G45" s="161" t="str">
        <f>InpS!G$30</f>
        <v>index</v>
      </c>
      <c r="H45" s="161">
        <f>InpS!H$30</f>
        <v>0</v>
      </c>
      <c r="I45" s="161">
        <f>InpS!I$30</f>
        <v>0</v>
      </c>
      <c r="J45" s="161">
        <f>InpS!J$30</f>
        <v>101.8</v>
      </c>
      <c r="K45" s="161">
        <f>InpS!K$30</f>
        <v>104.7</v>
      </c>
      <c r="L45" s="161">
        <f>InpS!L$30</f>
        <v>106.9</v>
      </c>
      <c r="M45" s="161">
        <f>InpS!M$30</f>
        <v>108.5</v>
      </c>
      <c r="N45" s="161">
        <f>InpS!N$30</f>
        <v>109.1</v>
      </c>
      <c r="O45" s="161">
        <f>InpS!O$30</f>
        <v>114.1</v>
      </c>
      <c r="P45" s="161">
        <f>InpS!P$30</f>
        <v>124.8</v>
      </c>
      <c r="Q45" s="161">
        <f>InpS!Q$30</f>
        <v>130.7072</v>
      </c>
      <c r="R45" s="161">
        <f>InpS!R$30</f>
        <v>134.19272533333333</v>
      </c>
      <c r="S45" s="161">
        <f>InpS!S$30</f>
        <v>136.87657984000001</v>
      </c>
      <c r="T45" s="161">
        <f>InpS!T$30</f>
        <v>139.61411143680002</v>
      </c>
      <c r="U45" s="161">
        <f>InpS!U$30</f>
        <v>142.40639366553603</v>
      </c>
      <c r="V45" s="161">
        <f>InpS!V$30</f>
        <v>145.25452153884675</v>
      </c>
      <c r="W45" s="161">
        <f>InpS!W$30</f>
        <v>148.15961196962368</v>
      </c>
    </row>
    <row r="46" spans="1:23" hidden="1" outlineLevel="1" x14ac:dyDescent="0.2">
      <c r="A46" s="247"/>
      <c r="B46" s="247"/>
      <c r="C46" s="248"/>
      <c r="D46" s="249"/>
      <c r="E46" s="162" t="str">
        <f>InpS!E$22</f>
        <v>Year on year % change - CPI(H): Financial year average indices year on year %</v>
      </c>
      <c r="F46" s="257">
        <f>InpS!F$22</f>
        <v>0</v>
      </c>
      <c r="G46" s="257" t="str">
        <f>InpS!G$22</f>
        <v>%</v>
      </c>
      <c r="H46" s="257">
        <f>InpS!H$22</f>
        <v>0</v>
      </c>
      <c r="I46" s="257">
        <f>InpS!I$22</f>
        <v>0</v>
      </c>
      <c r="J46" s="257">
        <f>InpS!J$22</f>
        <v>1.3727121464226277E-2</v>
      </c>
      <c r="K46" s="257">
        <f>InpS!K$22</f>
        <v>2.6343865408288814E-2</v>
      </c>
      <c r="L46" s="257">
        <f>InpS!L$22</f>
        <v>2.1269790500559882E-2</v>
      </c>
      <c r="M46" s="257">
        <f>InpS!M$22</f>
        <v>1.6990291262135582E-2</v>
      </c>
      <c r="N46" s="257">
        <f>InpS!N$22</f>
        <v>8.0067749634311625E-3</v>
      </c>
      <c r="O46" s="257">
        <f>InpS!O$22</f>
        <v>3.6737187810280236E-2</v>
      </c>
      <c r="P46" s="257">
        <f>InpS!P$22</f>
        <v>8.7741270075143429E-2</v>
      </c>
      <c r="Q46" s="257">
        <f>InpS!Q$22</f>
        <v>5.701851224743204E-2</v>
      </c>
      <c r="R46" s="257">
        <f>InpS!R$22</f>
        <v>2.5729954595162363E-2</v>
      </c>
      <c r="S46" s="257">
        <f>InpS!S$22</f>
        <v>2.000000000000024E-2</v>
      </c>
      <c r="T46" s="257">
        <f>InpS!T$22</f>
        <v>1.9999999999999796E-2</v>
      </c>
      <c r="U46" s="257">
        <f>InpS!U$22</f>
        <v>2.0000000000000018E-2</v>
      </c>
      <c r="V46" s="257">
        <f>InpS!V$22</f>
        <v>2.000000000000024E-2</v>
      </c>
      <c r="W46" s="257">
        <f>InpS!W$22</f>
        <v>1.9999999999999574E-2</v>
      </c>
    </row>
    <row r="47" spans="1:23" hidden="1" outlineLevel="1" x14ac:dyDescent="0.2">
      <c r="E47" s="11" t="s">
        <v>516</v>
      </c>
      <c r="G47" s="11" t="s">
        <v>125</v>
      </c>
      <c r="J47" s="258">
        <f t="shared" ref="J47" si="97" xml:space="preserve">  IF( J45 &gt; 0, J45, I47 * ( 1 + J46 ) )</f>
        <v>101.8</v>
      </c>
      <c r="K47" s="258">
        <f t="shared" ref="K47" si="98" xml:space="preserve">  IF( K45 &gt; 0, K45, J47 * ( 1 + K46 ) )</f>
        <v>104.7</v>
      </c>
      <c r="L47" s="258">
        <f t="shared" ref="L47" si="99" xml:space="preserve">  IF( L45 &gt; 0, L45, K47 * ( 1 + L46 ) )</f>
        <v>106.9</v>
      </c>
      <c r="M47" s="258">
        <f t="shared" ref="M47" si="100" xml:space="preserve">  IF( M45 &gt; 0, M45, L47 * ( 1 + M46 ) )</f>
        <v>108.5</v>
      </c>
      <c r="N47" s="258">
        <f t="shared" ref="N47" si="101" xml:space="preserve">  IF( N45 &gt; 0, N45, M47 * ( 1 + N46 ) )</f>
        <v>109.1</v>
      </c>
      <c r="O47" s="258">
        <f t="shared" ref="O47" si="102" xml:space="preserve">  IF( O45 &gt; 0, O45, N47 * ( 1 + O46 ) )</f>
        <v>114.1</v>
      </c>
      <c r="P47" s="258">
        <f t="shared" ref="P47" si="103" xml:space="preserve">  IF( P45 &gt; 0, P45, O47 * ( 1 + P46 ) )</f>
        <v>124.8</v>
      </c>
      <c r="Q47" s="258">
        <f t="shared" ref="Q47" si="104" xml:space="preserve">  IF( Q45 &gt; 0, Q45, P47 * ( 1 + Q46 ) )</f>
        <v>130.7072</v>
      </c>
      <c r="R47" s="258">
        <f t="shared" ref="R47" si="105" xml:space="preserve">  IF( R45 &gt; 0, R45, Q47 * ( 1 + R46 ) )</f>
        <v>134.19272533333333</v>
      </c>
      <c r="S47" s="258">
        <f t="shared" ref="S47" si="106" xml:space="preserve">  IF( S45 &gt; 0, S45, R47 * ( 1 + S46 ) )</f>
        <v>136.87657984000001</v>
      </c>
      <c r="T47" s="258">
        <f t="shared" ref="T47" si="107" xml:space="preserve">  IF( T45 &gt; 0, T45, S47 * ( 1 + T46 ) )</f>
        <v>139.61411143680002</v>
      </c>
      <c r="U47" s="258">
        <f t="shared" ref="U47" si="108" xml:space="preserve">  IF( U45 &gt; 0, U45, T47 * ( 1 + U46 ) )</f>
        <v>142.40639366553603</v>
      </c>
      <c r="V47" s="258">
        <f t="shared" ref="V47" si="109" xml:space="preserve">  IF( V45 &gt; 0, V45, U47 * ( 1 + V46 ) )</f>
        <v>145.25452153884675</v>
      </c>
      <c r="W47" s="258">
        <f t="shared" ref="W47" si="110" xml:space="preserve">  IF( W45 &gt; 0, W45, V47 * ( 1 + W46 ) )</f>
        <v>148.15961196962368</v>
      </c>
    </row>
    <row r="48" spans="1:23" hidden="1" outlineLevel="1" x14ac:dyDescent="0.2"/>
    <row r="49" spans="1:23" hidden="1" outlineLevel="1" x14ac:dyDescent="0.2">
      <c r="B49" s="10" t="s">
        <v>517</v>
      </c>
    </row>
    <row r="50" spans="1:23" hidden="1" outlineLevel="1" x14ac:dyDescent="0.2">
      <c r="A50" s="247"/>
      <c r="B50" s="247"/>
      <c r="C50" s="248"/>
      <c r="D50" s="249"/>
      <c r="E50" s="162" t="str">
        <f>InpS!E$31</f>
        <v>Consumer price index (including housing costs) - Consumer Price Index (with housing) for December</v>
      </c>
      <c r="F50" s="161">
        <f>InpS!F$31</f>
        <v>0</v>
      </c>
      <c r="G50" s="161" t="str">
        <f>InpS!G$31</f>
        <v>index</v>
      </c>
      <c r="H50" s="161">
        <f>InpS!H$31</f>
        <v>0</v>
      </c>
      <c r="I50" s="161">
        <f>InpS!I$31</f>
        <v>0</v>
      </c>
      <c r="J50" s="161">
        <f>InpS!J$31</f>
        <v>102.2</v>
      </c>
      <c r="K50" s="161">
        <f>InpS!K$31</f>
        <v>105</v>
      </c>
      <c r="L50" s="161">
        <f>InpS!L$31</f>
        <v>107.1</v>
      </c>
      <c r="M50" s="161">
        <f>InpS!M$31</f>
        <v>108.5</v>
      </c>
      <c r="N50" s="161">
        <f>InpS!N$31</f>
        <v>109.4</v>
      </c>
      <c r="O50" s="161">
        <f>InpS!O$31</f>
        <v>114.7</v>
      </c>
      <c r="P50" s="161">
        <f>InpS!P$31</f>
        <v>125.3</v>
      </c>
      <c r="Q50" s="161">
        <f>InpS!Q$31</f>
        <v>130.9385</v>
      </c>
      <c r="R50" s="161">
        <f>InpS!R$31</f>
        <v>134.34290100000001</v>
      </c>
      <c r="S50" s="161">
        <f>InpS!S$31</f>
        <v>137.02975902</v>
      </c>
      <c r="T50" s="161">
        <f>InpS!T$31</f>
        <v>139.77035420039999</v>
      </c>
      <c r="U50" s="161">
        <f>InpS!U$31</f>
        <v>142.56576128440798</v>
      </c>
      <c r="V50" s="161">
        <f>InpS!V$31</f>
        <v>145.41707651009614</v>
      </c>
      <c r="W50" s="161">
        <f>InpS!W$31</f>
        <v>148.32541804029805</v>
      </c>
    </row>
    <row r="51" spans="1:23" hidden="1" outlineLevel="1" x14ac:dyDescent="0.2">
      <c r="A51" s="247"/>
      <c r="B51" s="247"/>
      <c r="C51" s="248"/>
      <c r="D51" s="249"/>
      <c r="E51" s="162" t="str">
        <f>InpS!E$22</f>
        <v>Year on year % change - CPI(H): Financial year average indices year on year %</v>
      </c>
      <c r="F51" s="257">
        <f>InpS!F$22</f>
        <v>0</v>
      </c>
      <c r="G51" s="257" t="str">
        <f>InpS!G$22</f>
        <v>%</v>
      </c>
      <c r="H51" s="257">
        <f>InpS!H$22</f>
        <v>0</v>
      </c>
      <c r="I51" s="257">
        <f>InpS!I$22</f>
        <v>0</v>
      </c>
      <c r="J51" s="257">
        <f>InpS!J$22</f>
        <v>1.3727121464226277E-2</v>
      </c>
      <c r="K51" s="257">
        <f>InpS!K$22</f>
        <v>2.6343865408288814E-2</v>
      </c>
      <c r="L51" s="257">
        <f>InpS!L$22</f>
        <v>2.1269790500559882E-2</v>
      </c>
      <c r="M51" s="257">
        <f>InpS!M$22</f>
        <v>1.6990291262135582E-2</v>
      </c>
      <c r="N51" s="257">
        <f>InpS!N$22</f>
        <v>8.0067749634311625E-3</v>
      </c>
      <c r="O51" s="257">
        <f>InpS!O$22</f>
        <v>3.6737187810280236E-2</v>
      </c>
      <c r="P51" s="257">
        <f>InpS!P$22</f>
        <v>8.7741270075143429E-2</v>
      </c>
      <c r="Q51" s="257">
        <f>InpS!Q$22</f>
        <v>5.701851224743204E-2</v>
      </c>
      <c r="R51" s="257">
        <f>InpS!R$22</f>
        <v>2.5729954595162363E-2</v>
      </c>
      <c r="S51" s="257">
        <f>InpS!S$22</f>
        <v>2.000000000000024E-2</v>
      </c>
      <c r="T51" s="257">
        <f>InpS!T$22</f>
        <v>1.9999999999999796E-2</v>
      </c>
      <c r="U51" s="257">
        <f>InpS!U$22</f>
        <v>2.0000000000000018E-2</v>
      </c>
      <c r="V51" s="257">
        <f>InpS!V$22</f>
        <v>2.000000000000024E-2</v>
      </c>
      <c r="W51" s="257">
        <f>InpS!W$22</f>
        <v>1.9999999999999574E-2</v>
      </c>
    </row>
    <row r="52" spans="1:23" hidden="1" outlineLevel="1" x14ac:dyDescent="0.2">
      <c r="E52" s="11" t="s">
        <v>517</v>
      </c>
      <c r="G52" s="11" t="s">
        <v>125</v>
      </c>
      <c r="J52" s="258">
        <f t="shared" ref="J52" si="111" xml:space="preserve">  IF( J50 &gt; 0, J50, I52 * ( 1 + J51 ) )</f>
        <v>102.2</v>
      </c>
      <c r="K52" s="258">
        <f t="shared" ref="K52" si="112" xml:space="preserve">  IF( K50 &gt; 0, K50, J52 * ( 1 + K51 ) )</f>
        <v>105</v>
      </c>
      <c r="L52" s="258">
        <f t="shared" ref="L52" si="113" xml:space="preserve">  IF( L50 &gt; 0, L50, K52 * ( 1 + L51 ) )</f>
        <v>107.1</v>
      </c>
      <c r="M52" s="258">
        <f t="shared" ref="M52" si="114" xml:space="preserve">  IF( M50 &gt; 0, M50, L52 * ( 1 + M51 ) )</f>
        <v>108.5</v>
      </c>
      <c r="N52" s="258">
        <f t="shared" ref="N52" si="115" xml:space="preserve">  IF( N50 &gt; 0, N50, M52 * ( 1 + N51 ) )</f>
        <v>109.4</v>
      </c>
      <c r="O52" s="258">
        <f t="shared" ref="O52" si="116" xml:space="preserve">  IF( O50 &gt; 0, O50, N52 * ( 1 + O51 ) )</f>
        <v>114.7</v>
      </c>
      <c r="P52" s="258">
        <f t="shared" ref="P52" si="117" xml:space="preserve">  IF( P50 &gt; 0, P50, O52 * ( 1 + P51 ) )</f>
        <v>125.3</v>
      </c>
      <c r="Q52" s="258">
        <f t="shared" ref="Q52" si="118" xml:space="preserve">  IF( Q50 &gt; 0, Q50, P52 * ( 1 + Q51 ) )</f>
        <v>130.9385</v>
      </c>
      <c r="R52" s="258">
        <f t="shared" ref="R52" si="119" xml:space="preserve">  IF( R50 &gt; 0, R50, Q52 * ( 1 + R51 ) )</f>
        <v>134.34290100000001</v>
      </c>
      <c r="S52" s="258">
        <f t="shared" ref="S52" si="120" xml:space="preserve">  IF( S50 &gt; 0, S50, R52 * ( 1 + S51 ) )</f>
        <v>137.02975902</v>
      </c>
      <c r="T52" s="258">
        <f t="shared" ref="T52" si="121" xml:space="preserve">  IF( T50 &gt; 0, T50, S52 * ( 1 + T51 ) )</f>
        <v>139.77035420039999</v>
      </c>
      <c r="U52" s="258">
        <f t="shared" ref="U52" si="122" xml:space="preserve">  IF( U50 &gt; 0, U50, T52 * ( 1 + U51 ) )</f>
        <v>142.56576128440798</v>
      </c>
      <c r="V52" s="258">
        <f t="shared" ref="V52" si="123" xml:space="preserve">  IF( V50 &gt; 0, V50, U52 * ( 1 + V51 ) )</f>
        <v>145.41707651009614</v>
      </c>
      <c r="W52" s="258">
        <f t="shared" ref="W52" si="124" xml:space="preserve">  IF( W50 &gt; 0, W50, V52 * ( 1 + W51 ) )</f>
        <v>148.32541804029805</v>
      </c>
    </row>
    <row r="53" spans="1:23" hidden="1" outlineLevel="1" x14ac:dyDescent="0.2"/>
    <row r="54" spans="1:23" hidden="1" outlineLevel="1" x14ac:dyDescent="0.2">
      <c r="B54" s="10" t="s">
        <v>518</v>
      </c>
    </row>
    <row r="55" spans="1:23" hidden="1" outlineLevel="1" x14ac:dyDescent="0.2">
      <c r="A55" s="247"/>
      <c r="B55" s="247"/>
      <c r="C55" s="248"/>
      <c r="D55" s="249"/>
      <c r="E55" s="162" t="str">
        <f>InpS!E$32</f>
        <v>Consumer price index (including housing costs) - Consumer Price Index (with housing) for January</v>
      </c>
      <c r="F55" s="161">
        <f>InpS!F$32</f>
        <v>0</v>
      </c>
      <c r="G55" s="161" t="str">
        <f>InpS!G$32</f>
        <v>index</v>
      </c>
      <c r="H55" s="161">
        <f>InpS!H$32</f>
        <v>0</v>
      </c>
      <c r="I55" s="161">
        <f>InpS!I$32</f>
        <v>0</v>
      </c>
      <c r="J55" s="161">
        <f>InpS!J$32</f>
        <v>101.8</v>
      </c>
      <c r="K55" s="161">
        <f>InpS!K$32</f>
        <v>104.5</v>
      </c>
      <c r="L55" s="161">
        <f>InpS!L$32</f>
        <v>106.4</v>
      </c>
      <c r="M55" s="161">
        <f>InpS!M$32</f>
        <v>108.3</v>
      </c>
      <c r="N55" s="161">
        <f>InpS!N$32</f>
        <v>109.3</v>
      </c>
      <c r="O55" s="161">
        <f>InpS!O$32</f>
        <v>114.6</v>
      </c>
      <c r="P55" s="161">
        <f>InpS!P$32</f>
        <v>124.8</v>
      </c>
      <c r="Q55" s="161">
        <f>InpS!Q$32</f>
        <v>130.54079999999999</v>
      </c>
      <c r="R55" s="161">
        <f>InpS!R$32</f>
        <v>133.15161599999999</v>
      </c>
      <c r="S55" s="161">
        <f>InpS!S$32</f>
        <v>135.81464832</v>
      </c>
      <c r="T55" s="161">
        <f>InpS!T$32</f>
        <v>138.53094128640001</v>
      </c>
      <c r="U55" s="161">
        <f>InpS!U$32</f>
        <v>141.30156011212802</v>
      </c>
      <c r="V55" s="161">
        <f>InpS!V$32</f>
        <v>144.12759131437056</v>
      </c>
      <c r="W55" s="161">
        <f>InpS!W$32</f>
        <v>147.01014314065799</v>
      </c>
    </row>
    <row r="56" spans="1:23" hidden="1" outlineLevel="1" x14ac:dyDescent="0.2">
      <c r="A56" s="247"/>
      <c r="B56" s="247"/>
      <c r="C56" s="248"/>
      <c r="D56" s="249"/>
      <c r="E56" s="162" t="str">
        <f>InpS!E$22</f>
        <v>Year on year % change - CPI(H): Financial year average indices year on year %</v>
      </c>
      <c r="F56" s="257">
        <f>InpS!F$22</f>
        <v>0</v>
      </c>
      <c r="G56" s="257" t="str">
        <f>InpS!G$22</f>
        <v>%</v>
      </c>
      <c r="H56" s="257">
        <f>InpS!H$22</f>
        <v>0</v>
      </c>
      <c r="I56" s="257">
        <f>InpS!I$22</f>
        <v>0</v>
      </c>
      <c r="J56" s="257">
        <f>InpS!J$22</f>
        <v>1.3727121464226277E-2</v>
      </c>
      <c r="K56" s="257">
        <f>InpS!K$22</f>
        <v>2.6343865408288814E-2</v>
      </c>
      <c r="L56" s="257">
        <f>InpS!L$22</f>
        <v>2.1269790500559882E-2</v>
      </c>
      <c r="M56" s="257">
        <f>InpS!M$22</f>
        <v>1.6990291262135582E-2</v>
      </c>
      <c r="N56" s="257">
        <f>InpS!N$22</f>
        <v>8.0067749634311625E-3</v>
      </c>
      <c r="O56" s="257">
        <f>InpS!O$22</f>
        <v>3.6737187810280236E-2</v>
      </c>
      <c r="P56" s="257">
        <f>InpS!P$22</f>
        <v>8.7741270075143429E-2</v>
      </c>
      <c r="Q56" s="257">
        <f>InpS!Q$22</f>
        <v>5.701851224743204E-2</v>
      </c>
      <c r="R56" s="257">
        <f>InpS!R$22</f>
        <v>2.5729954595162363E-2</v>
      </c>
      <c r="S56" s="257">
        <f>InpS!S$22</f>
        <v>2.000000000000024E-2</v>
      </c>
      <c r="T56" s="257">
        <f>InpS!T$22</f>
        <v>1.9999999999999796E-2</v>
      </c>
      <c r="U56" s="257">
        <f>InpS!U$22</f>
        <v>2.0000000000000018E-2</v>
      </c>
      <c r="V56" s="257">
        <f>InpS!V$22</f>
        <v>2.000000000000024E-2</v>
      </c>
      <c r="W56" s="257">
        <f>InpS!W$22</f>
        <v>1.9999999999999574E-2</v>
      </c>
    </row>
    <row r="57" spans="1:23" hidden="1" outlineLevel="1" x14ac:dyDescent="0.2">
      <c r="E57" s="11" t="s">
        <v>518</v>
      </c>
      <c r="G57" s="11" t="s">
        <v>125</v>
      </c>
      <c r="J57" s="258">
        <f t="shared" ref="J57" si="125" xml:space="preserve">  IF( J55 &gt; 0, J55, I57 * ( 1 + J56 ) )</f>
        <v>101.8</v>
      </c>
      <c r="K57" s="258">
        <f t="shared" ref="K57" si="126" xml:space="preserve">  IF( K55 &gt; 0, K55, J57 * ( 1 + K56 ) )</f>
        <v>104.5</v>
      </c>
      <c r="L57" s="258">
        <f t="shared" ref="L57" si="127" xml:space="preserve">  IF( L55 &gt; 0, L55, K57 * ( 1 + L56 ) )</f>
        <v>106.4</v>
      </c>
      <c r="M57" s="258">
        <f t="shared" ref="M57" si="128" xml:space="preserve">  IF( M55 &gt; 0, M55, L57 * ( 1 + M56 ) )</f>
        <v>108.3</v>
      </c>
      <c r="N57" s="258">
        <f t="shared" ref="N57" si="129" xml:space="preserve">  IF( N55 &gt; 0, N55, M57 * ( 1 + N56 ) )</f>
        <v>109.3</v>
      </c>
      <c r="O57" s="258">
        <f t="shared" ref="O57" si="130" xml:space="preserve">  IF( O55 &gt; 0, O55, N57 * ( 1 + O56 ) )</f>
        <v>114.6</v>
      </c>
      <c r="P57" s="258">
        <f t="shared" ref="P57" si="131" xml:space="preserve">  IF( P55 &gt; 0, P55, O57 * ( 1 + P56 ) )</f>
        <v>124.8</v>
      </c>
      <c r="Q57" s="258">
        <f t="shared" ref="Q57" si="132" xml:space="preserve">  IF( Q55 &gt; 0, Q55, P57 * ( 1 + Q56 ) )</f>
        <v>130.54079999999999</v>
      </c>
      <c r="R57" s="258">
        <f t="shared" ref="R57" si="133" xml:space="preserve">  IF( R55 &gt; 0, R55, Q57 * ( 1 + R56 ) )</f>
        <v>133.15161599999999</v>
      </c>
      <c r="S57" s="258">
        <f t="shared" ref="S57" si="134" xml:space="preserve">  IF( S55 &gt; 0, S55, R57 * ( 1 + S56 ) )</f>
        <v>135.81464832</v>
      </c>
      <c r="T57" s="258">
        <f t="shared" ref="T57" si="135" xml:space="preserve">  IF( T55 &gt; 0, T55, S57 * ( 1 + T56 ) )</f>
        <v>138.53094128640001</v>
      </c>
      <c r="U57" s="258">
        <f t="shared" ref="U57" si="136" xml:space="preserve">  IF( U55 &gt; 0, U55, T57 * ( 1 + U56 ) )</f>
        <v>141.30156011212802</v>
      </c>
      <c r="V57" s="258">
        <f t="shared" ref="V57" si="137" xml:space="preserve">  IF( V55 &gt; 0, V55, U57 * ( 1 + V56 ) )</f>
        <v>144.12759131437056</v>
      </c>
      <c r="W57" s="258">
        <f t="shared" ref="W57" si="138" xml:space="preserve">  IF( W55 &gt; 0, W55, V57 * ( 1 + W56 ) )</f>
        <v>147.01014314065799</v>
      </c>
    </row>
    <row r="58" spans="1:23" hidden="1" outlineLevel="1" x14ac:dyDescent="0.2"/>
    <row r="59" spans="1:23" hidden="1" outlineLevel="1" x14ac:dyDescent="0.2">
      <c r="B59" s="10" t="s">
        <v>519</v>
      </c>
    </row>
    <row r="60" spans="1:23" hidden="1" outlineLevel="1" x14ac:dyDescent="0.2">
      <c r="A60" s="247"/>
      <c r="B60" s="247"/>
      <c r="C60" s="248"/>
      <c r="D60" s="249"/>
      <c r="E60" s="162" t="str">
        <f>InpS!E$33</f>
        <v>Consumer price index (including housing costs) - Consumer Price Index (with housing) for February</v>
      </c>
      <c r="F60" s="161">
        <f>InpS!F$33</f>
        <v>0</v>
      </c>
      <c r="G60" s="161" t="str">
        <f>InpS!G$33</f>
        <v>index</v>
      </c>
      <c r="H60" s="161">
        <f>InpS!H$33</f>
        <v>0</v>
      </c>
      <c r="I60" s="161">
        <f>InpS!I$33</f>
        <v>0</v>
      </c>
      <c r="J60" s="161">
        <f>InpS!J$33</f>
        <v>102.4</v>
      </c>
      <c r="K60" s="161">
        <f>InpS!K$33</f>
        <v>104.9</v>
      </c>
      <c r="L60" s="161">
        <f>InpS!L$33</f>
        <v>106.8</v>
      </c>
      <c r="M60" s="161">
        <f>InpS!M$33</f>
        <v>108.6</v>
      </c>
      <c r="N60" s="161">
        <f>InpS!N$33</f>
        <v>109.4</v>
      </c>
      <c r="O60" s="161">
        <f>InpS!O$33</f>
        <v>115.4</v>
      </c>
      <c r="P60" s="161">
        <f>InpS!P$33</f>
        <v>126</v>
      </c>
      <c r="Q60" s="161">
        <f>InpS!Q$33</f>
        <v>131.124</v>
      </c>
      <c r="R60" s="161">
        <f>InpS!R$33</f>
        <v>133.74647999999999</v>
      </c>
      <c r="S60" s="161">
        <f>InpS!S$33</f>
        <v>136.4214096</v>
      </c>
      <c r="T60" s="161">
        <f>InpS!T$33</f>
        <v>139.149837792</v>
      </c>
      <c r="U60" s="161">
        <f>InpS!U$33</f>
        <v>141.93283454784</v>
      </c>
      <c r="V60" s="161">
        <f>InpS!V$33</f>
        <v>144.77149123879681</v>
      </c>
      <c r="W60" s="161">
        <f>InpS!W$33</f>
        <v>147.66692106357274</v>
      </c>
    </row>
    <row r="61" spans="1:23" hidden="1" outlineLevel="1" x14ac:dyDescent="0.2">
      <c r="A61" s="247"/>
      <c r="B61" s="247"/>
      <c r="C61" s="248"/>
      <c r="D61" s="249"/>
      <c r="E61" s="162" t="str">
        <f>InpS!E$22</f>
        <v>Year on year % change - CPI(H): Financial year average indices year on year %</v>
      </c>
      <c r="F61" s="257">
        <f>InpS!F$22</f>
        <v>0</v>
      </c>
      <c r="G61" s="257" t="str">
        <f>InpS!G$22</f>
        <v>%</v>
      </c>
      <c r="H61" s="257">
        <f>InpS!H$22</f>
        <v>0</v>
      </c>
      <c r="I61" s="257">
        <f>InpS!I$22</f>
        <v>0</v>
      </c>
      <c r="J61" s="257">
        <f>InpS!J$22</f>
        <v>1.3727121464226277E-2</v>
      </c>
      <c r="K61" s="257">
        <f>InpS!K$22</f>
        <v>2.6343865408288814E-2</v>
      </c>
      <c r="L61" s="257">
        <f>InpS!L$22</f>
        <v>2.1269790500559882E-2</v>
      </c>
      <c r="M61" s="257">
        <f>InpS!M$22</f>
        <v>1.6990291262135582E-2</v>
      </c>
      <c r="N61" s="257">
        <f>InpS!N$22</f>
        <v>8.0067749634311625E-3</v>
      </c>
      <c r="O61" s="257">
        <f>InpS!O$22</f>
        <v>3.6737187810280236E-2</v>
      </c>
      <c r="P61" s="257">
        <f>InpS!P$22</f>
        <v>8.7741270075143429E-2</v>
      </c>
      <c r="Q61" s="257">
        <f>InpS!Q$22</f>
        <v>5.701851224743204E-2</v>
      </c>
      <c r="R61" s="257">
        <f>InpS!R$22</f>
        <v>2.5729954595162363E-2</v>
      </c>
      <c r="S61" s="257">
        <f>InpS!S$22</f>
        <v>2.000000000000024E-2</v>
      </c>
      <c r="T61" s="257">
        <f>InpS!T$22</f>
        <v>1.9999999999999796E-2</v>
      </c>
      <c r="U61" s="257">
        <f>InpS!U$22</f>
        <v>2.0000000000000018E-2</v>
      </c>
      <c r="V61" s="257">
        <f>InpS!V$22</f>
        <v>2.000000000000024E-2</v>
      </c>
      <c r="W61" s="257">
        <f>InpS!W$22</f>
        <v>1.9999999999999574E-2</v>
      </c>
    </row>
    <row r="62" spans="1:23" hidden="1" outlineLevel="1" x14ac:dyDescent="0.2">
      <c r="E62" s="11" t="s">
        <v>519</v>
      </c>
      <c r="G62" s="11" t="s">
        <v>125</v>
      </c>
      <c r="J62" s="258">
        <f t="shared" ref="J62" si="139" xml:space="preserve">  IF( J60 &gt; 0, J60, I62 * ( 1 + J61 ) )</f>
        <v>102.4</v>
      </c>
      <c r="K62" s="258">
        <f t="shared" ref="K62" si="140" xml:space="preserve">  IF( K60 &gt; 0, K60, J62 * ( 1 + K61 ) )</f>
        <v>104.9</v>
      </c>
      <c r="L62" s="258">
        <f t="shared" ref="L62" si="141" xml:space="preserve">  IF( L60 &gt; 0, L60, K62 * ( 1 + L61 ) )</f>
        <v>106.8</v>
      </c>
      <c r="M62" s="258">
        <f t="shared" ref="M62" si="142" xml:space="preserve">  IF( M60 &gt; 0, M60, L62 * ( 1 + M61 ) )</f>
        <v>108.6</v>
      </c>
      <c r="N62" s="258">
        <f t="shared" ref="N62" si="143" xml:space="preserve">  IF( N60 &gt; 0, N60, M62 * ( 1 + N61 ) )</f>
        <v>109.4</v>
      </c>
      <c r="O62" s="258">
        <f t="shared" ref="O62" si="144" xml:space="preserve">  IF( O60 &gt; 0, O60, N62 * ( 1 + O61 ) )</f>
        <v>115.4</v>
      </c>
      <c r="P62" s="258">
        <f t="shared" ref="P62" si="145" xml:space="preserve">  IF( P60 &gt; 0, P60, O62 * ( 1 + P61 ) )</f>
        <v>126</v>
      </c>
      <c r="Q62" s="258">
        <f t="shared" ref="Q62" si="146" xml:space="preserve">  IF( Q60 &gt; 0, Q60, P62 * ( 1 + Q61 ) )</f>
        <v>131.124</v>
      </c>
      <c r="R62" s="258">
        <f t="shared" ref="R62" si="147" xml:space="preserve">  IF( R60 &gt; 0, R60, Q62 * ( 1 + R61 ) )</f>
        <v>133.74647999999999</v>
      </c>
      <c r="S62" s="258">
        <f t="shared" ref="S62" si="148" xml:space="preserve">  IF( S60 &gt; 0, S60, R62 * ( 1 + S61 ) )</f>
        <v>136.4214096</v>
      </c>
      <c r="T62" s="258">
        <f t="shared" ref="T62" si="149" xml:space="preserve">  IF( T60 &gt; 0, T60, S62 * ( 1 + T61 ) )</f>
        <v>139.149837792</v>
      </c>
      <c r="U62" s="258">
        <f t="shared" ref="U62" si="150" xml:space="preserve">  IF( U60 &gt; 0, U60, T62 * ( 1 + U61 ) )</f>
        <v>141.93283454784</v>
      </c>
      <c r="V62" s="258">
        <f t="shared" ref="V62" si="151" xml:space="preserve">  IF( V60 &gt; 0, V60, U62 * ( 1 + V61 ) )</f>
        <v>144.77149123879681</v>
      </c>
      <c r="W62" s="258">
        <f t="shared" ref="W62" si="152" xml:space="preserve">  IF( W60 &gt; 0, W60, V62 * ( 1 + W61 ) )</f>
        <v>147.66692106357274</v>
      </c>
    </row>
    <row r="63" spans="1:23" hidden="1" outlineLevel="1" x14ac:dyDescent="0.2"/>
    <row r="64" spans="1:23" hidden="1" outlineLevel="1" x14ac:dyDescent="0.2">
      <c r="B64" s="10" t="s">
        <v>520</v>
      </c>
    </row>
    <row r="65" spans="1:23" hidden="1" outlineLevel="1" x14ac:dyDescent="0.2">
      <c r="A65" s="247"/>
      <c r="B65" s="247"/>
      <c r="C65" s="248"/>
      <c r="D65" s="249"/>
      <c r="E65" s="162" t="str">
        <f>InpS!E$34</f>
        <v>Consumer price index (including housing costs) - Consumer Price Index (with housing) for March</v>
      </c>
      <c r="F65" s="161">
        <f>InpS!F$34</f>
        <v>0</v>
      </c>
      <c r="G65" s="161" t="str">
        <f>InpS!G$34</f>
        <v>index</v>
      </c>
      <c r="H65" s="161">
        <f>InpS!H$34</f>
        <v>0</v>
      </c>
      <c r="I65" s="161">
        <f>InpS!I$34</f>
        <v>0</v>
      </c>
      <c r="J65" s="161">
        <f>InpS!J$34</f>
        <v>102.7</v>
      </c>
      <c r="K65" s="161">
        <f>InpS!K$34</f>
        <v>105.1</v>
      </c>
      <c r="L65" s="161">
        <f>InpS!L$34</f>
        <v>107</v>
      </c>
      <c r="M65" s="161">
        <f>InpS!M$34</f>
        <v>108.6</v>
      </c>
      <c r="N65" s="161">
        <f>InpS!N$34</f>
        <v>109.7</v>
      </c>
      <c r="O65" s="161">
        <f>InpS!O$34</f>
        <v>116.5</v>
      </c>
      <c r="P65" s="161">
        <f>InpS!P$34</f>
        <v>126.8</v>
      </c>
      <c r="Q65" s="161">
        <f>InpS!Q$34</f>
        <v>131.49159999999998</v>
      </c>
      <c r="R65" s="161">
        <f>InpS!R$34</f>
        <v>134.12143199999997</v>
      </c>
      <c r="S65" s="161">
        <f>InpS!S$34</f>
        <v>136.80386063999998</v>
      </c>
      <c r="T65" s="161">
        <f>InpS!T$34</f>
        <v>139.53993785279999</v>
      </c>
      <c r="U65" s="161">
        <f>InpS!U$34</f>
        <v>142.33073660985599</v>
      </c>
      <c r="V65" s="161">
        <f>InpS!V$34</f>
        <v>145.1773513420531</v>
      </c>
      <c r="W65" s="161">
        <f>InpS!W$34</f>
        <v>148.08089836889417</v>
      </c>
    </row>
    <row r="66" spans="1:23" hidden="1" outlineLevel="1" x14ac:dyDescent="0.2">
      <c r="A66" s="247"/>
      <c r="B66" s="247"/>
      <c r="C66" s="248"/>
      <c r="D66" s="249"/>
      <c r="E66" s="162" t="str">
        <f>InpS!E$22</f>
        <v>Year on year % change - CPI(H): Financial year average indices year on year %</v>
      </c>
      <c r="F66" s="257">
        <f>InpS!F$22</f>
        <v>0</v>
      </c>
      <c r="G66" s="257" t="str">
        <f>InpS!G$22</f>
        <v>%</v>
      </c>
      <c r="H66" s="257">
        <f>InpS!H$22</f>
        <v>0</v>
      </c>
      <c r="I66" s="257">
        <f>InpS!I$22</f>
        <v>0</v>
      </c>
      <c r="J66" s="257">
        <f>InpS!J$22</f>
        <v>1.3727121464226277E-2</v>
      </c>
      <c r="K66" s="257">
        <f>InpS!K$22</f>
        <v>2.6343865408288814E-2</v>
      </c>
      <c r="L66" s="257">
        <f>InpS!L$22</f>
        <v>2.1269790500559882E-2</v>
      </c>
      <c r="M66" s="257">
        <f>InpS!M$22</f>
        <v>1.6990291262135582E-2</v>
      </c>
      <c r="N66" s="257">
        <f>InpS!N$22</f>
        <v>8.0067749634311625E-3</v>
      </c>
      <c r="O66" s="257">
        <f>InpS!O$22</f>
        <v>3.6737187810280236E-2</v>
      </c>
      <c r="P66" s="257">
        <f>InpS!P$22</f>
        <v>8.7741270075143429E-2</v>
      </c>
      <c r="Q66" s="257">
        <f>InpS!Q$22</f>
        <v>5.701851224743204E-2</v>
      </c>
      <c r="R66" s="257">
        <f>InpS!R$22</f>
        <v>2.5729954595162363E-2</v>
      </c>
      <c r="S66" s="257">
        <f>InpS!S$22</f>
        <v>2.000000000000024E-2</v>
      </c>
      <c r="T66" s="257">
        <f>InpS!T$22</f>
        <v>1.9999999999999796E-2</v>
      </c>
      <c r="U66" s="257">
        <f>InpS!U$22</f>
        <v>2.0000000000000018E-2</v>
      </c>
      <c r="V66" s="257">
        <f>InpS!V$22</f>
        <v>2.000000000000024E-2</v>
      </c>
      <c r="W66" s="257">
        <f>InpS!W$22</f>
        <v>1.9999999999999574E-2</v>
      </c>
    </row>
    <row r="67" spans="1:23" hidden="1" outlineLevel="1" x14ac:dyDescent="0.2">
      <c r="E67" s="11" t="s">
        <v>520</v>
      </c>
      <c r="G67" s="11" t="s">
        <v>125</v>
      </c>
      <c r="J67" s="258">
        <f t="shared" ref="J67" si="153" xml:space="preserve">  IF( J65 &gt; 0, J65, I67 * ( 1 + J66 ) )</f>
        <v>102.7</v>
      </c>
      <c r="K67" s="258">
        <f t="shared" ref="K67" si="154" xml:space="preserve">  IF( K65 &gt; 0, K65, J67 * ( 1 + K66 ) )</f>
        <v>105.1</v>
      </c>
      <c r="L67" s="258">
        <f t="shared" ref="L67" si="155" xml:space="preserve">  IF( L65 &gt; 0, L65, K67 * ( 1 + L66 ) )</f>
        <v>107</v>
      </c>
      <c r="M67" s="258">
        <f t="shared" ref="M67" si="156" xml:space="preserve">  IF( M65 &gt; 0, M65, L67 * ( 1 + M66 ) )</f>
        <v>108.6</v>
      </c>
      <c r="N67" s="258">
        <f t="shared" ref="N67" si="157" xml:space="preserve">  IF( N65 &gt; 0, N65, M67 * ( 1 + N66 ) )</f>
        <v>109.7</v>
      </c>
      <c r="O67" s="258">
        <f t="shared" ref="O67" si="158" xml:space="preserve">  IF( O65 &gt; 0, O65, N67 * ( 1 + O66 ) )</f>
        <v>116.5</v>
      </c>
      <c r="P67" s="258">
        <f t="shared" ref="P67" si="159" xml:space="preserve">  IF( P65 &gt; 0, P65, O67 * ( 1 + P66 ) )</f>
        <v>126.8</v>
      </c>
      <c r="Q67" s="258">
        <f t="shared" ref="Q67" si="160" xml:space="preserve">  IF( Q65 &gt; 0, Q65, P67 * ( 1 + Q66 ) )</f>
        <v>131.49159999999998</v>
      </c>
      <c r="R67" s="258">
        <f t="shared" ref="R67" si="161" xml:space="preserve">  IF( R65 &gt; 0, R65, Q67 * ( 1 + R66 ) )</f>
        <v>134.12143199999997</v>
      </c>
      <c r="S67" s="258">
        <f t="shared" ref="S67" si="162" xml:space="preserve">  IF( S65 &gt; 0, S65, R67 * ( 1 + S66 ) )</f>
        <v>136.80386063999998</v>
      </c>
      <c r="T67" s="258">
        <f t="shared" ref="T67" si="163" xml:space="preserve">  IF( T65 &gt; 0, T65, S67 * ( 1 + T66 ) )</f>
        <v>139.53993785279999</v>
      </c>
      <c r="U67" s="258">
        <f t="shared" ref="U67" si="164" xml:space="preserve">  IF( U65 &gt; 0, U65, T67 * ( 1 + U66 ) )</f>
        <v>142.33073660985599</v>
      </c>
      <c r="V67" s="258">
        <f t="shared" ref="V67" si="165" xml:space="preserve">  IF( V65 &gt; 0, V65, U67 * ( 1 + V66 ) )</f>
        <v>145.1773513420531</v>
      </c>
      <c r="W67" s="258">
        <f t="shared" ref="W67" si="166" xml:space="preserve">  IF( W65 &gt; 0, W65, V67 * ( 1 + W66 ) )</f>
        <v>148.08089836889417</v>
      </c>
    </row>
    <row r="68" spans="1:23" x14ac:dyDescent="0.2"/>
    <row r="69" spans="1:23" x14ac:dyDescent="0.2">
      <c r="A69" s="223" t="s">
        <v>521</v>
      </c>
      <c r="B69" s="223"/>
      <c r="C69" s="224"/>
      <c r="D69" s="225"/>
      <c r="E69" s="226"/>
      <c r="F69" s="226"/>
      <c r="G69" s="226"/>
      <c r="H69" s="226"/>
      <c r="I69" s="226"/>
      <c r="J69" s="226"/>
      <c r="K69" s="226"/>
      <c r="L69" s="226"/>
      <c r="M69" s="226"/>
      <c r="N69" s="226"/>
      <c r="O69" s="226"/>
      <c r="P69" s="226"/>
      <c r="Q69" s="226"/>
      <c r="R69" s="226"/>
      <c r="S69" s="226"/>
      <c r="T69" s="226"/>
      <c r="U69" s="226"/>
      <c r="V69" s="226"/>
      <c r="W69" s="226"/>
    </row>
    <row r="70" spans="1:23" outlineLevel="1" x14ac:dyDescent="0.2">
      <c r="B70" s="10" t="s">
        <v>522</v>
      </c>
    </row>
    <row r="71" spans="1:23" outlineLevel="1" x14ac:dyDescent="0.2">
      <c r="E71" s="258" t="str">
        <f t="shared" ref="E71:W71" si="167" xml:space="preserve">  E$12</f>
        <v>CPI(H): April - index</v>
      </c>
      <c r="F71" s="258">
        <f t="shared" si="167"/>
        <v>0</v>
      </c>
      <c r="G71" s="258" t="str">
        <f t="shared" si="167"/>
        <v>index</v>
      </c>
      <c r="H71" s="258">
        <f t="shared" si="167"/>
        <v>0</v>
      </c>
      <c r="I71" s="258">
        <f t="shared" si="167"/>
        <v>0</v>
      </c>
      <c r="J71" s="258">
        <f t="shared" si="167"/>
        <v>100.6</v>
      </c>
      <c r="K71" s="258">
        <f t="shared" si="167"/>
        <v>103.2</v>
      </c>
      <c r="L71" s="258">
        <f t="shared" si="167"/>
        <v>105.5</v>
      </c>
      <c r="M71" s="258">
        <f t="shared" si="167"/>
        <v>107.6</v>
      </c>
      <c r="N71" s="258">
        <f t="shared" si="167"/>
        <v>108.6</v>
      </c>
      <c r="O71" s="258">
        <f t="shared" si="167"/>
        <v>110.4</v>
      </c>
      <c r="P71" s="258">
        <f t="shared" si="167"/>
        <v>119</v>
      </c>
      <c r="Q71" s="258">
        <f t="shared" si="167"/>
        <v>128.30000000000001</v>
      </c>
      <c r="R71" s="258">
        <f t="shared" si="167"/>
        <v>132.19176666666667</v>
      </c>
      <c r="S71" s="258">
        <f t="shared" si="167"/>
        <v>134.83560199999999</v>
      </c>
      <c r="T71" s="258">
        <f t="shared" si="167"/>
        <v>137.53231403999999</v>
      </c>
      <c r="U71" s="258">
        <f t="shared" si="167"/>
        <v>140.28296032079999</v>
      </c>
      <c r="V71" s="258">
        <f t="shared" si="167"/>
        <v>143.088619527216</v>
      </c>
      <c r="W71" s="258">
        <f t="shared" si="167"/>
        <v>145.95039191776033</v>
      </c>
    </row>
    <row r="72" spans="1:23" outlineLevel="1" x14ac:dyDescent="0.2">
      <c r="E72" s="258" t="str">
        <f t="shared" ref="E72:W72" si="168" xml:space="preserve">  E$17</f>
        <v>CPI(H): May - index</v>
      </c>
      <c r="F72" s="258">
        <f t="shared" si="168"/>
        <v>0</v>
      </c>
      <c r="G72" s="258" t="str">
        <f t="shared" si="168"/>
        <v>index</v>
      </c>
      <c r="H72" s="258">
        <f t="shared" si="168"/>
        <v>0</v>
      </c>
      <c r="I72" s="258">
        <f t="shared" si="168"/>
        <v>0</v>
      </c>
      <c r="J72" s="258">
        <f t="shared" si="168"/>
        <v>100.8</v>
      </c>
      <c r="K72" s="258">
        <f t="shared" si="168"/>
        <v>103.5</v>
      </c>
      <c r="L72" s="258">
        <f t="shared" si="168"/>
        <v>105.9</v>
      </c>
      <c r="M72" s="258">
        <f t="shared" si="168"/>
        <v>107.9</v>
      </c>
      <c r="N72" s="258">
        <f t="shared" si="168"/>
        <v>108.6</v>
      </c>
      <c r="O72" s="258">
        <f t="shared" si="168"/>
        <v>111</v>
      </c>
      <c r="P72" s="258">
        <f t="shared" si="168"/>
        <v>119.7</v>
      </c>
      <c r="Q72" s="258">
        <f t="shared" si="168"/>
        <v>129.1</v>
      </c>
      <c r="R72" s="258">
        <f t="shared" si="168"/>
        <v>132.62873333333332</v>
      </c>
      <c r="S72" s="258">
        <f t="shared" si="168"/>
        <v>135.28130799999997</v>
      </c>
      <c r="T72" s="258">
        <f t="shared" si="168"/>
        <v>137.98693415999998</v>
      </c>
      <c r="U72" s="258">
        <f t="shared" si="168"/>
        <v>140.74667284319997</v>
      </c>
      <c r="V72" s="258">
        <f t="shared" si="168"/>
        <v>143.56160630006397</v>
      </c>
      <c r="W72" s="258">
        <f t="shared" si="168"/>
        <v>146.43283842606525</v>
      </c>
    </row>
    <row r="73" spans="1:23" outlineLevel="1" x14ac:dyDescent="0.2">
      <c r="E73" s="258" t="str">
        <f t="shared" ref="E73:W73" si="169" xml:space="preserve">  E$22</f>
        <v>CPI(H): June - index</v>
      </c>
      <c r="F73" s="258">
        <f t="shared" si="169"/>
        <v>0</v>
      </c>
      <c r="G73" s="258" t="str">
        <f t="shared" si="169"/>
        <v>index</v>
      </c>
      <c r="H73" s="258">
        <f t="shared" si="169"/>
        <v>0</v>
      </c>
      <c r="I73" s="258">
        <f t="shared" si="169"/>
        <v>0</v>
      </c>
      <c r="J73" s="258">
        <f t="shared" si="169"/>
        <v>101</v>
      </c>
      <c r="K73" s="258">
        <f t="shared" si="169"/>
        <v>103.5</v>
      </c>
      <c r="L73" s="258">
        <f t="shared" si="169"/>
        <v>105.9</v>
      </c>
      <c r="M73" s="258">
        <f t="shared" si="169"/>
        <v>107.9</v>
      </c>
      <c r="N73" s="258">
        <f t="shared" si="169"/>
        <v>108.8</v>
      </c>
      <c r="O73" s="258">
        <f t="shared" si="169"/>
        <v>111.4</v>
      </c>
      <c r="P73" s="258">
        <f t="shared" si="169"/>
        <v>120.5</v>
      </c>
      <c r="Q73" s="258">
        <f t="shared" si="169"/>
        <v>129.41699999999997</v>
      </c>
      <c r="R73" s="258">
        <f t="shared" si="169"/>
        <v>132.78184199999998</v>
      </c>
      <c r="S73" s="258">
        <f t="shared" si="169"/>
        <v>135.43747883999998</v>
      </c>
      <c r="T73" s="258">
        <f t="shared" si="169"/>
        <v>138.14622841679997</v>
      </c>
      <c r="U73" s="258">
        <f t="shared" si="169"/>
        <v>140.90915298513596</v>
      </c>
      <c r="V73" s="258">
        <f t="shared" si="169"/>
        <v>143.72733604483869</v>
      </c>
      <c r="W73" s="258">
        <f t="shared" si="169"/>
        <v>146.60188276573547</v>
      </c>
    </row>
    <row r="74" spans="1:23" outlineLevel="1" x14ac:dyDescent="0.2">
      <c r="E74" s="258" t="str">
        <f t="shared" ref="E74:W74" si="170" xml:space="preserve">  E$27</f>
        <v>CPI(H): July - index</v>
      </c>
      <c r="F74" s="258">
        <f t="shared" si="170"/>
        <v>0</v>
      </c>
      <c r="G74" s="258" t="str">
        <f t="shared" si="170"/>
        <v>index</v>
      </c>
      <c r="H74" s="258">
        <f t="shared" si="170"/>
        <v>0</v>
      </c>
      <c r="I74" s="258">
        <f t="shared" si="170"/>
        <v>0</v>
      </c>
      <c r="J74" s="258">
        <f t="shared" si="170"/>
        <v>100.9</v>
      </c>
      <c r="K74" s="258">
        <f t="shared" si="170"/>
        <v>103.5</v>
      </c>
      <c r="L74" s="258">
        <f t="shared" si="170"/>
        <v>105.9</v>
      </c>
      <c r="M74" s="258">
        <f t="shared" si="170"/>
        <v>108</v>
      </c>
      <c r="N74" s="258">
        <f t="shared" si="170"/>
        <v>109.2</v>
      </c>
      <c r="O74" s="258">
        <f t="shared" si="170"/>
        <v>111.4</v>
      </c>
      <c r="P74" s="258">
        <f t="shared" si="170"/>
        <v>121.2</v>
      </c>
      <c r="Q74" s="258">
        <f t="shared" si="170"/>
        <v>128.95679999999999</v>
      </c>
      <c r="R74" s="258">
        <f t="shared" si="170"/>
        <v>132.825504</v>
      </c>
      <c r="S74" s="258">
        <f t="shared" si="170"/>
        <v>135.48201408</v>
      </c>
      <c r="T74" s="258">
        <f t="shared" si="170"/>
        <v>138.1916543616</v>
      </c>
      <c r="U74" s="258">
        <f t="shared" si="170"/>
        <v>140.955487448832</v>
      </c>
      <c r="V74" s="258">
        <f t="shared" si="170"/>
        <v>143.77459719780865</v>
      </c>
      <c r="W74" s="258">
        <f t="shared" si="170"/>
        <v>146.65008914176482</v>
      </c>
    </row>
    <row r="75" spans="1:23" outlineLevel="1" x14ac:dyDescent="0.2">
      <c r="E75" s="258" t="str">
        <f t="shared" ref="E75:W75" si="171" xml:space="preserve">  E$32</f>
        <v>CPI(H): August - index</v>
      </c>
      <c r="F75" s="258">
        <f t="shared" si="171"/>
        <v>0</v>
      </c>
      <c r="G75" s="258" t="str">
        <f t="shared" si="171"/>
        <v>index</v>
      </c>
      <c r="H75" s="258">
        <f t="shared" si="171"/>
        <v>0</v>
      </c>
      <c r="I75" s="258">
        <f t="shared" si="171"/>
        <v>0</v>
      </c>
      <c r="J75" s="258">
        <f t="shared" si="171"/>
        <v>101.2</v>
      </c>
      <c r="K75" s="258">
        <f t="shared" si="171"/>
        <v>104</v>
      </c>
      <c r="L75" s="258">
        <f t="shared" si="171"/>
        <v>106.5</v>
      </c>
      <c r="M75" s="258">
        <f t="shared" si="171"/>
        <v>108.3</v>
      </c>
      <c r="N75" s="258">
        <f t="shared" si="171"/>
        <v>108.8</v>
      </c>
      <c r="O75" s="258">
        <f t="shared" si="171"/>
        <v>112.1</v>
      </c>
      <c r="P75" s="258">
        <f t="shared" si="171"/>
        <v>121.8</v>
      </c>
      <c r="Q75" s="258">
        <f t="shared" si="171"/>
        <v>129.71699999999998</v>
      </c>
      <c r="R75" s="258">
        <f t="shared" si="171"/>
        <v>133.392315</v>
      </c>
      <c r="S75" s="258">
        <f t="shared" si="171"/>
        <v>136.0601613</v>
      </c>
      <c r="T75" s="258">
        <f t="shared" si="171"/>
        <v>138.781364526</v>
      </c>
      <c r="U75" s="258">
        <f t="shared" si="171"/>
        <v>141.55699181652</v>
      </c>
      <c r="V75" s="258">
        <f t="shared" si="171"/>
        <v>144.3881316528504</v>
      </c>
      <c r="W75" s="258">
        <f t="shared" si="171"/>
        <v>147.27589428590741</v>
      </c>
    </row>
    <row r="76" spans="1:23" outlineLevel="1" x14ac:dyDescent="0.2">
      <c r="E76" s="258" t="str">
        <f t="shared" ref="E76:W76" si="172" xml:space="preserve">  E$37</f>
        <v>CPI(H): September- index</v>
      </c>
      <c r="F76" s="258">
        <f t="shared" si="172"/>
        <v>0</v>
      </c>
      <c r="G76" s="258" t="str">
        <f t="shared" si="172"/>
        <v>index</v>
      </c>
      <c r="H76" s="258">
        <f t="shared" si="172"/>
        <v>0</v>
      </c>
      <c r="I76" s="258">
        <f t="shared" si="172"/>
        <v>0</v>
      </c>
      <c r="J76" s="258">
        <f t="shared" si="172"/>
        <v>101.5</v>
      </c>
      <c r="K76" s="258">
        <f t="shared" si="172"/>
        <v>104.3</v>
      </c>
      <c r="L76" s="258">
        <f t="shared" si="172"/>
        <v>106.6</v>
      </c>
      <c r="M76" s="258">
        <f t="shared" si="172"/>
        <v>108.4</v>
      </c>
      <c r="N76" s="258">
        <f t="shared" si="172"/>
        <v>109.2</v>
      </c>
      <c r="O76" s="258">
        <f t="shared" si="172"/>
        <v>112.4</v>
      </c>
      <c r="P76" s="258">
        <f t="shared" si="172"/>
        <v>122.3</v>
      </c>
      <c r="Q76" s="258">
        <f t="shared" si="172"/>
        <v>130.04566666666668</v>
      </c>
      <c r="R76" s="258">
        <f t="shared" si="172"/>
        <v>133.60024822222223</v>
      </c>
      <c r="S76" s="258">
        <f t="shared" si="172"/>
        <v>136.27225318666669</v>
      </c>
      <c r="T76" s="258">
        <f t="shared" si="172"/>
        <v>138.99769825040002</v>
      </c>
      <c r="U76" s="258">
        <f t="shared" si="172"/>
        <v>141.77765221540801</v>
      </c>
      <c r="V76" s="258">
        <f t="shared" si="172"/>
        <v>144.61320525971618</v>
      </c>
      <c r="W76" s="258">
        <f t="shared" si="172"/>
        <v>147.50546936491051</v>
      </c>
    </row>
    <row r="77" spans="1:23" outlineLevel="1" x14ac:dyDescent="0.2">
      <c r="E77" s="258" t="str">
        <f t="shared" ref="E77:W77" si="173" xml:space="preserve">  E$42</f>
        <v>CPI(H): October - index</v>
      </c>
      <c r="F77" s="258">
        <f t="shared" si="173"/>
        <v>0</v>
      </c>
      <c r="G77" s="258" t="str">
        <f t="shared" si="173"/>
        <v>index</v>
      </c>
      <c r="H77" s="258">
        <f t="shared" si="173"/>
        <v>0</v>
      </c>
      <c r="I77" s="258">
        <f t="shared" si="173"/>
        <v>0</v>
      </c>
      <c r="J77" s="258">
        <f t="shared" si="173"/>
        <v>101.6</v>
      </c>
      <c r="K77" s="258">
        <f t="shared" si="173"/>
        <v>104.4</v>
      </c>
      <c r="L77" s="258">
        <f t="shared" si="173"/>
        <v>106.7</v>
      </c>
      <c r="M77" s="258">
        <f t="shared" si="173"/>
        <v>108.3</v>
      </c>
      <c r="N77" s="258">
        <f t="shared" si="173"/>
        <v>109.2</v>
      </c>
      <c r="O77" s="258">
        <f t="shared" si="173"/>
        <v>113.4</v>
      </c>
      <c r="P77" s="258">
        <f t="shared" si="173"/>
        <v>124.3</v>
      </c>
      <c r="Q77" s="258">
        <f t="shared" si="173"/>
        <v>130.34926666666664</v>
      </c>
      <c r="R77" s="258">
        <f t="shared" si="173"/>
        <v>133.86869686666662</v>
      </c>
      <c r="S77" s="258">
        <f t="shared" si="173"/>
        <v>136.54607080399995</v>
      </c>
      <c r="T77" s="258">
        <f t="shared" si="173"/>
        <v>139.27699222007996</v>
      </c>
      <c r="U77" s="258">
        <f t="shared" si="173"/>
        <v>142.06253206448156</v>
      </c>
      <c r="V77" s="258">
        <f t="shared" si="173"/>
        <v>144.90378270577119</v>
      </c>
      <c r="W77" s="258">
        <f t="shared" si="173"/>
        <v>147.80185835988661</v>
      </c>
    </row>
    <row r="78" spans="1:23" outlineLevel="1" x14ac:dyDescent="0.2">
      <c r="E78" s="258" t="str">
        <f t="shared" ref="E78:W78" si="174" xml:space="preserve">  E$47</f>
        <v>CPI(H): November - index</v>
      </c>
      <c r="F78" s="258">
        <f t="shared" si="174"/>
        <v>0</v>
      </c>
      <c r="G78" s="258" t="str">
        <f t="shared" si="174"/>
        <v>index</v>
      </c>
      <c r="H78" s="258">
        <f t="shared" si="174"/>
        <v>0</v>
      </c>
      <c r="I78" s="258">
        <f t="shared" si="174"/>
        <v>0</v>
      </c>
      <c r="J78" s="258">
        <f t="shared" si="174"/>
        <v>101.8</v>
      </c>
      <c r="K78" s="258">
        <f t="shared" si="174"/>
        <v>104.7</v>
      </c>
      <c r="L78" s="258">
        <f t="shared" si="174"/>
        <v>106.9</v>
      </c>
      <c r="M78" s="258">
        <f t="shared" si="174"/>
        <v>108.5</v>
      </c>
      <c r="N78" s="258">
        <f t="shared" si="174"/>
        <v>109.1</v>
      </c>
      <c r="O78" s="258">
        <f t="shared" si="174"/>
        <v>114.1</v>
      </c>
      <c r="P78" s="258">
        <f t="shared" si="174"/>
        <v>124.8</v>
      </c>
      <c r="Q78" s="258">
        <f t="shared" si="174"/>
        <v>130.7072</v>
      </c>
      <c r="R78" s="258">
        <f t="shared" si="174"/>
        <v>134.19272533333333</v>
      </c>
      <c r="S78" s="258">
        <f t="shared" si="174"/>
        <v>136.87657984000001</v>
      </c>
      <c r="T78" s="258">
        <f t="shared" si="174"/>
        <v>139.61411143680002</v>
      </c>
      <c r="U78" s="258">
        <f t="shared" si="174"/>
        <v>142.40639366553603</v>
      </c>
      <c r="V78" s="258">
        <f t="shared" si="174"/>
        <v>145.25452153884675</v>
      </c>
      <c r="W78" s="258">
        <f t="shared" si="174"/>
        <v>148.15961196962368</v>
      </c>
    </row>
    <row r="79" spans="1:23" outlineLevel="1" x14ac:dyDescent="0.2">
      <c r="E79" s="258" t="str">
        <f t="shared" ref="E79:W79" si="175" xml:space="preserve">  E$52</f>
        <v>CPI(H): December - index</v>
      </c>
      <c r="F79" s="258">
        <f t="shared" si="175"/>
        <v>0</v>
      </c>
      <c r="G79" s="258" t="str">
        <f t="shared" si="175"/>
        <v>index</v>
      </c>
      <c r="H79" s="258">
        <f t="shared" si="175"/>
        <v>0</v>
      </c>
      <c r="I79" s="258">
        <f t="shared" si="175"/>
        <v>0</v>
      </c>
      <c r="J79" s="258">
        <f t="shared" si="175"/>
        <v>102.2</v>
      </c>
      <c r="K79" s="258">
        <f t="shared" si="175"/>
        <v>105</v>
      </c>
      <c r="L79" s="258">
        <f t="shared" si="175"/>
        <v>107.1</v>
      </c>
      <c r="M79" s="258">
        <f t="shared" si="175"/>
        <v>108.5</v>
      </c>
      <c r="N79" s="258">
        <f t="shared" si="175"/>
        <v>109.4</v>
      </c>
      <c r="O79" s="258">
        <f t="shared" si="175"/>
        <v>114.7</v>
      </c>
      <c r="P79" s="258">
        <f t="shared" si="175"/>
        <v>125.3</v>
      </c>
      <c r="Q79" s="258">
        <f t="shared" si="175"/>
        <v>130.9385</v>
      </c>
      <c r="R79" s="258">
        <f t="shared" si="175"/>
        <v>134.34290100000001</v>
      </c>
      <c r="S79" s="258">
        <f t="shared" si="175"/>
        <v>137.02975902</v>
      </c>
      <c r="T79" s="258">
        <f t="shared" si="175"/>
        <v>139.77035420039999</v>
      </c>
      <c r="U79" s="258">
        <f t="shared" si="175"/>
        <v>142.56576128440798</v>
      </c>
      <c r="V79" s="258">
        <f t="shared" si="175"/>
        <v>145.41707651009614</v>
      </c>
      <c r="W79" s="258">
        <f t="shared" si="175"/>
        <v>148.32541804029805</v>
      </c>
    </row>
    <row r="80" spans="1:23" outlineLevel="1" x14ac:dyDescent="0.2">
      <c r="E80" s="258" t="str">
        <f t="shared" ref="E80:W80" si="176" xml:space="preserve">  E$57</f>
        <v>CPI(H): January - index</v>
      </c>
      <c r="F80" s="258">
        <f t="shared" si="176"/>
        <v>0</v>
      </c>
      <c r="G80" s="258" t="str">
        <f t="shared" si="176"/>
        <v>index</v>
      </c>
      <c r="H80" s="258">
        <f t="shared" si="176"/>
        <v>0</v>
      </c>
      <c r="I80" s="258">
        <f t="shared" si="176"/>
        <v>0</v>
      </c>
      <c r="J80" s="258">
        <f t="shared" si="176"/>
        <v>101.8</v>
      </c>
      <c r="K80" s="258">
        <f t="shared" si="176"/>
        <v>104.5</v>
      </c>
      <c r="L80" s="258">
        <f t="shared" si="176"/>
        <v>106.4</v>
      </c>
      <c r="M80" s="258">
        <f t="shared" si="176"/>
        <v>108.3</v>
      </c>
      <c r="N80" s="258">
        <f t="shared" si="176"/>
        <v>109.3</v>
      </c>
      <c r="O80" s="258">
        <f t="shared" si="176"/>
        <v>114.6</v>
      </c>
      <c r="P80" s="258">
        <f t="shared" si="176"/>
        <v>124.8</v>
      </c>
      <c r="Q80" s="258">
        <f t="shared" si="176"/>
        <v>130.54079999999999</v>
      </c>
      <c r="R80" s="258">
        <f t="shared" si="176"/>
        <v>133.15161599999999</v>
      </c>
      <c r="S80" s="258">
        <f t="shared" si="176"/>
        <v>135.81464832</v>
      </c>
      <c r="T80" s="258">
        <f t="shared" si="176"/>
        <v>138.53094128640001</v>
      </c>
      <c r="U80" s="258">
        <f t="shared" si="176"/>
        <v>141.30156011212802</v>
      </c>
      <c r="V80" s="258">
        <f t="shared" si="176"/>
        <v>144.12759131437056</v>
      </c>
      <c r="W80" s="258">
        <f t="shared" si="176"/>
        <v>147.01014314065799</v>
      </c>
    </row>
    <row r="81" spans="1:23" outlineLevel="1" x14ac:dyDescent="0.2">
      <c r="E81" s="258" t="str">
        <f t="shared" ref="E81:W81" si="177" xml:space="preserve">  E$62</f>
        <v>CPI(H): February - index</v>
      </c>
      <c r="F81" s="258">
        <f t="shared" si="177"/>
        <v>0</v>
      </c>
      <c r="G81" s="258" t="str">
        <f t="shared" si="177"/>
        <v>index</v>
      </c>
      <c r="H81" s="258">
        <f t="shared" si="177"/>
        <v>0</v>
      </c>
      <c r="I81" s="258">
        <f t="shared" si="177"/>
        <v>0</v>
      </c>
      <c r="J81" s="258">
        <f t="shared" si="177"/>
        <v>102.4</v>
      </c>
      <c r="K81" s="258">
        <f t="shared" si="177"/>
        <v>104.9</v>
      </c>
      <c r="L81" s="258">
        <f t="shared" si="177"/>
        <v>106.8</v>
      </c>
      <c r="M81" s="258">
        <f t="shared" si="177"/>
        <v>108.6</v>
      </c>
      <c r="N81" s="258">
        <f t="shared" si="177"/>
        <v>109.4</v>
      </c>
      <c r="O81" s="258">
        <f t="shared" si="177"/>
        <v>115.4</v>
      </c>
      <c r="P81" s="258">
        <f t="shared" si="177"/>
        <v>126</v>
      </c>
      <c r="Q81" s="258">
        <f t="shared" si="177"/>
        <v>131.124</v>
      </c>
      <c r="R81" s="258">
        <f t="shared" si="177"/>
        <v>133.74647999999999</v>
      </c>
      <c r="S81" s="258">
        <f t="shared" si="177"/>
        <v>136.4214096</v>
      </c>
      <c r="T81" s="258">
        <f t="shared" si="177"/>
        <v>139.149837792</v>
      </c>
      <c r="U81" s="258">
        <f t="shared" si="177"/>
        <v>141.93283454784</v>
      </c>
      <c r="V81" s="258">
        <f t="shared" si="177"/>
        <v>144.77149123879681</v>
      </c>
      <c r="W81" s="258">
        <f t="shared" si="177"/>
        <v>147.66692106357274</v>
      </c>
    </row>
    <row r="82" spans="1:23" outlineLevel="1" x14ac:dyDescent="0.2">
      <c r="E82" s="258" t="str">
        <f t="shared" ref="E82:W82" si="178" xml:space="preserve">  E$67</f>
        <v>CPI(H): March - index</v>
      </c>
      <c r="F82" s="258">
        <f t="shared" si="178"/>
        <v>0</v>
      </c>
      <c r="G82" s="258" t="str">
        <f t="shared" si="178"/>
        <v>index</v>
      </c>
      <c r="H82" s="258">
        <f t="shared" si="178"/>
        <v>0</v>
      </c>
      <c r="I82" s="258">
        <f t="shared" si="178"/>
        <v>0</v>
      </c>
      <c r="J82" s="258">
        <f t="shared" si="178"/>
        <v>102.7</v>
      </c>
      <c r="K82" s="258">
        <f t="shared" si="178"/>
        <v>105.1</v>
      </c>
      <c r="L82" s="258">
        <f t="shared" si="178"/>
        <v>107</v>
      </c>
      <c r="M82" s="258">
        <f t="shared" si="178"/>
        <v>108.6</v>
      </c>
      <c r="N82" s="258">
        <f t="shared" si="178"/>
        <v>109.7</v>
      </c>
      <c r="O82" s="258">
        <f t="shared" si="178"/>
        <v>116.5</v>
      </c>
      <c r="P82" s="258">
        <f t="shared" si="178"/>
        <v>126.8</v>
      </c>
      <c r="Q82" s="258">
        <f t="shared" si="178"/>
        <v>131.49159999999998</v>
      </c>
      <c r="R82" s="258">
        <f t="shared" si="178"/>
        <v>134.12143199999997</v>
      </c>
      <c r="S82" s="258">
        <f t="shared" si="178"/>
        <v>136.80386063999998</v>
      </c>
      <c r="T82" s="258">
        <f t="shared" si="178"/>
        <v>139.53993785279999</v>
      </c>
      <c r="U82" s="258">
        <f t="shared" si="178"/>
        <v>142.33073660985599</v>
      </c>
      <c r="V82" s="258">
        <f t="shared" si="178"/>
        <v>145.1773513420531</v>
      </c>
      <c r="W82" s="258">
        <f t="shared" si="178"/>
        <v>148.08089836889417</v>
      </c>
    </row>
    <row r="83" spans="1:23" outlineLevel="1" x14ac:dyDescent="0.2">
      <c r="E83" s="11" t="s">
        <v>522</v>
      </c>
      <c r="G83" s="11" t="s">
        <v>125</v>
      </c>
      <c r="J83" s="258">
        <f xml:space="preserve">  AVERAGE( J71:J82 )</f>
        <v>101.54166666666667</v>
      </c>
      <c r="K83" s="258">
        <f t="shared" ref="K83:W83" si="179" xml:space="preserve">  AVERAGE( K71:K82 )</f>
        <v>104.21666666666665</v>
      </c>
      <c r="L83" s="258">
        <f t="shared" si="179"/>
        <v>106.43333333333334</v>
      </c>
      <c r="M83" s="258">
        <f t="shared" si="179"/>
        <v>108.24166666666663</v>
      </c>
      <c r="N83" s="258">
        <f t="shared" si="179"/>
        <v>109.10833333333335</v>
      </c>
      <c r="O83" s="258">
        <f t="shared" si="179"/>
        <v>113.11666666666667</v>
      </c>
      <c r="P83" s="258">
        <f t="shared" si="179"/>
        <v>123.04166666666664</v>
      </c>
      <c r="Q83" s="258">
        <f t="shared" si="179"/>
        <v>130.05731944444443</v>
      </c>
      <c r="R83" s="258">
        <f t="shared" si="179"/>
        <v>133.40368836851852</v>
      </c>
      <c r="S83" s="258">
        <f t="shared" si="179"/>
        <v>136.07176213588892</v>
      </c>
      <c r="T83" s="258">
        <f t="shared" si="179"/>
        <v>138.79319737860666</v>
      </c>
      <c r="U83" s="258">
        <f t="shared" si="179"/>
        <v>141.5690613261788</v>
      </c>
      <c r="V83" s="258">
        <f t="shared" si="179"/>
        <v>144.4004425527024</v>
      </c>
      <c r="W83" s="258">
        <f t="shared" si="179"/>
        <v>147.2884514037564</v>
      </c>
    </row>
    <row r="84" spans="1:23" x14ac:dyDescent="0.2"/>
    <row r="85" spans="1:23" x14ac:dyDescent="0.2">
      <c r="A85" s="223" t="s">
        <v>523</v>
      </c>
      <c r="B85" s="223"/>
      <c r="C85" s="224"/>
      <c r="D85" s="225"/>
      <c r="E85" s="226"/>
      <c r="F85" s="226"/>
      <c r="G85" s="226"/>
      <c r="H85" s="226"/>
      <c r="I85" s="226"/>
      <c r="J85" s="226"/>
      <c r="K85" s="226"/>
      <c r="L85" s="226"/>
      <c r="M85" s="226"/>
      <c r="N85" s="226"/>
      <c r="O85" s="226"/>
      <c r="P85" s="226"/>
      <c r="Q85" s="226"/>
      <c r="R85" s="226"/>
      <c r="S85" s="226"/>
      <c r="T85" s="226"/>
      <c r="U85" s="226"/>
      <c r="V85" s="226"/>
      <c r="W85" s="226"/>
    </row>
    <row r="86" spans="1:23" outlineLevel="1" x14ac:dyDescent="0.2">
      <c r="B86" s="10" t="s">
        <v>524</v>
      </c>
    </row>
    <row r="87" spans="1:23" s="138" customFormat="1" outlineLevel="1" x14ac:dyDescent="0.2">
      <c r="A87" s="157"/>
      <c r="B87" s="157"/>
      <c r="C87" s="158"/>
      <c r="D87" s="159"/>
      <c r="E87" s="138" t="str">
        <f xml:space="preserve"> InpS!E$52</f>
        <v>Year reference for FYA base price 1 (FYA year ending March)</v>
      </c>
      <c r="F87" s="259">
        <f xml:space="preserve"> InpS!F$52</f>
        <v>2018</v>
      </c>
      <c r="G87" s="138" t="str">
        <f xml:space="preserve"> InpS!G$52</f>
        <v>Year #</v>
      </c>
    </row>
    <row r="88" spans="1:23" s="138" customFormat="1" outlineLevel="1" x14ac:dyDescent="0.2">
      <c r="A88" s="157"/>
      <c r="B88" s="157"/>
      <c r="C88" s="158"/>
      <c r="D88" s="159"/>
      <c r="E88" s="138" t="str">
        <f xml:space="preserve"> InpS!E$53</f>
        <v>Year reference for FYA base price 2 (FYA year ending March)</v>
      </c>
      <c r="F88" s="259">
        <f xml:space="preserve"> InpS!F$53</f>
        <v>2023</v>
      </c>
      <c r="G88" s="138" t="str">
        <f xml:space="preserve"> InpS!G$53</f>
        <v>Year #</v>
      </c>
    </row>
    <row r="89" spans="1:23" outlineLevel="1" x14ac:dyDescent="0.2">
      <c r="E89" s="11" t="str">
        <f xml:space="preserve"> E$83</f>
        <v>CPI(H): Financial year average - index</v>
      </c>
      <c r="F89" s="258">
        <f t="shared" ref="F89:W89" si="180" xml:space="preserve"> F$83</f>
        <v>0</v>
      </c>
      <c r="G89" s="258" t="str">
        <f t="shared" si="180"/>
        <v>index</v>
      </c>
      <c r="H89" s="258">
        <f t="shared" si="180"/>
        <v>0</v>
      </c>
      <c r="I89" s="258">
        <f t="shared" si="180"/>
        <v>0</v>
      </c>
      <c r="J89" s="258">
        <f t="shared" si="180"/>
        <v>101.54166666666667</v>
      </c>
      <c r="K89" s="258">
        <f t="shared" si="180"/>
        <v>104.21666666666665</v>
      </c>
      <c r="L89" s="258">
        <f t="shared" si="180"/>
        <v>106.43333333333334</v>
      </c>
      <c r="M89" s="258">
        <f t="shared" si="180"/>
        <v>108.24166666666663</v>
      </c>
      <c r="N89" s="258">
        <f t="shared" si="180"/>
        <v>109.10833333333335</v>
      </c>
      <c r="O89" s="258">
        <f t="shared" si="180"/>
        <v>113.11666666666667</v>
      </c>
      <c r="P89" s="258">
        <f t="shared" si="180"/>
        <v>123.04166666666664</v>
      </c>
      <c r="Q89" s="258">
        <f t="shared" si="180"/>
        <v>130.05731944444443</v>
      </c>
      <c r="R89" s="258">
        <f t="shared" si="180"/>
        <v>133.40368836851852</v>
      </c>
      <c r="S89" s="258">
        <f t="shared" si="180"/>
        <v>136.07176213588892</v>
      </c>
      <c r="T89" s="258">
        <f t="shared" si="180"/>
        <v>138.79319737860666</v>
      </c>
      <c r="U89" s="258">
        <f t="shared" si="180"/>
        <v>141.5690613261788</v>
      </c>
      <c r="V89" s="258">
        <f t="shared" si="180"/>
        <v>144.4004425527024</v>
      </c>
      <c r="W89" s="258">
        <f t="shared" si="180"/>
        <v>147.2884514037564</v>
      </c>
    </row>
    <row r="90" spans="1:23" outlineLevel="1" x14ac:dyDescent="0.2">
      <c r="E90" s="258" t="str">
        <f xml:space="preserve"> "CPI(H): Financial year average (FYA year ending March) " &amp; $F87</f>
        <v>CPI(H): Financial year average (FYA year ending March) 2018</v>
      </c>
      <c r="F90" s="258">
        <f xml:space="preserve"> INDEX($J89:$W89, 1, MATCH($F87,$J$4:$W$4))</f>
        <v>104.21666666666665</v>
      </c>
      <c r="G90" s="258" t="s">
        <v>125</v>
      </c>
      <c r="P90" s="260"/>
    </row>
    <row r="91" spans="1:23" outlineLevel="1" x14ac:dyDescent="0.2">
      <c r="E91" s="258" t="str">
        <f xml:space="preserve"> "CPI(H): Financial year average (FYA year ending March) " &amp; $F88</f>
        <v>CPI(H): Financial year average (FYA year ending March) 2023</v>
      </c>
      <c r="F91" s="258">
        <f xml:space="preserve"> INDEX($J89:$W89, 1, MATCH($F88,$J$4:$W$4))</f>
        <v>123.04166666666664</v>
      </c>
      <c r="G91" s="258" t="s">
        <v>125</v>
      </c>
    </row>
    <row r="92" spans="1:23" s="254" customFormat="1" outlineLevel="1" x14ac:dyDescent="0.2">
      <c r="A92" s="251"/>
      <c r="B92" s="251"/>
      <c r="C92" s="252"/>
      <c r="D92" s="253"/>
      <c r="E92" s="261" t="s">
        <v>525</v>
      </c>
      <c r="F92" s="262">
        <f xml:space="preserve"> $F91 / $F90</f>
        <v>1.1806332960179113</v>
      </c>
      <c r="G92" s="254" t="s">
        <v>526</v>
      </c>
    </row>
    <row r="93" spans="1:23" outlineLevel="1" x14ac:dyDescent="0.2"/>
    <row r="94" spans="1:23" outlineLevel="1" x14ac:dyDescent="0.2">
      <c r="B94" s="10" t="s">
        <v>527</v>
      </c>
      <c r="F94" s="545"/>
    </row>
    <row r="95" spans="1:23" s="138" customFormat="1" outlineLevel="1" x14ac:dyDescent="0.2">
      <c r="A95" s="157"/>
      <c r="B95" s="157"/>
      <c r="C95" s="158"/>
      <c r="D95" s="159"/>
      <c r="E95" s="138" t="str">
        <f xml:space="preserve"> InpS!E$53</f>
        <v>Year reference for FYA base price 2 (FYA year ending March)</v>
      </c>
      <c r="F95" s="259">
        <f xml:space="preserve"> InpS!F$53</f>
        <v>2023</v>
      </c>
      <c r="G95" s="138" t="str">
        <f xml:space="preserve"> InpS!G$53</f>
        <v>Year #</v>
      </c>
    </row>
    <row r="96" spans="1:23" s="138" customFormat="1" outlineLevel="1" x14ac:dyDescent="0.2">
      <c r="A96" s="157"/>
      <c r="B96" s="157"/>
      <c r="C96" s="158"/>
      <c r="D96" s="159"/>
      <c r="E96" s="138" t="str">
        <f xml:space="preserve"> InpS!E$53</f>
        <v>Year reference for FYA base price 2 (FYA year ending March)</v>
      </c>
      <c r="F96" s="259">
        <f xml:space="preserve"> InpS!F$53</f>
        <v>2023</v>
      </c>
      <c r="G96" s="138" t="str">
        <f xml:space="preserve"> InpS!G$53</f>
        <v>Year #</v>
      </c>
    </row>
    <row r="97" spans="1:23" outlineLevel="1" x14ac:dyDescent="0.2">
      <c r="E97" s="11" t="str">
        <f xml:space="preserve"> E$83</f>
        <v>CPI(H): Financial year average - index</v>
      </c>
      <c r="F97" s="258">
        <f t="shared" ref="F97:W97" si="181" xml:space="preserve"> F$83</f>
        <v>0</v>
      </c>
      <c r="G97" s="258" t="str">
        <f t="shared" si="181"/>
        <v>index</v>
      </c>
      <c r="H97" s="258">
        <f t="shared" si="181"/>
        <v>0</v>
      </c>
      <c r="I97" s="258">
        <f t="shared" si="181"/>
        <v>0</v>
      </c>
      <c r="J97" s="258">
        <f t="shared" si="181"/>
        <v>101.54166666666667</v>
      </c>
      <c r="K97" s="258">
        <f t="shared" si="181"/>
        <v>104.21666666666665</v>
      </c>
      <c r="L97" s="258">
        <f t="shared" si="181"/>
        <v>106.43333333333334</v>
      </c>
      <c r="M97" s="258">
        <f t="shared" si="181"/>
        <v>108.24166666666663</v>
      </c>
      <c r="N97" s="258">
        <f t="shared" si="181"/>
        <v>109.10833333333335</v>
      </c>
      <c r="O97" s="258">
        <f t="shared" si="181"/>
        <v>113.11666666666667</v>
      </c>
      <c r="P97" s="258">
        <f t="shared" si="181"/>
        <v>123.04166666666664</v>
      </c>
      <c r="Q97" s="258">
        <f t="shared" si="181"/>
        <v>130.05731944444443</v>
      </c>
      <c r="R97" s="258">
        <f t="shared" si="181"/>
        <v>133.40368836851852</v>
      </c>
      <c r="S97" s="258">
        <f t="shared" si="181"/>
        <v>136.07176213588892</v>
      </c>
      <c r="T97" s="258">
        <f t="shared" si="181"/>
        <v>138.79319737860666</v>
      </c>
      <c r="U97" s="258">
        <f t="shared" si="181"/>
        <v>141.5690613261788</v>
      </c>
      <c r="V97" s="258">
        <f t="shared" si="181"/>
        <v>144.4004425527024</v>
      </c>
      <c r="W97" s="258">
        <f t="shared" si="181"/>
        <v>147.2884514037564</v>
      </c>
    </row>
    <row r="98" spans="1:23" outlineLevel="1" x14ac:dyDescent="0.2">
      <c r="E98" s="258" t="str">
        <f xml:space="preserve"> "CPI(H): Financial year average (FYA year ending March) " &amp; $F95</f>
        <v>CPI(H): Financial year average (FYA year ending March) 2023</v>
      </c>
      <c r="F98" s="258">
        <f xml:space="preserve"> INDEX($J97:$W97, 1, MATCH($F95,$J$4:$W$4))</f>
        <v>123.04166666666664</v>
      </c>
      <c r="G98" s="258" t="s">
        <v>125</v>
      </c>
    </row>
    <row r="99" spans="1:23" outlineLevel="1" x14ac:dyDescent="0.2">
      <c r="E99" s="258" t="str">
        <f xml:space="preserve"> "CPI(H): Financial year average (FYA year ending March) " &amp; $F$96</f>
        <v>CPI(H): Financial year average (FYA year ending March) 2023</v>
      </c>
      <c r="F99" s="258">
        <f xml:space="preserve"> INDEX($J97:$W97, 1, MATCH($F96,$J$4:$W$4))</f>
        <v>123.04166666666664</v>
      </c>
      <c r="G99" s="258" t="s">
        <v>125</v>
      </c>
    </row>
    <row r="100" spans="1:23" s="254" customFormat="1" outlineLevel="1" x14ac:dyDescent="0.2">
      <c r="A100" s="251"/>
      <c r="B100" s="251"/>
      <c r="C100" s="252"/>
      <c r="D100" s="253"/>
      <c r="E100" s="261" t="s">
        <v>528</v>
      </c>
      <c r="F100" s="262">
        <f xml:space="preserve"> $F99 / $F98</f>
        <v>1</v>
      </c>
      <c r="G100" s="254" t="s">
        <v>526</v>
      </c>
    </row>
    <row r="101" spans="1:23" outlineLevel="1" x14ac:dyDescent="0.2"/>
    <row r="102" spans="1:23" outlineLevel="1" x14ac:dyDescent="0.2">
      <c r="B102" s="10" t="s">
        <v>529</v>
      </c>
    </row>
    <row r="103" spans="1:23" s="138" customFormat="1" outlineLevel="1" x14ac:dyDescent="0.2">
      <c r="A103" s="157"/>
      <c r="B103" s="157"/>
      <c r="C103" s="158"/>
      <c r="D103" s="159"/>
      <c r="E103" s="138" t="str">
        <f xml:space="preserve"> InpS!E$54</f>
        <v>Year reference for FYA base price 3 (FYA year ending March)</v>
      </c>
      <c r="F103" s="259">
        <f xml:space="preserve"> InpS!F$54</f>
        <v>2025</v>
      </c>
      <c r="G103" s="138" t="str">
        <f xml:space="preserve"> InpS!G$54</f>
        <v>Year #</v>
      </c>
    </row>
    <row r="104" spans="1:23" s="138" customFormat="1" outlineLevel="1" x14ac:dyDescent="0.2">
      <c r="A104" s="157"/>
      <c r="B104" s="157"/>
      <c r="C104" s="158"/>
      <c r="D104" s="159"/>
      <c r="E104" s="138" t="str">
        <f xml:space="preserve"> InpS!E$53</f>
        <v>Year reference for FYA base price 2 (FYA year ending March)</v>
      </c>
      <c r="F104" s="259">
        <f xml:space="preserve"> InpS!F$53</f>
        <v>2023</v>
      </c>
      <c r="G104" s="138" t="str">
        <f xml:space="preserve"> InpS!G$53</f>
        <v>Year #</v>
      </c>
    </row>
    <row r="105" spans="1:23" outlineLevel="1" x14ac:dyDescent="0.2">
      <c r="E105" s="11" t="str">
        <f xml:space="preserve"> E$83</f>
        <v>CPI(H): Financial year average - index</v>
      </c>
      <c r="F105" s="258">
        <f t="shared" ref="F105:W105" si="182" xml:space="preserve"> F$83</f>
        <v>0</v>
      </c>
      <c r="G105" s="258" t="str">
        <f t="shared" si="182"/>
        <v>index</v>
      </c>
      <c r="H105" s="258">
        <f t="shared" si="182"/>
        <v>0</v>
      </c>
      <c r="I105" s="258">
        <f t="shared" si="182"/>
        <v>0</v>
      </c>
      <c r="J105" s="258">
        <f t="shared" si="182"/>
        <v>101.54166666666667</v>
      </c>
      <c r="K105" s="258">
        <f t="shared" si="182"/>
        <v>104.21666666666665</v>
      </c>
      <c r="L105" s="258">
        <f t="shared" si="182"/>
        <v>106.43333333333334</v>
      </c>
      <c r="M105" s="258">
        <f t="shared" si="182"/>
        <v>108.24166666666663</v>
      </c>
      <c r="N105" s="258">
        <f t="shared" si="182"/>
        <v>109.10833333333335</v>
      </c>
      <c r="O105" s="258">
        <f t="shared" si="182"/>
        <v>113.11666666666667</v>
      </c>
      <c r="P105" s="258">
        <f t="shared" si="182"/>
        <v>123.04166666666664</v>
      </c>
      <c r="Q105" s="258">
        <f t="shared" si="182"/>
        <v>130.05731944444443</v>
      </c>
      <c r="R105" s="258">
        <f t="shared" si="182"/>
        <v>133.40368836851852</v>
      </c>
      <c r="S105" s="258">
        <f t="shared" si="182"/>
        <v>136.07176213588892</v>
      </c>
      <c r="T105" s="258">
        <f t="shared" si="182"/>
        <v>138.79319737860666</v>
      </c>
      <c r="U105" s="258">
        <f t="shared" si="182"/>
        <v>141.5690613261788</v>
      </c>
      <c r="V105" s="258">
        <f t="shared" si="182"/>
        <v>144.4004425527024</v>
      </c>
      <c r="W105" s="258">
        <f t="shared" si="182"/>
        <v>147.2884514037564</v>
      </c>
    </row>
    <row r="106" spans="1:23" outlineLevel="1" x14ac:dyDescent="0.2">
      <c r="E106" s="258" t="str">
        <f xml:space="preserve"> "CPI(H): Financial year average (FYA year ending March) " &amp; $F103</f>
        <v>CPI(H): Financial year average (FYA year ending March) 2025</v>
      </c>
      <c r="F106" s="258">
        <f xml:space="preserve"> INDEX($J105:$W105, 1, MATCH($F103,$J$4:$W$4))</f>
        <v>133.40368836851852</v>
      </c>
      <c r="G106" s="258" t="s">
        <v>125</v>
      </c>
    </row>
    <row r="107" spans="1:23" outlineLevel="1" x14ac:dyDescent="0.2">
      <c r="E107" s="258" t="str">
        <f xml:space="preserve"> "CPI(H): Financial year average (FYA year ending March) " &amp; $F$104</f>
        <v>CPI(H): Financial year average (FYA year ending March) 2023</v>
      </c>
      <c r="F107" s="258">
        <f xml:space="preserve"> INDEX($J105:$W105, 1, MATCH($F104,$J$4:$W$4))</f>
        <v>123.04166666666664</v>
      </c>
      <c r="G107" s="258" t="s">
        <v>125</v>
      </c>
    </row>
    <row r="108" spans="1:23" s="254" customFormat="1" outlineLevel="1" x14ac:dyDescent="0.2">
      <c r="A108" s="251"/>
      <c r="B108" s="251"/>
      <c r="C108" s="252"/>
      <c r="D108" s="253"/>
      <c r="E108" s="261" t="s">
        <v>530</v>
      </c>
      <c r="F108" s="262">
        <f xml:space="preserve"> $F107 / $F106</f>
        <v>0.92232582300702581</v>
      </c>
      <c r="G108" s="254" t="s">
        <v>526</v>
      </c>
    </row>
    <row r="109" spans="1:23" outlineLevel="1" x14ac:dyDescent="0.2"/>
    <row r="110" spans="1:23" outlineLevel="1" x14ac:dyDescent="0.2">
      <c r="B110" s="10" t="s">
        <v>531</v>
      </c>
    </row>
    <row r="111" spans="1:23" s="138" customFormat="1" outlineLevel="1" x14ac:dyDescent="0.2">
      <c r="A111" s="157"/>
      <c r="B111" s="157"/>
      <c r="C111" s="158"/>
      <c r="D111" s="159"/>
      <c r="E111" s="138" t="str">
        <f xml:space="preserve"> InpS!E$56</f>
        <v>Year reference for FYE base price 2 (FYE year ending March)</v>
      </c>
      <c r="F111" s="259">
        <f xml:space="preserve"> InpS!F$56</f>
        <v>2024</v>
      </c>
      <c r="G111" s="138" t="str">
        <f xml:space="preserve"> InpS!G$56</f>
        <v>Year #</v>
      </c>
    </row>
    <row r="112" spans="1:23" s="138" customFormat="1" outlineLevel="1" x14ac:dyDescent="0.2">
      <c r="A112" s="157"/>
      <c r="B112" s="157"/>
      <c r="C112" s="158"/>
      <c r="D112" s="159"/>
      <c r="E112" s="138" t="str">
        <f xml:space="preserve"> InpS!E$53</f>
        <v>Year reference for FYA base price 2 (FYA year ending March)</v>
      </c>
      <c r="F112" s="259">
        <f xml:space="preserve"> InpS!F$53</f>
        <v>2023</v>
      </c>
      <c r="G112" s="138" t="str">
        <f xml:space="preserve"> InpS!G$53</f>
        <v>Year #</v>
      </c>
    </row>
    <row r="113" spans="1:29" outlineLevel="1" x14ac:dyDescent="0.2">
      <c r="E113" s="258" t="str">
        <f xml:space="preserve">  E$47</f>
        <v>CPI(H): November - index</v>
      </c>
      <c r="F113" s="258">
        <f t="shared" ref="F113:AC113" si="183" xml:space="preserve">  F$47</f>
        <v>0</v>
      </c>
      <c r="G113" s="258" t="str">
        <f t="shared" si="183"/>
        <v>index</v>
      </c>
      <c r="H113" s="258">
        <f t="shared" si="183"/>
        <v>0</v>
      </c>
      <c r="I113" s="258">
        <f t="shared" si="183"/>
        <v>0</v>
      </c>
      <c r="J113" s="258">
        <f t="shared" si="183"/>
        <v>101.8</v>
      </c>
      <c r="K113" s="258">
        <f t="shared" si="183"/>
        <v>104.7</v>
      </c>
      <c r="L113" s="258">
        <f t="shared" si="183"/>
        <v>106.9</v>
      </c>
      <c r="M113" s="258">
        <f t="shared" si="183"/>
        <v>108.5</v>
      </c>
      <c r="N113" s="258">
        <f t="shared" si="183"/>
        <v>109.1</v>
      </c>
      <c r="O113" s="258">
        <f t="shared" si="183"/>
        <v>114.1</v>
      </c>
      <c r="P113" s="258">
        <f t="shared" si="183"/>
        <v>124.8</v>
      </c>
      <c r="Q113" s="258">
        <f t="shared" si="183"/>
        <v>130.7072</v>
      </c>
      <c r="R113" s="258">
        <f t="shared" si="183"/>
        <v>134.19272533333333</v>
      </c>
      <c r="S113" s="258">
        <f t="shared" si="183"/>
        <v>136.87657984000001</v>
      </c>
      <c r="T113" s="258">
        <f t="shared" si="183"/>
        <v>139.61411143680002</v>
      </c>
      <c r="U113" s="258">
        <f t="shared" si="183"/>
        <v>142.40639366553603</v>
      </c>
      <c r="V113" s="258">
        <f t="shared" si="183"/>
        <v>145.25452153884675</v>
      </c>
      <c r="W113" s="258">
        <f t="shared" si="183"/>
        <v>148.15961196962368</v>
      </c>
      <c r="X113" s="258">
        <f t="shared" si="183"/>
        <v>0</v>
      </c>
      <c r="Y113" s="258">
        <f t="shared" si="183"/>
        <v>0</v>
      </c>
      <c r="Z113" s="258">
        <f t="shared" si="183"/>
        <v>0</v>
      </c>
      <c r="AA113" s="258">
        <f t="shared" si="183"/>
        <v>0</v>
      </c>
      <c r="AB113" s="258">
        <f t="shared" si="183"/>
        <v>0</v>
      </c>
      <c r="AC113" s="258">
        <f t="shared" si="183"/>
        <v>0</v>
      </c>
    </row>
    <row r="114" spans="1:29" outlineLevel="1" x14ac:dyDescent="0.2">
      <c r="E114" s="11" t="str">
        <f xml:space="preserve"> E$83</f>
        <v>CPI(H): Financial year average - index</v>
      </c>
      <c r="F114" s="258">
        <f t="shared" ref="F114:W114" si="184" xml:space="preserve"> F$83</f>
        <v>0</v>
      </c>
      <c r="G114" s="258" t="str">
        <f t="shared" si="184"/>
        <v>index</v>
      </c>
      <c r="H114" s="258">
        <f t="shared" si="184"/>
        <v>0</v>
      </c>
      <c r="I114" s="258">
        <f t="shared" si="184"/>
        <v>0</v>
      </c>
      <c r="J114" s="258">
        <f t="shared" si="184"/>
        <v>101.54166666666667</v>
      </c>
      <c r="K114" s="258">
        <f t="shared" si="184"/>
        <v>104.21666666666665</v>
      </c>
      <c r="L114" s="258">
        <f t="shared" si="184"/>
        <v>106.43333333333334</v>
      </c>
      <c r="M114" s="258">
        <f t="shared" si="184"/>
        <v>108.24166666666663</v>
      </c>
      <c r="N114" s="258">
        <f t="shared" si="184"/>
        <v>109.10833333333335</v>
      </c>
      <c r="O114" s="258">
        <f t="shared" si="184"/>
        <v>113.11666666666667</v>
      </c>
      <c r="P114" s="258">
        <f t="shared" si="184"/>
        <v>123.04166666666664</v>
      </c>
      <c r="Q114" s="258">
        <f t="shared" si="184"/>
        <v>130.05731944444443</v>
      </c>
      <c r="R114" s="258">
        <f t="shared" si="184"/>
        <v>133.40368836851852</v>
      </c>
      <c r="S114" s="258">
        <f t="shared" si="184"/>
        <v>136.07176213588892</v>
      </c>
      <c r="T114" s="258">
        <f t="shared" si="184"/>
        <v>138.79319737860666</v>
      </c>
      <c r="U114" s="258">
        <f t="shared" si="184"/>
        <v>141.5690613261788</v>
      </c>
      <c r="V114" s="258">
        <f t="shared" si="184"/>
        <v>144.4004425527024</v>
      </c>
      <c r="W114" s="258">
        <f t="shared" si="184"/>
        <v>147.2884514037564</v>
      </c>
    </row>
    <row r="115" spans="1:29" outlineLevel="1" x14ac:dyDescent="0.2">
      <c r="E115" s="258" t="str">
        <f>"CPI(H): 2024-25 Basket year (prior November) - index"</f>
        <v>CPI(H): 2024-25 Basket year (prior November) - index</v>
      </c>
      <c r="F115" s="258">
        <f xml:space="preserve"> INDEX($J113:$W113, 1, MATCH($F111,$J$4:$W$4))</f>
        <v>130.7072</v>
      </c>
      <c r="G115" s="258" t="s">
        <v>125</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row>
    <row r="116" spans="1:29" outlineLevel="1" x14ac:dyDescent="0.2">
      <c r="E116" s="258" t="str">
        <f xml:space="preserve"> "CPI(H): Financial year average (FYA year ending March) " &amp; $F112</f>
        <v>CPI(H): Financial year average (FYA year ending March) 2023</v>
      </c>
      <c r="F116" s="258">
        <f xml:space="preserve"> INDEX($J114:$W114, 1, MATCH($F112,$J$4:$W$4))</f>
        <v>123.04166666666664</v>
      </c>
      <c r="G116" s="258" t="s">
        <v>125</v>
      </c>
    </row>
    <row r="117" spans="1:29" s="254" customFormat="1" outlineLevel="1" x14ac:dyDescent="0.2">
      <c r="A117" s="251"/>
      <c r="B117" s="251"/>
      <c r="C117" s="252"/>
      <c r="D117" s="253"/>
      <c r="E117" s="254" t="str">
        <f xml:space="preserve"> "CPI(H): Inflate from basket year (November " &amp; $F$111 &amp; ") to 2022-23 FYA"</f>
        <v>CPI(H): Inflate from basket year (November 2024) to 2022-23 FYA</v>
      </c>
      <c r="F117" s="262">
        <f xml:space="preserve"> $F$116 / $F$115</f>
        <v>0.9413533964974129</v>
      </c>
      <c r="G117" s="254" t="s">
        <v>526</v>
      </c>
    </row>
    <row r="118" spans="1:29" x14ac:dyDescent="0.2"/>
    <row r="119" spans="1:29" x14ac:dyDescent="0.2">
      <c r="B119" s="10" t="s">
        <v>90</v>
      </c>
    </row>
    <row r="120" spans="1:29" x14ac:dyDescent="0.2">
      <c r="H120" s="238"/>
      <c r="J120" s="238"/>
      <c r="K120" s="238"/>
      <c r="L120" s="238"/>
      <c r="M120" s="238"/>
      <c r="N120" s="238"/>
      <c r="O120" s="238"/>
      <c r="P120" s="238"/>
      <c r="Q120" s="238"/>
      <c r="R120" s="238"/>
      <c r="S120" s="238"/>
      <c r="T120" s="238"/>
      <c r="U120" s="238"/>
      <c r="V120" s="238"/>
      <c r="W120" s="238"/>
    </row>
    <row r="121" spans="1:29" hidden="1" x14ac:dyDescent="0.2">
      <c r="H121" s="238"/>
      <c r="J121" s="238"/>
      <c r="K121" s="238"/>
      <c r="L121" s="238"/>
      <c r="M121" s="238"/>
      <c r="N121" s="238"/>
      <c r="O121" s="238"/>
      <c r="P121" s="238"/>
      <c r="Q121" s="238"/>
      <c r="R121" s="238"/>
      <c r="S121" s="238"/>
      <c r="T121" s="238"/>
      <c r="U121" s="238"/>
      <c r="V121" s="238"/>
      <c r="W121" s="238"/>
    </row>
    <row r="122" spans="1:29" hidden="1" x14ac:dyDescent="0.2">
      <c r="H122" s="238"/>
      <c r="J122" s="238"/>
      <c r="K122" s="238"/>
      <c r="L122" s="238"/>
      <c r="M122" s="238"/>
      <c r="N122" s="238"/>
      <c r="O122" s="238"/>
      <c r="P122" s="238"/>
      <c r="Q122" s="238"/>
      <c r="R122" s="238"/>
      <c r="S122" s="238"/>
      <c r="T122" s="238"/>
      <c r="U122" s="238"/>
      <c r="V122" s="238"/>
      <c r="W122" s="238"/>
    </row>
    <row r="123" spans="1:29" hidden="1" x14ac:dyDescent="0.2">
      <c r="H123" s="238"/>
      <c r="J123" s="238"/>
      <c r="K123" s="238"/>
      <c r="L123" s="238"/>
      <c r="M123" s="238"/>
      <c r="N123" s="238"/>
      <c r="O123" s="238"/>
      <c r="P123" s="238"/>
      <c r="Q123" s="238"/>
      <c r="R123" s="238"/>
      <c r="S123" s="238"/>
      <c r="T123" s="238"/>
      <c r="U123" s="238"/>
      <c r="V123" s="238"/>
      <c r="W123" s="238"/>
    </row>
    <row r="124" spans="1:29" hidden="1" x14ac:dyDescent="0.2">
      <c r="H124" s="238"/>
      <c r="J124" s="238"/>
      <c r="K124" s="238"/>
      <c r="L124" s="238"/>
      <c r="M124" s="238"/>
      <c r="N124" s="238"/>
      <c r="O124" s="238"/>
      <c r="P124" s="238"/>
      <c r="Q124" s="238"/>
      <c r="R124" s="238"/>
      <c r="S124" s="238"/>
      <c r="T124" s="238"/>
      <c r="U124" s="238"/>
      <c r="V124" s="238"/>
      <c r="W124" s="238"/>
    </row>
    <row r="125" spans="1:29" hidden="1" x14ac:dyDescent="0.2">
      <c r="H125" s="238"/>
      <c r="J125" s="238"/>
      <c r="K125" s="238"/>
      <c r="L125" s="238"/>
      <c r="M125" s="238"/>
      <c r="N125" s="238"/>
      <c r="O125" s="238"/>
      <c r="P125" s="238"/>
      <c r="Q125" s="238"/>
      <c r="R125" s="238"/>
      <c r="S125" s="238"/>
      <c r="T125" s="238"/>
      <c r="U125" s="238"/>
      <c r="V125" s="238"/>
      <c r="W125" s="238"/>
    </row>
    <row r="126" spans="1:29" hidden="1" x14ac:dyDescent="0.2">
      <c r="H126" s="238"/>
      <c r="J126" s="238"/>
      <c r="K126" s="238"/>
      <c r="L126" s="238"/>
      <c r="M126" s="238"/>
      <c r="N126" s="238"/>
      <c r="O126" s="238"/>
      <c r="P126" s="238"/>
      <c r="Q126" s="238"/>
      <c r="R126" s="238"/>
      <c r="S126" s="238"/>
      <c r="T126" s="238"/>
      <c r="U126" s="238"/>
      <c r="V126" s="238"/>
      <c r="W126" s="238"/>
    </row>
    <row r="127" spans="1:29" hidden="1" x14ac:dyDescent="0.2">
      <c r="H127" s="238"/>
      <c r="J127" s="238"/>
      <c r="K127" s="238"/>
      <c r="L127" s="238"/>
      <c r="M127" s="238"/>
      <c r="N127" s="238"/>
      <c r="O127" s="238"/>
      <c r="P127" s="238"/>
      <c r="Q127" s="238"/>
      <c r="R127" s="238"/>
      <c r="S127" s="238"/>
      <c r="T127" s="238"/>
      <c r="U127" s="238"/>
      <c r="V127" s="238"/>
      <c r="W127" s="238"/>
    </row>
    <row r="128" spans="1:29" hidden="1" x14ac:dyDescent="0.2">
      <c r="H128" s="238"/>
      <c r="J128" s="238"/>
      <c r="K128" s="238"/>
      <c r="L128" s="238"/>
      <c r="M128" s="238"/>
      <c r="N128" s="238"/>
      <c r="O128" s="238"/>
      <c r="P128" s="238"/>
      <c r="Q128" s="238"/>
      <c r="R128" s="238"/>
      <c r="S128" s="238"/>
      <c r="T128" s="238"/>
      <c r="U128" s="238"/>
      <c r="V128" s="238"/>
      <c r="W128" s="238"/>
    </row>
    <row r="129" spans="8:23" hidden="1" x14ac:dyDescent="0.2">
      <c r="H129" s="238"/>
      <c r="J129" s="238"/>
      <c r="K129" s="238"/>
      <c r="L129" s="238"/>
      <c r="M129" s="238"/>
      <c r="N129" s="238"/>
      <c r="O129" s="238"/>
      <c r="P129" s="238"/>
      <c r="Q129" s="238"/>
      <c r="R129" s="238"/>
      <c r="S129" s="238"/>
      <c r="T129" s="238"/>
      <c r="U129" s="238"/>
      <c r="V129" s="238"/>
      <c r="W129" s="238"/>
    </row>
    <row r="130" spans="8:23" hidden="1" x14ac:dyDescent="0.2">
      <c r="H130" s="238"/>
      <c r="J130" s="238"/>
      <c r="K130" s="238"/>
      <c r="L130" s="238"/>
      <c r="M130" s="238"/>
      <c r="N130" s="238"/>
      <c r="O130" s="238"/>
      <c r="P130" s="238"/>
      <c r="Q130" s="238"/>
      <c r="R130" s="238"/>
      <c r="S130" s="238"/>
      <c r="T130" s="238"/>
      <c r="U130" s="238"/>
      <c r="V130" s="238"/>
      <c r="W130" s="238"/>
    </row>
    <row r="131" spans="8:23" hidden="1" x14ac:dyDescent="0.2">
      <c r="H131" s="238"/>
      <c r="J131" s="238"/>
      <c r="K131" s="238"/>
      <c r="L131" s="238"/>
      <c r="M131" s="238"/>
      <c r="N131" s="238"/>
      <c r="O131" s="238"/>
      <c r="P131" s="238"/>
      <c r="Q131" s="238"/>
      <c r="R131" s="238"/>
      <c r="S131" s="238"/>
      <c r="T131" s="238"/>
      <c r="U131" s="238"/>
      <c r="V131" s="238"/>
      <c r="W131" s="238"/>
    </row>
    <row r="132" spans="8:23" hidden="1" x14ac:dyDescent="0.2">
      <c r="H132" s="238"/>
      <c r="J132" s="238"/>
      <c r="K132" s="238"/>
      <c r="L132" s="238"/>
      <c r="M132" s="238"/>
      <c r="N132" s="238"/>
      <c r="O132" s="238"/>
      <c r="P132" s="238"/>
      <c r="Q132" s="238"/>
      <c r="R132" s="238"/>
      <c r="S132" s="238"/>
      <c r="T132" s="238"/>
      <c r="U132" s="238"/>
      <c r="V132" s="238"/>
      <c r="W132" s="238"/>
    </row>
    <row r="133" spans="8:23" hidden="1" x14ac:dyDescent="0.2">
      <c r="H133" s="238"/>
      <c r="J133" s="238"/>
      <c r="K133" s="238"/>
      <c r="L133" s="238"/>
      <c r="M133" s="238"/>
      <c r="N133" s="238"/>
      <c r="O133" s="238"/>
      <c r="P133" s="238"/>
      <c r="Q133" s="238"/>
      <c r="R133" s="238"/>
      <c r="S133" s="238"/>
      <c r="T133" s="238"/>
      <c r="U133" s="238"/>
      <c r="V133" s="238"/>
      <c r="W133" s="238"/>
    </row>
    <row r="134" spans="8:23" hidden="1" x14ac:dyDescent="0.2">
      <c r="H134" s="238"/>
      <c r="J134" s="238"/>
      <c r="K134" s="238"/>
      <c r="L134" s="238"/>
      <c r="M134" s="238"/>
      <c r="N134" s="238"/>
      <c r="O134" s="238"/>
      <c r="P134" s="238"/>
      <c r="Q134" s="238"/>
      <c r="R134" s="238"/>
      <c r="S134" s="238"/>
      <c r="T134" s="238"/>
      <c r="U134" s="238"/>
      <c r="V134" s="238"/>
      <c r="W134" s="238"/>
    </row>
    <row r="135" spans="8:23" hidden="1" x14ac:dyDescent="0.2">
      <c r="H135" s="238"/>
      <c r="J135" s="238"/>
      <c r="K135" s="238"/>
      <c r="L135" s="238"/>
      <c r="M135" s="238"/>
      <c r="N135" s="238"/>
      <c r="O135" s="238"/>
      <c r="P135" s="238"/>
      <c r="Q135" s="238"/>
      <c r="R135" s="238"/>
      <c r="S135" s="238"/>
      <c r="T135" s="238"/>
      <c r="U135" s="238"/>
      <c r="V135" s="238"/>
      <c r="W135" s="238"/>
    </row>
    <row r="136" spans="8:23" hidden="1" x14ac:dyDescent="0.2">
      <c r="H136" s="238"/>
      <c r="J136" s="238"/>
      <c r="K136" s="238"/>
      <c r="L136" s="238"/>
      <c r="M136" s="238"/>
      <c r="N136" s="238"/>
      <c r="O136" s="238"/>
      <c r="P136" s="238"/>
      <c r="Q136" s="238"/>
      <c r="R136" s="238"/>
      <c r="S136" s="238"/>
      <c r="T136" s="238"/>
      <c r="U136" s="238"/>
      <c r="V136" s="238"/>
      <c r="W136" s="238"/>
    </row>
    <row r="137" spans="8:23" hidden="1" x14ac:dyDescent="0.2">
      <c r="H137" s="238"/>
      <c r="J137" s="238"/>
      <c r="K137" s="238"/>
      <c r="L137" s="238"/>
      <c r="M137" s="238"/>
      <c r="N137" s="238"/>
      <c r="O137" s="238"/>
      <c r="P137" s="238"/>
      <c r="Q137" s="238"/>
      <c r="R137" s="238"/>
      <c r="S137" s="238"/>
      <c r="T137" s="238"/>
      <c r="U137" s="238"/>
      <c r="V137" s="238"/>
      <c r="W137" s="238"/>
    </row>
    <row r="138" spans="8:23" hidden="1" x14ac:dyDescent="0.2">
      <c r="H138" s="238"/>
      <c r="J138" s="238"/>
      <c r="K138" s="238"/>
      <c r="L138" s="238"/>
      <c r="M138" s="238"/>
      <c r="N138" s="238"/>
      <c r="O138" s="238"/>
      <c r="P138" s="238"/>
      <c r="Q138" s="238"/>
      <c r="R138" s="238"/>
      <c r="S138" s="238"/>
      <c r="T138" s="238"/>
      <c r="U138" s="238"/>
      <c r="V138" s="238"/>
      <c r="W138" s="238"/>
    </row>
    <row r="139" spans="8:23" hidden="1" x14ac:dyDescent="0.2">
      <c r="H139" s="238"/>
      <c r="J139" s="238"/>
      <c r="K139" s="238"/>
      <c r="L139" s="238"/>
      <c r="M139" s="238"/>
      <c r="N139" s="238"/>
      <c r="O139" s="238"/>
      <c r="P139" s="238"/>
      <c r="Q139" s="238"/>
      <c r="R139" s="238"/>
      <c r="S139" s="238"/>
      <c r="T139" s="238"/>
      <c r="U139" s="238"/>
      <c r="V139" s="238"/>
      <c r="W139" s="238"/>
    </row>
    <row r="140" spans="8:23" hidden="1" x14ac:dyDescent="0.2">
      <c r="H140" s="238"/>
      <c r="J140" s="238"/>
      <c r="K140" s="238"/>
      <c r="L140" s="238"/>
      <c r="M140" s="238"/>
      <c r="N140" s="238"/>
      <c r="O140" s="238"/>
      <c r="P140" s="238"/>
      <c r="Q140" s="238"/>
      <c r="R140" s="238"/>
      <c r="S140" s="238"/>
      <c r="T140" s="238"/>
      <c r="U140" s="238"/>
      <c r="V140" s="238"/>
      <c r="W140" s="238"/>
    </row>
    <row r="141" spans="8:23" hidden="1" x14ac:dyDescent="0.2">
      <c r="H141" s="238"/>
      <c r="J141" s="238"/>
      <c r="K141" s="238"/>
      <c r="L141" s="238"/>
      <c r="M141" s="238"/>
      <c r="N141" s="238"/>
      <c r="O141" s="238"/>
      <c r="P141" s="238"/>
      <c r="Q141" s="238"/>
      <c r="R141" s="238"/>
      <c r="S141" s="238"/>
      <c r="T141" s="238"/>
      <c r="U141" s="238"/>
      <c r="V141" s="238"/>
      <c r="W141" s="238"/>
    </row>
    <row r="142" spans="8:23" hidden="1" x14ac:dyDescent="0.2">
      <c r="H142" s="238"/>
      <c r="J142" s="238"/>
      <c r="K142" s="238"/>
      <c r="L142" s="238"/>
      <c r="M142" s="238"/>
      <c r="N142" s="238"/>
      <c r="O142" s="238"/>
      <c r="P142" s="238"/>
      <c r="Q142" s="238"/>
      <c r="R142" s="238"/>
      <c r="S142" s="238"/>
      <c r="T142" s="238"/>
      <c r="U142" s="238"/>
      <c r="V142" s="238"/>
      <c r="W142" s="238"/>
    </row>
    <row r="143" spans="8:23" hidden="1" x14ac:dyDescent="0.2">
      <c r="H143" s="238"/>
      <c r="J143" s="238"/>
      <c r="K143" s="238"/>
      <c r="L143" s="238"/>
      <c r="M143" s="238"/>
      <c r="N143" s="238"/>
      <c r="O143" s="238"/>
      <c r="P143" s="238"/>
      <c r="Q143" s="238"/>
      <c r="R143" s="238"/>
      <c r="S143" s="238"/>
      <c r="T143" s="238"/>
      <c r="U143" s="238"/>
      <c r="V143" s="238"/>
      <c r="W143" s="238"/>
    </row>
    <row r="144" spans="8:23" hidden="1" x14ac:dyDescent="0.2">
      <c r="H144" s="238"/>
      <c r="J144" s="238"/>
      <c r="K144" s="238"/>
      <c r="L144" s="238"/>
      <c r="M144" s="238"/>
      <c r="N144" s="238"/>
      <c r="O144" s="238"/>
      <c r="P144" s="238"/>
      <c r="Q144" s="238"/>
      <c r="R144" s="238"/>
      <c r="S144" s="238"/>
      <c r="T144" s="238"/>
      <c r="U144" s="238"/>
      <c r="V144" s="238"/>
      <c r="W144" s="238"/>
    </row>
    <row r="145" spans="8:23" hidden="1" x14ac:dyDescent="0.2">
      <c r="H145" s="238"/>
      <c r="J145" s="238"/>
      <c r="K145" s="238"/>
      <c r="L145" s="238"/>
      <c r="M145" s="238"/>
      <c r="N145" s="238"/>
      <c r="O145" s="238"/>
      <c r="P145" s="238"/>
      <c r="Q145" s="238"/>
      <c r="R145" s="238"/>
      <c r="S145" s="238"/>
      <c r="T145" s="238"/>
      <c r="U145" s="238"/>
      <c r="V145" s="238"/>
      <c r="W145" s="238"/>
    </row>
    <row r="146" spans="8:23" hidden="1" x14ac:dyDescent="0.2">
      <c r="H146" s="238"/>
      <c r="J146" s="238"/>
      <c r="K146" s="238"/>
      <c r="L146" s="238"/>
      <c r="M146" s="238"/>
      <c r="N146" s="238"/>
      <c r="O146" s="238"/>
      <c r="P146" s="238"/>
      <c r="Q146" s="238"/>
      <c r="R146" s="238"/>
      <c r="S146" s="238"/>
      <c r="T146" s="238"/>
      <c r="U146" s="238"/>
      <c r="V146" s="238"/>
      <c r="W146" s="238"/>
    </row>
    <row r="147" spans="8:23" hidden="1" x14ac:dyDescent="0.2">
      <c r="H147" s="238"/>
      <c r="J147" s="238"/>
      <c r="K147" s="238"/>
      <c r="L147" s="238"/>
      <c r="M147" s="238"/>
      <c r="N147" s="238"/>
      <c r="O147" s="238"/>
      <c r="P147" s="238"/>
      <c r="Q147" s="238"/>
      <c r="R147" s="238"/>
      <c r="S147" s="238"/>
      <c r="T147" s="238"/>
      <c r="U147" s="238"/>
      <c r="V147" s="238"/>
      <c r="W147" s="238"/>
    </row>
    <row r="148" spans="8:23" hidden="1" x14ac:dyDescent="0.2">
      <c r="H148" s="238"/>
      <c r="J148" s="238"/>
      <c r="K148" s="238"/>
      <c r="L148" s="238"/>
      <c r="M148" s="238"/>
      <c r="N148" s="238"/>
      <c r="O148" s="238"/>
      <c r="P148" s="238"/>
      <c r="Q148" s="238"/>
      <c r="R148" s="238"/>
      <c r="S148" s="238"/>
      <c r="T148" s="238"/>
      <c r="U148" s="238"/>
      <c r="V148" s="238"/>
      <c r="W148" s="238"/>
    </row>
    <row r="149" spans="8:23" hidden="1" x14ac:dyDescent="0.2">
      <c r="H149" s="238"/>
      <c r="J149" s="238"/>
      <c r="K149" s="238"/>
      <c r="L149" s="238"/>
      <c r="M149" s="238"/>
      <c r="N149" s="238"/>
      <c r="O149" s="238"/>
      <c r="P149" s="238"/>
      <c r="Q149" s="238"/>
      <c r="R149" s="238"/>
      <c r="S149" s="238"/>
      <c r="T149" s="238"/>
      <c r="U149" s="238"/>
      <c r="V149" s="238"/>
      <c r="W149" s="238"/>
    </row>
    <row r="150" spans="8:23" hidden="1" x14ac:dyDescent="0.2">
      <c r="H150" s="238"/>
      <c r="J150" s="238"/>
      <c r="K150" s="238"/>
      <c r="L150" s="238"/>
      <c r="M150" s="238"/>
      <c r="N150" s="238"/>
      <c r="O150" s="238"/>
      <c r="P150" s="238"/>
      <c r="Q150" s="238"/>
      <c r="R150" s="238"/>
      <c r="S150" s="238"/>
      <c r="T150" s="238"/>
      <c r="U150" s="238"/>
      <c r="V150" s="238"/>
      <c r="W150" s="238"/>
    </row>
    <row r="151" spans="8:23" hidden="1" x14ac:dyDescent="0.2">
      <c r="H151" s="238"/>
      <c r="J151" s="238"/>
      <c r="K151" s="238"/>
      <c r="L151" s="238"/>
      <c r="M151" s="238"/>
      <c r="N151" s="238"/>
      <c r="O151" s="238"/>
      <c r="P151" s="238"/>
      <c r="Q151" s="238"/>
      <c r="R151" s="238"/>
      <c r="S151" s="238"/>
      <c r="T151" s="238"/>
      <c r="U151" s="238"/>
      <c r="V151" s="238"/>
      <c r="W151" s="238"/>
    </row>
    <row r="152" spans="8:23" hidden="1" x14ac:dyDescent="0.2">
      <c r="H152" s="238"/>
      <c r="J152" s="238"/>
      <c r="K152" s="238"/>
      <c r="L152" s="238"/>
      <c r="M152" s="238"/>
      <c r="N152" s="238"/>
      <c r="O152" s="238"/>
      <c r="P152" s="238"/>
      <c r="Q152" s="238"/>
      <c r="R152" s="238"/>
      <c r="S152" s="238"/>
      <c r="T152" s="238"/>
      <c r="U152" s="238"/>
      <c r="V152" s="238"/>
      <c r="W152" s="238"/>
    </row>
    <row r="153" spans="8:23" hidden="1" x14ac:dyDescent="0.2">
      <c r="H153" s="238"/>
      <c r="J153" s="238"/>
      <c r="K153" s="238"/>
      <c r="L153" s="238"/>
      <c r="M153" s="238"/>
      <c r="N153" s="238"/>
      <c r="O153" s="238"/>
      <c r="P153" s="238"/>
      <c r="Q153" s="238"/>
      <c r="R153" s="238"/>
      <c r="S153" s="238"/>
      <c r="T153" s="238"/>
      <c r="U153" s="238"/>
      <c r="V153" s="238"/>
      <c r="W153" s="238"/>
    </row>
    <row r="154" spans="8:23" hidden="1" x14ac:dyDescent="0.2">
      <c r="H154" s="238"/>
      <c r="J154" s="238"/>
      <c r="K154" s="238"/>
      <c r="L154" s="238"/>
      <c r="M154" s="238"/>
      <c r="N154" s="238"/>
      <c r="O154" s="238"/>
      <c r="P154" s="238"/>
      <c r="Q154" s="238"/>
      <c r="R154" s="238"/>
      <c r="S154" s="238"/>
      <c r="T154" s="238"/>
      <c r="U154" s="238"/>
      <c r="V154" s="238"/>
      <c r="W154" s="238"/>
    </row>
    <row r="155" spans="8:23" hidden="1" x14ac:dyDescent="0.2">
      <c r="H155" s="238"/>
      <c r="J155" s="238"/>
      <c r="K155" s="238"/>
      <c r="L155" s="238"/>
      <c r="M155" s="238"/>
      <c r="N155" s="238"/>
      <c r="O155" s="238"/>
      <c r="P155" s="238"/>
      <c r="Q155" s="238"/>
      <c r="R155" s="238"/>
      <c r="S155" s="238"/>
      <c r="T155" s="238"/>
      <c r="U155" s="238"/>
      <c r="V155" s="238"/>
      <c r="W155" s="238"/>
    </row>
    <row r="156" spans="8:23" hidden="1" x14ac:dyDescent="0.2">
      <c r="H156" s="238"/>
      <c r="J156" s="238"/>
      <c r="K156" s="238"/>
      <c r="L156" s="238"/>
      <c r="M156" s="238"/>
      <c r="N156" s="238"/>
      <c r="O156" s="238"/>
      <c r="P156" s="238"/>
      <c r="Q156" s="238"/>
      <c r="R156" s="238"/>
      <c r="S156" s="238"/>
      <c r="T156" s="238"/>
      <c r="U156" s="238"/>
      <c r="V156" s="238"/>
      <c r="W156" s="238"/>
    </row>
    <row r="157" spans="8:23" hidden="1" x14ac:dyDescent="0.2">
      <c r="H157" s="238"/>
      <c r="J157" s="238"/>
      <c r="K157" s="238"/>
      <c r="L157" s="238"/>
      <c r="M157" s="238"/>
      <c r="N157" s="238"/>
      <c r="O157" s="238"/>
      <c r="P157" s="238"/>
      <c r="Q157" s="238"/>
      <c r="R157" s="238"/>
      <c r="S157" s="238"/>
      <c r="T157" s="238"/>
      <c r="U157" s="238"/>
      <c r="V157" s="238"/>
      <c r="W157" s="238"/>
    </row>
    <row r="158" spans="8:23" hidden="1" x14ac:dyDescent="0.2">
      <c r="H158" s="238"/>
      <c r="J158" s="238"/>
      <c r="K158" s="238"/>
      <c r="L158" s="238"/>
      <c r="M158" s="238"/>
      <c r="N158" s="238"/>
      <c r="O158" s="238"/>
      <c r="P158" s="238"/>
      <c r="Q158" s="238"/>
      <c r="R158" s="238"/>
      <c r="S158" s="238"/>
      <c r="T158" s="238"/>
      <c r="U158" s="238"/>
      <c r="V158" s="238"/>
      <c r="W158" s="238"/>
    </row>
    <row r="159" spans="8:23" hidden="1" x14ac:dyDescent="0.2">
      <c r="H159" s="238"/>
      <c r="J159" s="238"/>
      <c r="K159" s="238"/>
      <c r="L159" s="238"/>
      <c r="M159" s="238"/>
      <c r="N159" s="238"/>
      <c r="O159" s="238"/>
      <c r="P159" s="238"/>
      <c r="Q159" s="238"/>
      <c r="R159" s="238"/>
      <c r="S159" s="238"/>
      <c r="T159" s="238"/>
      <c r="U159" s="238"/>
      <c r="V159" s="238"/>
      <c r="W159" s="238"/>
    </row>
    <row r="160" spans="8:23" hidden="1" x14ac:dyDescent="0.2">
      <c r="H160" s="238"/>
      <c r="J160" s="238"/>
      <c r="K160" s="238"/>
      <c r="L160" s="238"/>
      <c r="M160" s="238"/>
      <c r="N160" s="238"/>
      <c r="O160" s="238"/>
      <c r="P160" s="238"/>
      <c r="Q160" s="238"/>
      <c r="R160" s="238"/>
      <c r="S160" s="238"/>
      <c r="T160" s="238"/>
      <c r="U160" s="238"/>
      <c r="V160" s="238"/>
      <c r="W160" s="238"/>
    </row>
    <row r="161" spans="8:23" hidden="1" x14ac:dyDescent="0.2">
      <c r="H161" s="238"/>
      <c r="J161" s="238"/>
      <c r="K161" s="238"/>
      <c r="L161" s="238"/>
      <c r="M161" s="238"/>
      <c r="N161" s="238"/>
      <c r="O161" s="238"/>
      <c r="P161" s="238"/>
      <c r="Q161" s="238"/>
      <c r="R161" s="238"/>
      <c r="S161" s="238"/>
      <c r="T161" s="238"/>
      <c r="U161" s="238"/>
      <c r="V161" s="238"/>
      <c r="W161" s="238"/>
    </row>
    <row r="162" spans="8:23" hidden="1" x14ac:dyDescent="0.2">
      <c r="H162" s="238"/>
      <c r="J162" s="238"/>
      <c r="K162" s="238"/>
      <c r="L162" s="238"/>
      <c r="M162" s="238"/>
      <c r="N162" s="238"/>
      <c r="O162" s="238"/>
      <c r="P162" s="238"/>
      <c r="Q162" s="238"/>
      <c r="R162" s="238"/>
      <c r="S162" s="238"/>
      <c r="T162" s="238"/>
      <c r="U162" s="238"/>
      <c r="V162" s="238"/>
      <c r="W162" s="238"/>
    </row>
    <row r="163" spans="8:23" hidden="1" x14ac:dyDescent="0.2">
      <c r="H163" s="238"/>
      <c r="J163" s="238"/>
      <c r="K163" s="238"/>
      <c r="L163" s="238"/>
      <c r="M163" s="238"/>
      <c r="N163" s="238"/>
      <c r="O163" s="238"/>
      <c r="P163" s="238"/>
      <c r="Q163" s="238"/>
      <c r="R163" s="238"/>
      <c r="S163" s="238"/>
      <c r="T163" s="238"/>
      <c r="U163" s="238"/>
      <c r="V163" s="238"/>
      <c r="W163" s="238"/>
    </row>
    <row r="164" spans="8:23" hidden="1" x14ac:dyDescent="0.2">
      <c r="H164" s="238"/>
      <c r="J164" s="238"/>
      <c r="K164" s="238"/>
      <c r="L164" s="238"/>
      <c r="M164" s="238"/>
      <c r="N164" s="238"/>
      <c r="O164" s="238"/>
      <c r="P164" s="238"/>
      <c r="Q164" s="238"/>
      <c r="R164" s="238"/>
      <c r="S164" s="238"/>
      <c r="T164" s="238"/>
      <c r="U164" s="238"/>
      <c r="V164" s="238"/>
      <c r="W164" s="238"/>
    </row>
    <row r="165" spans="8:23" hidden="1" x14ac:dyDescent="0.2">
      <c r="H165" s="238"/>
      <c r="J165" s="238"/>
      <c r="K165" s="238"/>
      <c r="L165" s="238"/>
      <c r="M165" s="238"/>
      <c r="N165" s="238"/>
      <c r="O165" s="238"/>
      <c r="P165" s="238"/>
      <c r="Q165" s="238"/>
      <c r="R165" s="238"/>
      <c r="S165" s="238"/>
      <c r="T165" s="238"/>
      <c r="U165" s="238"/>
      <c r="V165" s="238"/>
      <c r="W165" s="238"/>
    </row>
    <row r="166" spans="8:23" hidden="1" x14ac:dyDescent="0.2">
      <c r="H166" s="238"/>
      <c r="J166" s="238"/>
      <c r="K166" s="238"/>
      <c r="L166" s="238"/>
      <c r="M166" s="238"/>
      <c r="N166" s="238"/>
      <c r="O166" s="238"/>
      <c r="P166" s="238"/>
      <c r="Q166" s="238"/>
      <c r="R166" s="238"/>
      <c r="S166" s="238"/>
      <c r="T166" s="238"/>
      <c r="U166" s="238"/>
      <c r="V166" s="238"/>
      <c r="W166" s="238"/>
    </row>
    <row r="167" spans="8:23" hidden="1" x14ac:dyDescent="0.2">
      <c r="H167" s="238"/>
      <c r="J167" s="238"/>
      <c r="K167" s="238"/>
      <c r="L167" s="238"/>
      <c r="M167" s="238"/>
      <c r="N167" s="238"/>
      <c r="O167" s="238"/>
      <c r="P167" s="238"/>
      <c r="Q167" s="238"/>
      <c r="R167" s="238"/>
      <c r="S167" s="238"/>
      <c r="T167" s="238"/>
      <c r="U167" s="238"/>
      <c r="V167" s="238"/>
      <c r="W167" s="238"/>
    </row>
    <row r="168" spans="8:23" hidden="1" x14ac:dyDescent="0.2">
      <c r="H168" s="238"/>
      <c r="J168" s="238"/>
      <c r="K168" s="238"/>
      <c r="L168" s="238"/>
      <c r="M168" s="238"/>
      <c r="N168" s="238"/>
      <c r="O168" s="238"/>
      <c r="P168" s="238"/>
      <c r="Q168" s="238"/>
      <c r="R168" s="238"/>
      <c r="S168" s="238"/>
      <c r="T168" s="238"/>
      <c r="U168" s="238"/>
      <c r="V168" s="238"/>
      <c r="W168" s="238"/>
    </row>
    <row r="169" spans="8:23" hidden="1" x14ac:dyDescent="0.2">
      <c r="H169" s="238"/>
      <c r="J169" s="238"/>
      <c r="K169" s="238"/>
      <c r="L169" s="238"/>
      <c r="M169" s="238"/>
      <c r="N169" s="238"/>
      <c r="O169" s="238"/>
      <c r="P169" s="238"/>
      <c r="Q169" s="238"/>
      <c r="R169" s="238"/>
      <c r="S169" s="238"/>
      <c r="T169" s="238"/>
      <c r="U169" s="238"/>
      <c r="V169" s="238"/>
      <c r="W169" s="238"/>
    </row>
    <row r="170" spans="8:23" hidden="1" x14ac:dyDescent="0.2">
      <c r="H170" s="238"/>
      <c r="J170" s="238"/>
      <c r="K170" s="238"/>
      <c r="L170" s="238"/>
      <c r="M170" s="238"/>
      <c r="N170" s="238"/>
      <c r="O170" s="238"/>
      <c r="P170" s="238"/>
      <c r="Q170" s="238"/>
      <c r="R170" s="238"/>
      <c r="S170" s="238"/>
      <c r="T170" s="238"/>
      <c r="U170" s="238"/>
      <c r="V170" s="238"/>
      <c r="W170" s="238"/>
    </row>
    <row r="171" spans="8:23" hidden="1" x14ac:dyDescent="0.2">
      <c r="H171" s="238"/>
      <c r="J171" s="238"/>
      <c r="K171" s="238"/>
      <c r="L171" s="238"/>
      <c r="M171" s="238"/>
      <c r="N171" s="238"/>
      <c r="O171" s="238"/>
      <c r="P171" s="238"/>
      <c r="Q171" s="238"/>
      <c r="R171" s="238"/>
      <c r="S171" s="238"/>
      <c r="T171" s="238"/>
      <c r="U171" s="238"/>
      <c r="V171" s="238"/>
      <c r="W171" s="238"/>
    </row>
    <row r="172" spans="8:23" hidden="1" x14ac:dyDescent="0.2">
      <c r="H172" s="238"/>
      <c r="J172" s="238"/>
      <c r="K172" s="238"/>
      <c r="L172" s="238"/>
      <c r="M172" s="238"/>
      <c r="N172" s="238"/>
      <c r="O172" s="238"/>
      <c r="P172" s="238"/>
      <c r="Q172" s="238"/>
      <c r="R172" s="238"/>
      <c r="S172" s="238"/>
      <c r="T172" s="238"/>
      <c r="U172" s="238"/>
      <c r="V172" s="238"/>
      <c r="W172" s="238"/>
    </row>
    <row r="173" spans="8:23" hidden="1" x14ac:dyDescent="0.2">
      <c r="H173" s="238"/>
      <c r="J173" s="238"/>
      <c r="K173" s="238"/>
      <c r="L173" s="238"/>
      <c r="M173" s="238"/>
      <c r="N173" s="238"/>
      <c r="O173" s="238"/>
      <c r="P173" s="238"/>
      <c r="Q173" s="238"/>
      <c r="R173" s="238"/>
      <c r="S173" s="238"/>
      <c r="T173" s="238"/>
      <c r="U173" s="238"/>
      <c r="V173" s="238"/>
      <c r="W173" s="238"/>
    </row>
    <row r="174" spans="8:23" hidden="1" x14ac:dyDescent="0.2">
      <c r="H174" s="238"/>
      <c r="J174" s="238"/>
      <c r="K174" s="238"/>
      <c r="L174" s="238"/>
      <c r="M174" s="238"/>
      <c r="N174" s="238"/>
      <c r="O174" s="238"/>
      <c r="P174" s="238"/>
      <c r="Q174" s="238"/>
      <c r="R174" s="238"/>
      <c r="S174" s="238"/>
      <c r="T174" s="238"/>
      <c r="U174" s="238"/>
      <c r="V174" s="238"/>
      <c r="W174" s="238"/>
    </row>
    <row r="175" spans="8:23" hidden="1" x14ac:dyDescent="0.2">
      <c r="H175" s="238"/>
      <c r="J175" s="238"/>
      <c r="K175" s="238"/>
      <c r="L175" s="238"/>
      <c r="M175" s="238"/>
      <c r="N175" s="238"/>
      <c r="O175" s="238"/>
      <c r="P175" s="238"/>
      <c r="Q175" s="238"/>
      <c r="R175" s="238"/>
      <c r="S175" s="238"/>
      <c r="T175" s="238"/>
      <c r="U175" s="238"/>
      <c r="V175" s="238"/>
      <c r="W175" s="238"/>
    </row>
    <row r="176" spans="8:23" hidden="1" x14ac:dyDescent="0.2">
      <c r="H176" s="238"/>
      <c r="J176" s="238"/>
      <c r="K176" s="238"/>
      <c r="L176" s="238"/>
      <c r="M176" s="238"/>
      <c r="N176" s="238"/>
      <c r="O176" s="238"/>
      <c r="P176" s="238"/>
      <c r="Q176" s="238"/>
      <c r="R176" s="238"/>
      <c r="S176" s="238"/>
      <c r="T176" s="238"/>
      <c r="U176" s="238"/>
      <c r="V176" s="238"/>
      <c r="W176" s="238"/>
    </row>
    <row r="177" spans="8:23" hidden="1" x14ac:dyDescent="0.2">
      <c r="H177" s="238"/>
      <c r="J177" s="238"/>
      <c r="K177" s="238"/>
      <c r="L177" s="238"/>
      <c r="M177" s="238"/>
      <c r="N177" s="238"/>
      <c r="O177" s="238"/>
      <c r="P177" s="238"/>
      <c r="Q177" s="238"/>
      <c r="R177" s="238"/>
      <c r="S177" s="238"/>
      <c r="T177" s="238"/>
      <c r="U177" s="238"/>
      <c r="V177" s="238"/>
      <c r="W177" s="238"/>
    </row>
    <row r="178" spans="8:23" hidden="1" x14ac:dyDescent="0.2">
      <c r="H178" s="238"/>
      <c r="J178" s="238"/>
      <c r="K178" s="238"/>
      <c r="L178" s="238"/>
      <c r="M178" s="238"/>
      <c r="N178" s="238"/>
      <c r="O178" s="238"/>
      <c r="P178" s="238"/>
      <c r="Q178" s="238"/>
      <c r="R178" s="238"/>
      <c r="S178" s="238"/>
      <c r="T178" s="238"/>
      <c r="U178" s="238"/>
      <c r="V178" s="238"/>
      <c r="W178" s="238"/>
    </row>
    <row r="179" spans="8:23" hidden="1" x14ac:dyDescent="0.2">
      <c r="H179" s="238"/>
      <c r="J179" s="238"/>
      <c r="K179" s="238"/>
      <c r="L179" s="238"/>
      <c r="M179" s="238"/>
      <c r="N179" s="238"/>
      <c r="O179" s="238"/>
      <c r="P179" s="238"/>
      <c r="Q179" s="238"/>
      <c r="R179" s="238"/>
      <c r="S179" s="238"/>
      <c r="T179" s="238"/>
      <c r="U179" s="238"/>
      <c r="V179" s="238"/>
      <c r="W179" s="238"/>
    </row>
    <row r="180" spans="8:23" hidden="1" x14ac:dyDescent="0.2">
      <c r="H180" s="238"/>
      <c r="J180" s="238"/>
      <c r="K180" s="238"/>
      <c r="L180" s="238"/>
      <c r="M180" s="238"/>
      <c r="N180" s="238"/>
      <c r="O180" s="238"/>
      <c r="P180" s="238"/>
      <c r="Q180" s="238"/>
      <c r="R180" s="238"/>
      <c r="S180" s="238"/>
      <c r="T180" s="238"/>
      <c r="U180" s="238"/>
      <c r="V180" s="238"/>
      <c r="W180" s="238"/>
    </row>
    <row r="181" spans="8:23" hidden="1" x14ac:dyDescent="0.2">
      <c r="H181" s="238"/>
      <c r="J181" s="238"/>
      <c r="K181" s="238"/>
      <c r="L181" s="238"/>
      <c r="M181" s="238"/>
      <c r="N181" s="238"/>
      <c r="O181" s="238"/>
      <c r="P181" s="238"/>
      <c r="Q181" s="238"/>
      <c r="R181" s="238"/>
      <c r="S181" s="238"/>
      <c r="T181" s="238"/>
      <c r="U181" s="238"/>
      <c r="V181" s="238"/>
      <c r="W181" s="238"/>
    </row>
    <row r="182" spans="8:23" hidden="1" x14ac:dyDescent="0.2">
      <c r="H182" s="238"/>
      <c r="J182" s="238"/>
      <c r="K182" s="238"/>
      <c r="L182" s="238"/>
      <c r="M182" s="238"/>
      <c r="N182" s="238"/>
      <c r="O182" s="238"/>
      <c r="P182" s="238"/>
      <c r="Q182" s="238"/>
      <c r="R182" s="238"/>
      <c r="S182" s="238"/>
      <c r="T182" s="238"/>
      <c r="U182" s="238"/>
      <c r="V182" s="238"/>
      <c r="W182" s="238"/>
    </row>
    <row r="183" spans="8:23" hidden="1" x14ac:dyDescent="0.2">
      <c r="H183" s="238"/>
      <c r="J183" s="238"/>
      <c r="K183" s="238"/>
      <c r="L183" s="238"/>
      <c r="M183" s="238"/>
      <c r="N183" s="238"/>
      <c r="O183" s="238"/>
      <c r="P183" s="238"/>
      <c r="Q183" s="238"/>
      <c r="R183" s="238"/>
      <c r="S183" s="238"/>
      <c r="T183" s="238"/>
      <c r="U183" s="238"/>
      <c r="V183" s="238"/>
      <c r="W183" s="238"/>
    </row>
    <row r="184" spans="8:23" hidden="1" x14ac:dyDescent="0.2">
      <c r="H184" s="238"/>
      <c r="J184" s="238"/>
      <c r="K184" s="238"/>
      <c r="L184" s="238"/>
      <c r="M184" s="238"/>
      <c r="N184" s="238"/>
      <c r="O184" s="238"/>
      <c r="P184" s="238"/>
      <c r="Q184" s="238"/>
      <c r="R184" s="238"/>
      <c r="S184" s="238"/>
      <c r="T184" s="238"/>
      <c r="U184" s="238"/>
      <c r="V184" s="238"/>
      <c r="W184" s="238"/>
    </row>
    <row r="185" spans="8:23" hidden="1" x14ac:dyDescent="0.2">
      <c r="H185" s="238"/>
      <c r="J185" s="238"/>
      <c r="K185" s="238"/>
      <c r="L185" s="238"/>
      <c r="M185" s="238"/>
      <c r="N185" s="238"/>
      <c r="O185" s="238"/>
      <c r="P185" s="238"/>
      <c r="Q185" s="238"/>
      <c r="R185" s="238"/>
      <c r="S185" s="238"/>
      <c r="T185" s="238"/>
      <c r="U185" s="238"/>
      <c r="V185" s="238"/>
      <c r="W185" s="238"/>
    </row>
    <row r="186" spans="8:23" hidden="1" x14ac:dyDescent="0.2">
      <c r="H186" s="238"/>
      <c r="J186" s="238"/>
      <c r="K186" s="238"/>
      <c r="L186" s="238"/>
      <c r="M186" s="238"/>
      <c r="N186" s="238"/>
      <c r="O186" s="238"/>
      <c r="P186" s="238"/>
      <c r="Q186" s="238"/>
      <c r="R186" s="238"/>
      <c r="S186" s="238"/>
      <c r="T186" s="238"/>
      <c r="U186" s="238"/>
      <c r="V186" s="238"/>
      <c r="W186" s="238"/>
    </row>
    <row r="187" spans="8:23" hidden="1" x14ac:dyDescent="0.2">
      <c r="H187" s="238"/>
      <c r="J187" s="238"/>
      <c r="K187" s="238"/>
      <c r="L187" s="238"/>
      <c r="M187" s="238"/>
      <c r="N187" s="238"/>
      <c r="O187" s="238"/>
      <c r="P187" s="238"/>
      <c r="Q187" s="238"/>
      <c r="R187" s="238"/>
      <c r="S187" s="238"/>
      <c r="T187" s="238"/>
      <c r="U187" s="238"/>
      <c r="V187" s="238"/>
      <c r="W187" s="238"/>
    </row>
    <row r="188" spans="8:23" hidden="1" x14ac:dyDescent="0.2">
      <c r="H188" s="238"/>
      <c r="J188" s="238"/>
      <c r="K188" s="238"/>
      <c r="L188" s="238"/>
      <c r="M188" s="238"/>
      <c r="N188" s="238"/>
      <c r="O188" s="238"/>
      <c r="P188" s="238"/>
      <c r="Q188" s="238"/>
      <c r="R188" s="238"/>
      <c r="S188" s="238"/>
      <c r="T188" s="238"/>
      <c r="U188" s="238"/>
      <c r="V188" s="238"/>
      <c r="W188" s="238"/>
    </row>
    <row r="189" spans="8:23" hidden="1" x14ac:dyDescent="0.2">
      <c r="H189" s="238"/>
      <c r="J189" s="238"/>
      <c r="K189" s="238"/>
      <c r="L189" s="238"/>
      <c r="M189" s="238"/>
      <c r="N189" s="238"/>
      <c r="O189" s="238"/>
      <c r="P189" s="238"/>
      <c r="Q189" s="238"/>
      <c r="R189" s="238"/>
      <c r="S189" s="238"/>
      <c r="T189" s="238"/>
      <c r="U189" s="238"/>
      <c r="V189" s="238"/>
      <c r="W189" s="238"/>
    </row>
    <row r="190" spans="8:23" hidden="1" x14ac:dyDescent="0.2">
      <c r="H190" s="238"/>
      <c r="J190" s="238"/>
      <c r="K190" s="238"/>
      <c r="L190" s="238"/>
      <c r="M190" s="238"/>
      <c r="N190" s="238"/>
      <c r="O190" s="238"/>
      <c r="P190" s="238"/>
      <c r="Q190" s="238"/>
      <c r="R190" s="238"/>
      <c r="S190" s="238"/>
      <c r="T190" s="238"/>
      <c r="U190" s="238"/>
      <c r="V190" s="238"/>
      <c r="W190" s="238"/>
    </row>
    <row r="191" spans="8:23" hidden="1" x14ac:dyDescent="0.2">
      <c r="H191" s="238"/>
      <c r="J191" s="238"/>
      <c r="K191" s="238"/>
      <c r="L191" s="238"/>
      <c r="M191" s="238"/>
      <c r="N191" s="238"/>
      <c r="O191" s="238"/>
      <c r="P191" s="238"/>
      <c r="Q191" s="238"/>
      <c r="R191" s="238"/>
      <c r="S191" s="238"/>
      <c r="T191" s="238"/>
      <c r="U191" s="238"/>
      <c r="V191" s="238"/>
      <c r="W191" s="238"/>
    </row>
    <row r="192" spans="8:23" hidden="1" x14ac:dyDescent="0.2">
      <c r="H192" s="238"/>
      <c r="J192" s="238"/>
      <c r="K192" s="238"/>
      <c r="L192" s="238"/>
      <c r="M192" s="238"/>
      <c r="N192" s="238"/>
      <c r="O192" s="238"/>
      <c r="P192" s="238"/>
      <c r="Q192" s="238"/>
      <c r="R192" s="238"/>
      <c r="S192" s="238"/>
      <c r="T192" s="238"/>
      <c r="U192" s="238"/>
      <c r="V192" s="238"/>
      <c r="W192" s="238"/>
    </row>
    <row r="193" spans="8:23" hidden="1" x14ac:dyDescent="0.2">
      <c r="H193" s="238"/>
      <c r="J193" s="238"/>
      <c r="K193" s="238"/>
      <c r="L193" s="238"/>
      <c r="M193" s="238"/>
      <c r="N193" s="238"/>
      <c r="O193" s="238"/>
      <c r="P193" s="238"/>
      <c r="Q193" s="238"/>
      <c r="R193" s="238"/>
      <c r="S193" s="238"/>
      <c r="T193" s="238"/>
      <c r="U193" s="238"/>
      <c r="V193" s="238"/>
      <c r="W193" s="238"/>
    </row>
    <row r="194" spans="8:23" hidden="1" x14ac:dyDescent="0.2">
      <c r="H194" s="238"/>
      <c r="J194" s="238"/>
      <c r="K194" s="238"/>
      <c r="L194" s="238"/>
      <c r="M194" s="238"/>
      <c r="N194" s="238"/>
      <c r="O194" s="238"/>
      <c r="P194" s="238"/>
      <c r="Q194" s="238"/>
      <c r="R194" s="238"/>
      <c r="S194" s="238"/>
      <c r="T194" s="238"/>
      <c r="U194" s="238"/>
      <c r="V194" s="238"/>
      <c r="W194" s="238"/>
    </row>
    <row r="195" spans="8:23" hidden="1" x14ac:dyDescent="0.2">
      <c r="H195" s="238"/>
      <c r="J195" s="238"/>
      <c r="K195" s="238"/>
      <c r="L195" s="238"/>
      <c r="M195" s="238"/>
      <c r="N195" s="238"/>
      <c r="O195" s="238"/>
      <c r="P195" s="238"/>
      <c r="Q195" s="238"/>
      <c r="R195" s="238"/>
      <c r="S195" s="238"/>
      <c r="T195" s="238"/>
      <c r="U195" s="238"/>
      <c r="V195" s="238"/>
      <c r="W195" s="238"/>
    </row>
    <row r="196" spans="8:23" hidden="1" x14ac:dyDescent="0.2">
      <c r="H196" s="238"/>
      <c r="J196" s="238"/>
      <c r="K196" s="238"/>
      <c r="L196" s="238"/>
      <c r="M196" s="238"/>
      <c r="N196" s="238"/>
      <c r="O196" s="238"/>
      <c r="P196" s="238"/>
      <c r="Q196" s="238"/>
      <c r="R196" s="238"/>
      <c r="S196" s="238"/>
      <c r="T196" s="238"/>
      <c r="U196" s="238"/>
      <c r="V196" s="238"/>
      <c r="W196" s="238"/>
    </row>
    <row r="197" spans="8:23" hidden="1" x14ac:dyDescent="0.2">
      <c r="H197" s="238"/>
      <c r="J197" s="238"/>
      <c r="K197" s="238"/>
      <c r="L197" s="238"/>
      <c r="M197" s="238"/>
      <c r="N197" s="238"/>
      <c r="O197" s="238"/>
      <c r="P197" s="238"/>
      <c r="Q197" s="238"/>
      <c r="R197" s="238"/>
      <c r="S197" s="238"/>
      <c r="T197" s="238"/>
      <c r="U197" s="238"/>
      <c r="V197" s="238"/>
      <c r="W197" s="238"/>
    </row>
    <row r="198" spans="8:23" hidden="1" x14ac:dyDescent="0.2">
      <c r="H198" s="238"/>
      <c r="J198" s="238"/>
      <c r="K198" s="238"/>
      <c r="L198" s="238"/>
      <c r="M198" s="238"/>
      <c r="N198" s="238"/>
      <c r="O198" s="238"/>
      <c r="P198" s="238"/>
      <c r="Q198" s="238"/>
      <c r="R198" s="238"/>
      <c r="S198" s="238"/>
      <c r="T198" s="238"/>
      <c r="U198" s="238"/>
      <c r="V198" s="238"/>
      <c r="W198" s="238"/>
    </row>
    <row r="199" spans="8:23" hidden="1" x14ac:dyDescent="0.2">
      <c r="H199" s="238"/>
      <c r="J199" s="238"/>
      <c r="K199" s="238"/>
      <c r="L199" s="238"/>
      <c r="M199" s="238"/>
      <c r="N199" s="238"/>
      <c r="O199" s="238"/>
      <c r="P199" s="238"/>
      <c r="Q199" s="238"/>
      <c r="R199" s="238"/>
      <c r="S199" s="238"/>
      <c r="T199" s="238"/>
      <c r="U199" s="238"/>
      <c r="V199" s="238"/>
      <c r="W199" s="238"/>
    </row>
    <row r="200" spans="8:23" hidden="1" x14ac:dyDescent="0.2">
      <c r="H200" s="238"/>
      <c r="J200" s="238"/>
      <c r="K200" s="238"/>
      <c r="L200" s="238"/>
      <c r="M200" s="238"/>
      <c r="N200" s="238"/>
      <c r="O200" s="238"/>
      <c r="P200" s="238"/>
      <c r="Q200" s="238"/>
      <c r="R200" s="238"/>
      <c r="S200" s="238"/>
      <c r="T200" s="238"/>
      <c r="U200" s="238"/>
      <c r="V200" s="238"/>
      <c r="W200" s="238"/>
    </row>
    <row r="201" spans="8:23" hidden="1" x14ac:dyDescent="0.2">
      <c r="H201" s="238"/>
      <c r="J201" s="238"/>
      <c r="K201" s="238"/>
      <c r="L201" s="238"/>
      <c r="M201" s="238"/>
      <c r="N201" s="238"/>
      <c r="O201" s="238"/>
      <c r="P201" s="238"/>
      <c r="Q201" s="238"/>
      <c r="R201" s="238"/>
      <c r="S201" s="238"/>
      <c r="T201" s="238"/>
      <c r="U201" s="238"/>
      <c r="V201" s="238"/>
      <c r="W201" s="238"/>
    </row>
    <row r="202" spans="8:23" hidden="1" x14ac:dyDescent="0.2">
      <c r="H202" s="238"/>
      <c r="J202" s="238"/>
      <c r="K202" s="238"/>
      <c r="L202" s="238"/>
      <c r="M202" s="238"/>
      <c r="N202" s="238"/>
      <c r="O202" s="238"/>
      <c r="P202" s="238"/>
      <c r="Q202" s="238"/>
      <c r="R202" s="238"/>
      <c r="S202" s="238"/>
      <c r="T202" s="238"/>
      <c r="U202" s="238"/>
      <c r="V202" s="238"/>
      <c r="W202" s="238"/>
    </row>
    <row r="203" spans="8:23" hidden="1" x14ac:dyDescent="0.2">
      <c r="H203" s="238"/>
      <c r="J203" s="238"/>
      <c r="K203" s="238"/>
      <c r="L203" s="238"/>
      <c r="M203" s="238"/>
      <c r="N203" s="238"/>
      <c r="O203" s="238"/>
      <c r="P203" s="238"/>
      <c r="Q203" s="238"/>
      <c r="R203" s="238"/>
      <c r="S203" s="238"/>
      <c r="T203" s="238"/>
      <c r="U203" s="238"/>
      <c r="V203" s="238"/>
      <c r="W203" s="238"/>
    </row>
    <row r="204" spans="8:23" hidden="1" x14ac:dyDescent="0.2">
      <c r="H204" s="238"/>
      <c r="J204" s="238"/>
      <c r="K204" s="238"/>
      <c r="L204" s="238"/>
      <c r="M204" s="238"/>
      <c r="N204" s="238"/>
      <c r="O204" s="238"/>
      <c r="P204" s="238"/>
      <c r="Q204" s="238"/>
      <c r="R204" s="238"/>
      <c r="S204" s="238"/>
      <c r="T204" s="238"/>
      <c r="U204" s="238"/>
      <c r="V204" s="238"/>
      <c r="W204" s="238"/>
    </row>
    <row r="205" spans="8:23" hidden="1" x14ac:dyDescent="0.2">
      <c r="H205" s="238"/>
      <c r="J205" s="238"/>
      <c r="K205" s="238"/>
      <c r="L205" s="238"/>
      <c r="M205" s="238"/>
      <c r="N205" s="238"/>
      <c r="O205" s="238"/>
      <c r="P205" s="238"/>
      <c r="Q205" s="238"/>
      <c r="R205" s="238"/>
      <c r="S205" s="238"/>
      <c r="T205" s="238"/>
      <c r="U205" s="238"/>
      <c r="V205" s="238"/>
      <c r="W205" s="238"/>
    </row>
    <row r="206" spans="8:23" hidden="1" x14ac:dyDescent="0.2">
      <c r="H206" s="238"/>
      <c r="J206" s="238"/>
      <c r="K206" s="238"/>
      <c r="L206" s="238"/>
      <c r="M206" s="238"/>
      <c r="N206" s="238"/>
      <c r="O206" s="238"/>
      <c r="P206" s="238"/>
      <c r="Q206" s="238"/>
      <c r="R206" s="238"/>
      <c r="S206" s="238"/>
      <c r="T206" s="238"/>
      <c r="U206" s="238"/>
      <c r="V206" s="238"/>
      <c r="W206" s="238"/>
    </row>
    <row r="207" spans="8:23" hidden="1" x14ac:dyDescent="0.2">
      <c r="H207" s="238"/>
      <c r="J207" s="238"/>
      <c r="K207" s="238"/>
      <c r="L207" s="238"/>
      <c r="M207" s="238"/>
      <c r="N207" s="238"/>
      <c r="O207" s="238"/>
      <c r="P207" s="238"/>
      <c r="Q207" s="238"/>
      <c r="R207" s="238"/>
      <c r="S207" s="238"/>
      <c r="T207" s="238"/>
      <c r="U207" s="238"/>
      <c r="V207" s="238"/>
      <c r="W207" s="238"/>
    </row>
    <row r="208" spans="8:23" hidden="1" x14ac:dyDescent="0.2">
      <c r="H208" s="238"/>
      <c r="J208" s="238"/>
      <c r="K208" s="238"/>
      <c r="L208" s="238"/>
      <c r="M208" s="238"/>
      <c r="N208" s="238"/>
      <c r="O208" s="238"/>
      <c r="P208" s="238"/>
      <c r="Q208" s="238"/>
      <c r="R208" s="238"/>
      <c r="S208" s="238"/>
      <c r="T208" s="238"/>
      <c r="U208" s="238"/>
      <c r="V208" s="238"/>
      <c r="W208" s="238"/>
    </row>
    <row r="209" spans="8:23" hidden="1" x14ac:dyDescent="0.2">
      <c r="H209" s="238"/>
      <c r="J209" s="238"/>
      <c r="K209" s="238"/>
      <c r="L209" s="238"/>
      <c r="M209" s="238"/>
      <c r="N209" s="238"/>
      <c r="O209" s="238"/>
      <c r="P209" s="238"/>
      <c r="Q209" s="238"/>
      <c r="R209" s="238"/>
      <c r="S209" s="238"/>
      <c r="T209" s="238"/>
      <c r="U209" s="238"/>
      <c r="V209" s="238"/>
      <c r="W209" s="238"/>
    </row>
    <row r="210" spans="8:23" hidden="1" x14ac:dyDescent="0.2">
      <c r="H210" s="238"/>
      <c r="J210" s="238"/>
      <c r="K210" s="238"/>
      <c r="L210" s="238"/>
      <c r="M210" s="238"/>
      <c r="N210" s="238"/>
      <c r="O210" s="238"/>
      <c r="P210" s="238"/>
      <c r="Q210" s="238"/>
      <c r="R210" s="238"/>
      <c r="S210" s="238"/>
      <c r="T210" s="238"/>
      <c r="U210" s="238"/>
      <c r="V210" s="238"/>
      <c r="W210" s="238"/>
    </row>
    <row r="211" spans="8:23" hidden="1" x14ac:dyDescent="0.2">
      <c r="H211" s="238"/>
      <c r="J211" s="238"/>
      <c r="K211" s="238"/>
      <c r="L211" s="238"/>
      <c r="M211" s="238"/>
      <c r="N211" s="238"/>
      <c r="O211" s="238"/>
      <c r="P211" s="238"/>
      <c r="Q211" s="238"/>
      <c r="R211" s="238"/>
      <c r="S211" s="238"/>
      <c r="T211" s="238"/>
      <c r="U211" s="238"/>
      <c r="V211" s="238"/>
      <c r="W211" s="238"/>
    </row>
    <row r="212" spans="8:23" hidden="1" x14ac:dyDescent="0.2">
      <c r="H212" s="238"/>
      <c r="J212" s="238"/>
      <c r="K212" s="238"/>
      <c r="L212" s="238"/>
      <c r="M212" s="238"/>
      <c r="N212" s="238"/>
      <c r="O212" s="238"/>
      <c r="P212" s="238"/>
      <c r="Q212" s="238"/>
      <c r="R212" s="238"/>
      <c r="S212" s="238"/>
      <c r="T212" s="238"/>
      <c r="U212" s="238"/>
      <c r="V212" s="238"/>
      <c r="W212" s="238"/>
    </row>
    <row r="213" spans="8:23" hidden="1" x14ac:dyDescent="0.2">
      <c r="H213" s="238"/>
      <c r="J213" s="238"/>
      <c r="K213" s="238"/>
      <c r="L213" s="238"/>
      <c r="M213" s="238"/>
      <c r="N213" s="238"/>
      <c r="O213" s="238"/>
      <c r="P213" s="238"/>
      <c r="Q213" s="238"/>
      <c r="R213" s="238"/>
      <c r="S213" s="238"/>
      <c r="T213" s="238"/>
      <c r="U213" s="238"/>
      <c r="V213" s="238"/>
      <c r="W213" s="238"/>
    </row>
    <row r="214" spans="8:23" hidden="1" x14ac:dyDescent="0.2">
      <c r="H214" s="238"/>
      <c r="J214" s="238"/>
      <c r="K214" s="238"/>
      <c r="L214" s="238"/>
      <c r="M214" s="238"/>
      <c r="N214" s="238"/>
      <c r="O214" s="238"/>
      <c r="P214" s="238"/>
      <c r="Q214" s="238"/>
      <c r="R214" s="238"/>
      <c r="S214" s="238"/>
      <c r="T214" s="238"/>
      <c r="U214" s="238"/>
      <c r="V214" s="238"/>
      <c r="W214" s="238"/>
    </row>
    <row r="215" spans="8:23" hidden="1" x14ac:dyDescent="0.2">
      <c r="H215" s="238"/>
      <c r="J215" s="238"/>
      <c r="K215" s="238"/>
      <c r="L215" s="238"/>
      <c r="M215" s="238"/>
      <c r="N215" s="238"/>
      <c r="O215" s="238"/>
      <c r="P215" s="238"/>
      <c r="Q215" s="238"/>
      <c r="R215" s="238"/>
      <c r="S215" s="238"/>
      <c r="T215" s="238"/>
      <c r="U215" s="238"/>
      <c r="V215" s="238"/>
      <c r="W215" s="238"/>
    </row>
    <row r="216" spans="8:23" hidden="1" x14ac:dyDescent="0.2">
      <c r="H216" s="238"/>
      <c r="J216" s="238"/>
      <c r="K216" s="238"/>
      <c r="L216" s="238"/>
      <c r="M216" s="238"/>
      <c r="N216" s="238"/>
      <c r="O216" s="238"/>
      <c r="P216" s="238"/>
      <c r="Q216" s="238"/>
      <c r="R216" s="238"/>
      <c r="S216" s="238"/>
      <c r="T216" s="238"/>
      <c r="U216" s="238"/>
      <c r="V216" s="238"/>
      <c r="W216" s="238"/>
    </row>
    <row r="217" spans="8:23" hidden="1" x14ac:dyDescent="0.2">
      <c r="H217" s="238"/>
      <c r="J217" s="238"/>
      <c r="K217" s="238"/>
      <c r="L217" s="238"/>
      <c r="M217" s="238"/>
      <c r="N217" s="238"/>
      <c r="O217" s="238"/>
      <c r="P217" s="238"/>
      <c r="Q217" s="238"/>
      <c r="R217" s="238"/>
      <c r="S217" s="238"/>
      <c r="T217" s="238"/>
      <c r="U217" s="238"/>
      <c r="V217" s="238"/>
      <c r="W217" s="238"/>
    </row>
    <row r="218" spans="8:23" hidden="1" x14ac:dyDescent="0.2">
      <c r="H218" s="238"/>
      <c r="J218" s="238"/>
      <c r="K218" s="238"/>
      <c r="L218" s="238"/>
      <c r="M218" s="238"/>
      <c r="N218" s="238"/>
      <c r="O218" s="238"/>
      <c r="P218" s="238"/>
      <c r="Q218" s="238"/>
      <c r="R218" s="238"/>
      <c r="S218" s="238"/>
      <c r="T218" s="238"/>
      <c r="U218" s="238"/>
      <c r="V218" s="238"/>
      <c r="W218" s="238"/>
    </row>
    <row r="219" spans="8:23" hidden="1" x14ac:dyDescent="0.2">
      <c r="H219" s="238"/>
      <c r="J219" s="238"/>
      <c r="K219" s="238"/>
      <c r="L219" s="238"/>
      <c r="M219" s="238"/>
      <c r="N219" s="238"/>
      <c r="O219" s="238"/>
      <c r="P219" s="238"/>
      <c r="Q219" s="238"/>
      <c r="R219" s="238"/>
      <c r="S219" s="238"/>
      <c r="T219" s="238"/>
      <c r="U219" s="238"/>
      <c r="V219" s="238"/>
      <c r="W219" s="238"/>
    </row>
    <row r="220" spans="8:23" hidden="1" x14ac:dyDescent="0.2">
      <c r="H220" s="238"/>
      <c r="J220" s="238"/>
      <c r="K220" s="238"/>
      <c r="L220" s="238"/>
      <c r="M220" s="238"/>
      <c r="N220" s="238"/>
      <c r="O220" s="238"/>
      <c r="P220" s="238"/>
      <c r="Q220" s="238"/>
      <c r="R220" s="238"/>
      <c r="S220" s="238"/>
      <c r="T220" s="238"/>
      <c r="U220" s="238"/>
      <c r="V220" s="238"/>
      <c r="W220" s="238"/>
    </row>
    <row r="221" spans="8:23" hidden="1" x14ac:dyDescent="0.2">
      <c r="H221" s="238"/>
      <c r="J221" s="238"/>
      <c r="K221" s="238"/>
      <c r="L221" s="238"/>
      <c r="M221" s="238"/>
      <c r="N221" s="238"/>
      <c r="O221" s="238"/>
      <c r="P221" s="238"/>
      <c r="Q221" s="238"/>
      <c r="R221" s="238"/>
      <c r="S221" s="238"/>
      <c r="T221" s="238"/>
      <c r="U221" s="238"/>
      <c r="V221" s="238"/>
      <c r="W221" s="238"/>
    </row>
    <row r="222" spans="8:23" hidden="1" x14ac:dyDescent="0.2">
      <c r="H222" s="238"/>
      <c r="J222" s="238"/>
      <c r="K222" s="238"/>
      <c r="L222" s="238"/>
      <c r="M222" s="238"/>
      <c r="N222" s="238"/>
      <c r="O222" s="238"/>
      <c r="P222" s="238"/>
      <c r="Q222" s="238"/>
      <c r="R222" s="238"/>
      <c r="S222" s="238"/>
      <c r="T222" s="238"/>
      <c r="U222" s="238"/>
      <c r="V222" s="238"/>
      <c r="W222" s="238"/>
    </row>
    <row r="223" spans="8:23" hidden="1" x14ac:dyDescent="0.2">
      <c r="H223" s="238"/>
      <c r="J223" s="238"/>
      <c r="K223" s="238"/>
      <c r="L223" s="238"/>
      <c r="M223" s="238"/>
      <c r="N223" s="238"/>
      <c r="O223" s="238"/>
      <c r="P223" s="238"/>
      <c r="Q223" s="238"/>
      <c r="R223" s="238"/>
      <c r="S223" s="238"/>
      <c r="T223" s="238"/>
      <c r="U223" s="238"/>
      <c r="V223" s="238"/>
      <c r="W223" s="238"/>
    </row>
    <row r="224" spans="8:23" hidden="1" x14ac:dyDescent="0.2">
      <c r="H224" s="238"/>
      <c r="J224" s="238"/>
      <c r="K224" s="238"/>
      <c r="L224" s="238"/>
      <c r="M224" s="238"/>
      <c r="N224" s="238"/>
      <c r="O224" s="238"/>
      <c r="P224" s="238"/>
      <c r="Q224" s="238"/>
      <c r="R224" s="238"/>
      <c r="S224" s="238"/>
      <c r="T224" s="238"/>
      <c r="U224" s="238"/>
      <c r="V224" s="238"/>
      <c r="W224" s="238"/>
    </row>
    <row r="225" spans="8:23" hidden="1" x14ac:dyDescent="0.2">
      <c r="H225" s="238"/>
      <c r="J225" s="238"/>
      <c r="K225" s="238"/>
      <c r="L225" s="238"/>
      <c r="M225" s="238"/>
      <c r="N225" s="238"/>
      <c r="O225" s="238"/>
      <c r="P225" s="238"/>
      <c r="Q225" s="238"/>
      <c r="R225" s="238"/>
      <c r="S225" s="238"/>
      <c r="T225" s="238"/>
      <c r="U225" s="238"/>
      <c r="V225" s="238"/>
      <c r="W225" s="238"/>
    </row>
    <row r="226" spans="8:23" hidden="1" x14ac:dyDescent="0.2">
      <c r="H226" s="238"/>
      <c r="J226" s="238"/>
      <c r="K226" s="238"/>
      <c r="L226" s="238"/>
      <c r="M226" s="238"/>
      <c r="N226" s="238"/>
      <c r="O226" s="238"/>
      <c r="P226" s="238"/>
      <c r="Q226" s="238"/>
      <c r="R226" s="238"/>
      <c r="S226" s="238"/>
      <c r="T226" s="238"/>
      <c r="U226" s="238"/>
      <c r="V226" s="238"/>
      <c r="W226" s="238"/>
    </row>
    <row r="227" spans="8:23" hidden="1" x14ac:dyDescent="0.2">
      <c r="H227" s="238"/>
      <c r="J227" s="238"/>
      <c r="K227" s="238"/>
      <c r="L227" s="238"/>
      <c r="M227" s="238"/>
      <c r="N227" s="238"/>
      <c r="O227" s="238"/>
      <c r="P227" s="238"/>
      <c r="Q227" s="238"/>
      <c r="R227" s="238"/>
      <c r="S227" s="238"/>
      <c r="T227" s="238"/>
      <c r="U227" s="238"/>
      <c r="V227" s="238"/>
      <c r="W227" s="238"/>
    </row>
    <row r="228" spans="8:23" hidden="1" x14ac:dyDescent="0.2">
      <c r="H228" s="238"/>
      <c r="J228" s="238"/>
      <c r="K228" s="238"/>
      <c r="L228" s="238"/>
      <c r="M228" s="238"/>
      <c r="N228" s="238"/>
      <c r="O228" s="238"/>
      <c r="P228" s="238"/>
      <c r="Q228" s="238"/>
      <c r="R228" s="238"/>
      <c r="S228" s="238"/>
      <c r="T228" s="238"/>
      <c r="U228" s="238"/>
      <c r="V228" s="238"/>
      <c r="W228" s="238"/>
    </row>
    <row r="229" spans="8:23" hidden="1" x14ac:dyDescent="0.2">
      <c r="H229" s="238"/>
      <c r="J229" s="238"/>
      <c r="K229" s="238"/>
      <c r="L229" s="238"/>
      <c r="M229" s="238"/>
      <c r="N229" s="238"/>
      <c r="O229" s="238"/>
      <c r="P229" s="238"/>
      <c r="Q229" s="238"/>
      <c r="R229" s="238"/>
      <c r="S229" s="238"/>
      <c r="T229" s="238"/>
      <c r="U229" s="238"/>
      <c r="V229" s="238"/>
      <c r="W229" s="238"/>
    </row>
    <row r="230" spans="8:23" hidden="1" x14ac:dyDescent="0.2">
      <c r="H230" s="238"/>
      <c r="J230" s="238"/>
      <c r="K230" s="238"/>
      <c r="L230" s="238"/>
      <c r="M230" s="238"/>
      <c r="N230" s="238"/>
      <c r="O230" s="238"/>
      <c r="P230" s="238"/>
      <c r="Q230" s="238"/>
      <c r="R230" s="238"/>
      <c r="S230" s="238"/>
      <c r="T230" s="238"/>
      <c r="U230" s="238"/>
      <c r="V230" s="238"/>
      <c r="W230" s="238"/>
    </row>
    <row r="231" spans="8:23" hidden="1" x14ac:dyDescent="0.2">
      <c r="H231" s="238"/>
      <c r="J231" s="238"/>
      <c r="K231" s="238"/>
      <c r="L231" s="238"/>
      <c r="M231" s="238"/>
      <c r="N231" s="238"/>
      <c r="O231" s="238"/>
      <c r="P231" s="238"/>
      <c r="Q231" s="238"/>
      <c r="R231" s="238"/>
      <c r="S231" s="238"/>
      <c r="T231" s="238"/>
      <c r="U231" s="238"/>
      <c r="V231" s="238"/>
      <c r="W231" s="238"/>
    </row>
    <row r="232" spans="8:23" hidden="1" x14ac:dyDescent="0.2">
      <c r="H232" s="238"/>
      <c r="J232" s="238"/>
      <c r="K232" s="238"/>
      <c r="L232" s="238"/>
      <c r="M232" s="238"/>
      <c r="N232" s="238"/>
      <c r="O232" s="238"/>
      <c r="P232" s="238"/>
      <c r="Q232" s="238"/>
      <c r="R232" s="238"/>
      <c r="S232" s="238"/>
      <c r="T232" s="238"/>
      <c r="U232" s="238"/>
      <c r="V232" s="238"/>
      <c r="W232" s="238"/>
    </row>
    <row r="233" spans="8:23" hidden="1" x14ac:dyDescent="0.2">
      <c r="H233" s="238"/>
      <c r="J233" s="238"/>
      <c r="K233" s="238"/>
      <c r="L233" s="238"/>
      <c r="M233" s="238"/>
      <c r="N233" s="238"/>
      <c r="O233" s="238"/>
      <c r="P233" s="238"/>
      <c r="Q233" s="238"/>
      <c r="R233" s="238"/>
      <c r="S233" s="238"/>
      <c r="T233" s="238"/>
      <c r="U233" s="238"/>
      <c r="V233" s="238"/>
      <c r="W233" s="238"/>
    </row>
    <row r="234" spans="8:23" hidden="1" x14ac:dyDescent="0.2">
      <c r="H234" s="238"/>
      <c r="J234" s="238"/>
      <c r="K234" s="238"/>
      <c r="L234" s="238"/>
      <c r="M234" s="238"/>
      <c r="N234" s="238"/>
      <c r="O234" s="238"/>
      <c r="P234" s="238"/>
      <c r="Q234" s="238"/>
      <c r="R234" s="238"/>
      <c r="S234" s="238"/>
      <c r="T234" s="238"/>
      <c r="U234" s="238"/>
      <c r="V234" s="238"/>
      <c r="W234" s="238"/>
    </row>
    <row r="235" spans="8:23" hidden="1" x14ac:dyDescent="0.2">
      <c r="H235" s="238"/>
      <c r="J235" s="238"/>
      <c r="K235" s="238"/>
      <c r="L235" s="238"/>
      <c r="M235" s="238"/>
      <c r="N235" s="238"/>
      <c r="O235" s="238"/>
      <c r="P235" s="238"/>
      <c r="Q235" s="238"/>
      <c r="R235" s="238"/>
      <c r="S235" s="238"/>
      <c r="T235" s="238"/>
      <c r="U235" s="238"/>
      <c r="V235" s="238"/>
      <c r="W235" s="238"/>
    </row>
    <row r="236" spans="8:23" hidden="1" x14ac:dyDescent="0.2">
      <c r="H236" s="238"/>
      <c r="J236" s="238"/>
      <c r="K236" s="238"/>
      <c r="L236" s="238"/>
      <c r="M236" s="238"/>
      <c r="N236" s="238"/>
      <c r="O236" s="238"/>
      <c r="P236" s="238"/>
      <c r="Q236" s="238"/>
      <c r="R236" s="238"/>
      <c r="S236" s="238"/>
      <c r="T236" s="238"/>
      <c r="U236" s="238"/>
      <c r="V236" s="238"/>
      <c r="W236" s="238"/>
    </row>
    <row r="237" spans="8:23" hidden="1" x14ac:dyDescent="0.2">
      <c r="H237" s="238"/>
      <c r="J237" s="238"/>
      <c r="K237" s="238"/>
      <c r="L237" s="238"/>
      <c r="M237" s="238"/>
      <c r="N237" s="238"/>
      <c r="O237" s="238"/>
      <c r="P237" s="238"/>
      <c r="Q237" s="238"/>
      <c r="R237" s="238"/>
      <c r="S237" s="238"/>
      <c r="T237" s="238"/>
      <c r="U237" s="238"/>
      <c r="V237" s="238"/>
      <c r="W237" s="238"/>
    </row>
    <row r="238" spans="8:23" hidden="1" x14ac:dyDescent="0.2">
      <c r="H238" s="238"/>
      <c r="J238" s="238"/>
      <c r="K238" s="238"/>
      <c r="L238" s="238"/>
      <c r="M238" s="238"/>
      <c r="N238" s="238"/>
      <c r="O238" s="238"/>
      <c r="P238" s="238"/>
      <c r="Q238" s="238"/>
      <c r="R238" s="238"/>
      <c r="S238" s="238"/>
      <c r="T238" s="238"/>
      <c r="U238" s="238"/>
      <c r="V238" s="238"/>
      <c r="W238" s="238"/>
    </row>
    <row r="239" spans="8:23" hidden="1" x14ac:dyDescent="0.2">
      <c r="H239" s="238"/>
      <c r="J239" s="238"/>
      <c r="K239" s="238"/>
      <c r="L239" s="238"/>
      <c r="M239" s="238"/>
      <c r="N239" s="238"/>
      <c r="O239" s="238"/>
      <c r="P239" s="238"/>
      <c r="Q239" s="238"/>
      <c r="R239" s="238"/>
      <c r="S239" s="238"/>
      <c r="T239" s="238"/>
      <c r="U239" s="238"/>
      <c r="V239" s="238"/>
      <c r="W239" s="238"/>
    </row>
    <row r="240" spans="8:23" hidden="1" x14ac:dyDescent="0.2">
      <c r="H240" s="238"/>
      <c r="J240" s="238"/>
      <c r="K240" s="238"/>
      <c r="L240" s="238"/>
      <c r="M240" s="238"/>
      <c r="N240" s="238"/>
      <c r="O240" s="238"/>
      <c r="P240" s="238"/>
      <c r="Q240" s="238"/>
      <c r="R240" s="238"/>
      <c r="S240" s="238"/>
      <c r="T240" s="238"/>
      <c r="U240" s="238"/>
      <c r="V240" s="238"/>
      <c r="W240" s="238"/>
    </row>
    <row r="241" spans="8:23" hidden="1" x14ac:dyDescent="0.2">
      <c r="H241" s="238"/>
      <c r="J241" s="238"/>
      <c r="K241" s="238"/>
      <c r="L241" s="238"/>
      <c r="M241" s="238"/>
      <c r="N241" s="238"/>
      <c r="O241" s="238"/>
      <c r="P241" s="238"/>
      <c r="Q241" s="238"/>
      <c r="R241" s="238"/>
      <c r="S241" s="238"/>
      <c r="T241" s="238"/>
      <c r="U241" s="238"/>
      <c r="V241" s="238"/>
      <c r="W241" s="238"/>
    </row>
    <row r="242" spans="8:23" hidden="1" x14ac:dyDescent="0.2">
      <c r="H242" s="238"/>
      <c r="J242" s="238"/>
      <c r="K242" s="238"/>
      <c r="L242" s="238"/>
      <c r="M242" s="238"/>
      <c r="N242" s="238"/>
      <c r="O242" s="238"/>
      <c r="P242" s="238"/>
      <c r="Q242" s="238"/>
      <c r="R242" s="238"/>
      <c r="S242" s="238"/>
      <c r="T242" s="238"/>
      <c r="U242" s="238"/>
      <c r="V242" s="238"/>
      <c r="W242" s="238"/>
    </row>
    <row r="243" spans="8:23" hidden="1" x14ac:dyDescent="0.2">
      <c r="H243" s="238"/>
      <c r="J243" s="238"/>
      <c r="K243" s="238"/>
      <c r="L243" s="238"/>
      <c r="M243" s="238"/>
      <c r="N243" s="238"/>
      <c r="O243" s="238"/>
      <c r="P243" s="238"/>
      <c r="Q243" s="238"/>
      <c r="R243" s="238"/>
      <c r="S243" s="238"/>
      <c r="T243" s="238"/>
      <c r="U243" s="238"/>
      <c r="V243" s="238"/>
      <c r="W243" s="238"/>
    </row>
    <row r="244" spans="8:23" hidden="1" x14ac:dyDescent="0.2">
      <c r="H244" s="238"/>
      <c r="J244" s="238"/>
      <c r="K244" s="238"/>
      <c r="L244" s="238"/>
      <c r="M244" s="238"/>
      <c r="N244" s="238"/>
      <c r="O244" s="238"/>
      <c r="P244" s="238"/>
      <c r="Q244" s="238"/>
      <c r="R244" s="238"/>
      <c r="S244" s="238"/>
      <c r="T244" s="238"/>
      <c r="U244" s="238"/>
      <c r="V244" s="238"/>
      <c r="W244" s="238"/>
    </row>
    <row r="245" spans="8:23" hidden="1" x14ac:dyDescent="0.2">
      <c r="H245" s="238"/>
      <c r="J245" s="238"/>
      <c r="K245" s="238"/>
      <c r="L245" s="238"/>
      <c r="M245" s="238"/>
      <c r="N245" s="238"/>
      <c r="O245" s="238"/>
      <c r="P245" s="238"/>
      <c r="Q245" s="238"/>
      <c r="R245" s="238"/>
      <c r="S245" s="238"/>
      <c r="T245" s="238"/>
      <c r="U245" s="238"/>
      <c r="V245" s="238"/>
      <c r="W245" s="238"/>
    </row>
    <row r="246" spans="8:23" hidden="1" x14ac:dyDescent="0.2">
      <c r="H246" s="238"/>
      <c r="J246" s="238"/>
      <c r="K246" s="238"/>
      <c r="L246" s="238"/>
      <c r="M246" s="238"/>
      <c r="N246" s="238"/>
      <c r="O246" s="238"/>
      <c r="P246" s="238"/>
      <c r="Q246" s="238"/>
      <c r="R246" s="238"/>
      <c r="S246" s="238"/>
      <c r="T246" s="238"/>
      <c r="U246" s="238"/>
      <c r="V246" s="238"/>
      <c r="W246" s="238"/>
    </row>
    <row r="247" spans="8:23" hidden="1" x14ac:dyDescent="0.2">
      <c r="H247" s="238"/>
      <c r="J247" s="238"/>
      <c r="K247" s="238"/>
      <c r="L247" s="238"/>
      <c r="M247" s="238"/>
      <c r="N247" s="238"/>
      <c r="O247" s="238"/>
      <c r="P247" s="238"/>
      <c r="Q247" s="238"/>
      <c r="R247" s="238"/>
      <c r="S247" s="238"/>
      <c r="T247" s="238"/>
      <c r="U247" s="238"/>
      <c r="V247" s="238"/>
      <c r="W247" s="238"/>
    </row>
    <row r="248" spans="8:23" hidden="1" x14ac:dyDescent="0.2">
      <c r="H248" s="238"/>
      <c r="J248" s="238"/>
      <c r="K248" s="238"/>
      <c r="L248" s="238"/>
      <c r="M248" s="238"/>
      <c r="N248" s="238"/>
      <c r="O248" s="238"/>
      <c r="P248" s="238"/>
      <c r="Q248" s="238"/>
      <c r="R248" s="238"/>
      <c r="S248" s="238"/>
      <c r="T248" s="238"/>
      <c r="U248" s="238"/>
      <c r="V248" s="238"/>
      <c r="W248" s="238"/>
    </row>
    <row r="249" spans="8:23" hidden="1" x14ac:dyDescent="0.2">
      <c r="H249" s="238"/>
      <c r="J249" s="238"/>
      <c r="K249" s="238"/>
      <c r="L249" s="238"/>
      <c r="M249" s="238"/>
      <c r="N249" s="238"/>
      <c r="O249" s="238"/>
      <c r="P249" s="238"/>
      <c r="Q249" s="238"/>
      <c r="R249" s="238"/>
      <c r="S249" s="238"/>
      <c r="T249" s="238"/>
      <c r="U249" s="238"/>
      <c r="V249" s="238"/>
      <c r="W249" s="238"/>
    </row>
    <row r="250" spans="8:23" hidden="1" x14ac:dyDescent="0.2">
      <c r="H250" s="238"/>
      <c r="J250" s="238"/>
      <c r="K250" s="238"/>
      <c r="L250" s="238"/>
      <c r="M250" s="238"/>
      <c r="N250" s="238"/>
      <c r="O250" s="238"/>
      <c r="P250" s="238"/>
      <c r="Q250" s="238"/>
      <c r="R250" s="238"/>
      <c r="S250" s="238"/>
      <c r="T250" s="238"/>
      <c r="U250" s="238"/>
      <c r="V250" s="238"/>
      <c r="W250" s="238"/>
    </row>
    <row r="251" spans="8:23" hidden="1" x14ac:dyDescent="0.2">
      <c r="H251" s="238"/>
      <c r="J251" s="238"/>
      <c r="K251" s="238"/>
      <c r="L251" s="238"/>
      <c r="M251" s="238"/>
      <c r="N251" s="238"/>
      <c r="O251" s="238"/>
      <c r="P251" s="238"/>
      <c r="Q251" s="238"/>
      <c r="R251" s="238"/>
      <c r="S251" s="238"/>
      <c r="T251" s="238"/>
      <c r="U251" s="238"/>
      <c r="V251" s="238"/>
      <c r="W251" s="238"/>
    </row>
    <row r="252" spans="8:23" hidden="1" x14ac:dyDescent="0.2">
      <c r="H252" s="238"/>
      <c r="J252" s="238"/>
      <c r="K252" s="238"/>
      <c r="L252" s="238"/>
      <c r="M252" s="238"/>
      <c r="N252" s="238"/>
      <c r="O252" s="238"/>
      <c r="P252" s="238"/>
      <c r="Q252" s="238"/>
      <c r="R252" s="238"/>
      <c r="S252" s="238"/>
      <c r="T252" s="238"/>
      <c r="U252" s="238"/>
      <c r="V252" s="238"/>
      <c r="W252" s="238"/>
    </row>
    <row r="253" spans="8:23" hidden="1" x14ac:dyDescent="0.2">
      <c r="H253" s="238"/>
      <c r="J253" s="238"/>
      <c r="K253" s="238"/>
      <c r="L253" s="238"/>
      <c r="M253" s="238"/>
      <c r="N253" s="238"/>
      <c r="O253" s="238"/>
      <c r="P253" s="238"/>
      <c r="Q253" s="238"/>
      <c r="R253" s="238"/>
      <c r="S253" s="238"/>
      <c r="T253" s="238"/>
      <c r="U253" s="238"/>
      <c r="V253" s="238"/>
      <c r="W253" s="238"/>
    </row>
    <row r="254" spans="8:23" hidden="1" x14ac:dyDescent="0.2">
      <c r="H254" s="238"/>
      <c r="J254" s="238"/>
      <c r="K254" s="238"/>
      <c r="L254" s="238"/>
      <c r="M254" s="238"/>
      <c r="N254" s="238"/>
      <c r="O254" s="238"/>
      <c r="P254" s="238"/>
      <c r="Q254" s="238"/>
      <c r="R254" s="238"/>
      <c r="S254" s="238"/>
      <c r="T254" s="238"/>
      <c r="U254" s="238"/>
      <c r="V254" s="238"/>
      <c r="W254" s="238"/>
    </row>
    <row r="255" spans="8:23" hidden="1" x14ac:dyDescent="0.2">
      <c r="H255" s="238"/>
      <c r="J255" s="238"/>
      <c r="K255" s="238"/>
      <c r="L255" s="238"/>
      <c r="M255" s="238"/>
      <c r="N255" s="238"/>
      <c r="O255" s="238"/>
      <c r="P255" s="238"/>
      <c r="Q255" s="238"/>
      <c r="R255" s="238"/>
      <c r="S255" s="238"/>
      <c r="T255" s="238"/>
      <c r="U255" s="238"/>
      <c r="V255" s="238"/>
      <c r="W255" s="238"/>
    </row>
    <row r="256" spans="8:23" hidden="1" x14ac:dyDescent="0.2">
      <c r="H256" s="238"/>
      <c r="J256" s="238"/>
      <c r="K256" s="238"/>
      <c r="L256" s="238"/>
      <c r="M256" s="238"/>
      <c r="N256" s="238"/>
      <c r="O256" s="238"/>
      <c r="P256" s="238"/>
      <c r="Q256" s="238"/>
      <c r="R256" s="238"/>
      <c r="S256" s="238"/>
      <c r="T256" s="238"/>
      <c r="U256" s="238"/>
      <c r="V256" s="238"/>
      <c r="W256" s="238"/>
    </row>
    <row r="257" spans="8:23" hidden="1" x14ac:dyDescent="0.2">
      <c r="H257" s="238"/>
      <c r="J257" s="238"/>
      <c r="K257" s="238"/>
      <c r="L257" s="238"/>
      <c r="M257" s="238"/>
      <c r="N257" s="238"/>
      <c r="O257" s="238"/>
      <c r="P257" s="238"/>
      <c r="Q257" s="238"/>
      <c r="R257" s="238"/>
      <c r="S257" s="238"/>
      <c r="T257" s="238"/>
      <c r="U257" s="238"/>
      <c r="V257" s="238"/>
      <c r="W257" s="238"/>
    </row>
    <row r="258" spans="8:23" hidden="1" x14ac:dyDescent="0.2">
      <c r="H258" s="238"/>
      <c r="J258" s="238"/>
      <c r="K258" s="238"/>
      <c r="L258" s="238"/>
      <c r="M258" s="238"/>
      <c r="N258" s="238"/>
      <c r="O258" s="238"/>
      <c r="P258" s="238"/>
      <c r="Q258" s="238"/>
      <c r="R258" s="238"/>
      <c r="S258" s="238"/>
      <c r="T258" s="238"/>
      <c r="U258" s="238"/>
      <c r="V258" s="238"/>
      <c r="W258" s="238"/>
    </row>
    <row r="259" spans="8:23" hidden="1" x14ac:dyDescent="0.2">
      <c r="H259" s="238"/>
      <c r="J259" s="238"/>
      <c r="K259" s="238"/>
      <c r="L259" s="238"/>
      <c r="M259" s="238"/>
      <c r="N259" s="238"/>
      <c r="O259" s="238"/>
      <c r="P259" s="238"/>
      <c r="Q259" s="238"/>
      <c r="R259" s="238"/>
      <c r="S259" s="238"/>
      <c r="T259" s="238"/>
      <c r="U259" s="238"/>
      <c r="V259" s="238"/>
      <c r="W259" s="238"/>
    </row>
    <row r="260" spans="8:23" hidden="1" x14ac:dyDescent="0.2">
      <c r="H260" s="238"/>
      <c r="J260" s="238"/>
      <c r="K260" s="238"/>
      <c r="L260" s="238"/>
      <c r="M260" s="238"/>
      <c r="N260" s="238"/>
      <c r="O260" s="238"/>
      <c r="P260" s="238"/>
      <c r="Q260" s="238"/>
      <c r="R260" s="238"/>
      <c r="S260" s="238"/>
      <c r="T260" s="238"/>
      <c r="U260" s="238"/>
      <c r="V260" s="238"/>
      <c r="W260" s="238"/>
    </row>
    <row r="261" spans="8:23" hidden="1" x14ac:dyDescent="0.2">
      <c r="H261" s="238"/>
      <c r="J261" s="238"/>
      <c r="K261" s="238"/>
      <c r="L261" s="238"/>
      <c r="M261" s="238"/>
      <c r="N261" s="238"/>
      <c r="O261" s="238"/>
      <c r="P261" s="238"/>
      <c r="Q261" s="238"/>
      <c r="R261" s="238"/>
      <c r="S261" s="238"/>
      <c r="T261" s="238"/>
      <c r="U261" s="238"/>
      <c r="V261" s="238"/>
      <c r="W261" s="238"/>
    </row>
    <row r="262" spans="8:23" hidden="1" x14ac:dyDescent="0.2">
      <c r="H262" s="238"/>
      <c r="J262" s="238"/>
      <c r="K262" s="238"/>
      <c r="L262" s="238"/>
      <c r="M262" s="238"/>
      <c r="N262" s="238"/>
      <c r="O262" s="238"/>
      <c r="P262" s="238"/>
      <c r="Q262" s="238"/>
      <c r="R262" s="238"/>
      <c r="S262" s="238"/>
      <c r="T262" s="238"/>
      <c r="U262" s="238"/>
      <c r="V262" s="238"/>
      <c r="W262" s="238"/>
    </row>
    <row r="263" spans="8:23" hidden="1" x14ac:dyDescent="0.2">
      <c r="H263" s="238"/>
      <c r="J263" s="238"/>
      <c r="K263" s="238"/>
      <c r="L263" s="238"/>
      <c r="M263" s="238"/>
      <c r="N263" s="238"/>
      <c r="O263" s="238"/>
      <c r="P263" s="238"/>
      <c r="Q263" s="238"/>
      <c r="R263" s="238"/>
      <c r="S263" s="238"/>
      <c r="T263" s="238"/>
      <c r="U263" s="238"/>
      <c r="V263" s="238"/>
      <c r="W263" s="238"/>
    </row>
    <row r="264" spans="8:23" hidden="1" x14ac:dyDescent="0.2">
      <c r="H264" s="238"/>
      <c r="J264" s="238"/>
      <c r="K264" s="238"/>
      <c r="L264" s="238"/>
      <c r="M264" s="238"/>
      <c r="N264" s="238"/>
      <c r="O264" s="238"/>
      <c r="P264" s="238"/>
      <c r="Q264" s="238"/>
      <c r="R264" s="238"/>
      <c r="S264" s="238"/>
      <c r="T264" s="238"/>
      <c r="U264" s="238"/>
      <c r="V264" s="238"/>
      <c r="W264" s="238"/>
    </row>
    <row r="265" spans="8:23" hidden="1" x14ac:dyDescent="0.2">
      <c r="H265" s="238"/>
      <c r="J265" s="238"/>
      <c r="K265" s="238"/>
      <c r="L265" s="238"/>
      <c r="M265" s="238"/>
      <c r="N265" s="238"/>
      <c r="O265" s="238"/>
      <c r="P265" s="238"/>
      <c r="Q265" s="238"/>
      <c r="R265" s="238"/>
      <c r="S265" s="238"/>
      <c r="T265" s="238"/>
      <c r="U265" s="238"/>
      <c r="V265" s="238"/>
      <c r="W265" s="238"/>
    </row>
    <row r="266" spans="8:23" hidden="1" x14ac:dyDescent="0.2">
      <c r="H266" s="238"/>
      <c r="J266" s="238"/>
      <c r="K266" s="238"/>
      <c r="L266" s="238"/>
      <c r="M266" s="238"/>
      <c r="N266" s="238"/>
      <c r="O266" s="238"/>
      <c r="P266" s="238"/>
      <c r="Q266" s="238"/>
      <c r="R266" s="238"/>
      <c r="S266" s="238"/>
      <c r="T266" s="238"/>
      <c r="U266" s="238"/>
      <c r="V266" s="238"/>
      <c r="W266" s="238"/>
    </row>
    <row r="267" spans="8:23" hidden="1" x14ac:dyDescent="0.2">
      <c r="H267" s="238"/>
      <c r="J267" s="238"/>
      <c r="K267" s="238"/>
      <c r="L267" s="238"/>
      <c r="M267" s="238"/>
      <c r="N267" s="238"/>
      <c r="O267" s="238"/>
      <c r="P267" s="238"/>
      <c r="Q267" s="238"/>
      <c r="R267" s="238"/>
      <c r="S267" s="238"/>
      <c r="T267" s="238"/>
      <c r="U267" s="238"/>
      <c r="V267" s="238"/>
      <c r="W267" s="238"/>
    </row>
    <row r="268" spans="8:23" hidden="1" x14ac:dyDescent="0.2">
      <c r="H268" s="238"/>
      <c r="J268" s="238"/>
      <c r="K268" s="238"/>
      <c r="L268" s="238"/>
      <c r="M268" s="238"/>
      <c r="N268" s="238"/>
      <c r="O268" s="238"/>
      <c r="P268" s="238"/>
      <c r="Q268" s="238"/>
      <c r="R268" s="238"/>
      <c r="S268" s="238"/>
      <c r="T268" s="238"/>
      <c r="U268" s="238"/>
      <c r="V268" s="238"/>
      <c r="W268" s="238"/>
    </row>
    <row r="269" spans="8:23" hidden="1" x14ac:dyDescent="0.2">
      <c r="H269" s="238"/>
      <c r="J269" s="238"/>
      <c r="K269" s="238"/>
      <c r="L269" s="238"/>
      <c r="M269" s="238"/>
      <c r="N269" s="238"/>
      <c r="O269" s="238"/>
      <c r="P269" s="238"/>
      <c r="Q269" s="238"/>
      <c r="R269" s="238"/>
      <c r="S269" s="238"/>
      <c r="T269" s="238"/>
      <c r="U269" s="238"/>
      <c r="V269" s="238"/>
      <c r="W269" s="238"/>
    </row>
    <row r="270" spans="8:23" hidden="1" x14ac:dyDescent="0.2">
      <c r="H270" s="238"/>
      <c r="J270" s="238"/>
      <c r="K270" s="238"/>
      <c r="L270" s="238"/>
      <c r="M270" s="238"/>
      <c r="N270" s="238"/>
      <c r="O270" s="238"/>
      <c r="P270" s="238"/>
      <c r="Q270" s="238"/>
      <c r="R270" s="238"/>
      <c r="S270" s="238"/>
      <c r="T270" s="238"/>
      <c r="U270" s="238"/>
      <c r="V270" s="238"/>
      <c r="W270" s="238"/>
    </row>
    <row r="271" spans="8:23" hidden="1" x14ac:dyDescent="0.2">
      <c r="H271" s="238"/>
      <c r="J271" s="238"/>
      <c r="K271" s="238"/>
      <c r="L271" s="238"/>
      <c r="M271" s="238"/>
      <c r="N271" s="238"/>
      <c r="O271" s="238"/>
      <c r="P271" s="238"/>
      <c r="Q271" s="238"/>
      <c r="R271" s="238"/>
      <c r="S271" s="238"/>
      <c r="T271" s="238"/>
      <c r="U271" s="238"/>
      <c r="V271" s="238"/>
      <c r="W271" s="238"/>
    </row>
    <row r="272" spans="8:23" hidden="1" x14ac:dyDescent="0.2">
      <c r="H272" s="238"/>
      <c r="J272" s="238"/>
      <c r="K272" s="238"/>
      <c r="L272" s="238"/>
      <c r="M272" s="238"/>
      <c r="N272" s="238"/>
      <c r="O272" s="238"/>
      <c r="P272" s="238"/>
      <c r="Q272" s="238"/>
      <c r="R272" s="238"/>
      <c r="S272" s="238"/>
      <c r="T272" s="238"/>
      <c r="U272" s="238"/>
      <c r="V272" s="238"/>
      <c r="W272" s="238"/>
    </row>
    <row r="273" spans="8:23" hidden="1" x14ac:dyDescent="0.2">
      <c r="H273" s="238"/>
      <c r="J273" s="238"/>
      <c r="K273" s="238"/>
      <c r="L273" s="238"/>
      <c r="M273" s="238"/>
      <c r="N273" s="238"/>
      <c r="O273" s="238"/>
      <c r="P273" s="238"/>
      <c r="Q273" s="238"/>
      <c r="R273" s="238"/>
      <c r="S273" s="238"/>
      <c r="T273" s="238"/>
      <c r="U273" s="238"/>
      <c r="V273" s="238"/>
      <c r="W273" s="238"/>
    </row>
    <row r="274" spans="8:23" hidden="1" x14ac:dyDescent="0.2">
      <c r="H274" s="238"/>
      <c r="J274" s="238"/>
      <c r="K274" s="238"/>
      <c r="L274" s="238"/>
      <c r="M274" s="238"/>
      <c r="N274" s="238"/>
      <c r="O274" s="238"/>
      <c r="P274" s="238"/>
      <c r="Q274" s="238"/>
      <c r="R274" s="238"/>
      <c r="S274" s="238"/>
      <c r="T274" s="238"/>
      <c r="U274" s="238"/>
      <c r="V274" s="238"/>
      <c r="W274" s="238"/>
    </row>
    <row r="275" spans="8:23" hidden="1" x14ac:dyDescent="0.2">
      <c r="H275" s="238"/>
      <c r="J275" s="238"/>
      <c r="K275" s="238"/>
      <c r="L275" s="238"/>
      <c r="M275" s="238"/>
      <c r="N275" s="238"/>
      <c r="O275" s="238"/>
      <c r="P275" s="238"/>
      <c r="Q275" s="238"/>
      <c r="R275" s="238"/>
      <c r="S275" s="238"/>
      <c r="T275" s="238"/>
      <c r="U275" s="238"/>
      <c r="V275" s="238"/>
      <c r="W275" s="238"/>
    </row>
    <row r="276" spans="8:23" hidden="1" x14ac:dyDescent="0.2">
      <c r="H276" s="238"/>
      <c r="J276" s="238"/>
      <c r="K276" s="238"/>
      <c r="L276" s="238"/>
      <c r="M276" s="238"/>
      <c r="N276" s="238"/>
      <c r="O276" s="238"/>
      <c r="P276" s="238"/>
      <c r="Q276" s="238"/>
      <c r="R276" s="238"/>
      <c r="S276" s="238"/>
      <c r="T276" s="238"/>
      <c r="U276" s="238"/>
      <c r="V276" s="238"/>
      <c r="W276" s="238"/>
    </row>
    <row r="277" spans="8:23" hidden="1" x14ac:dyDescent="0.2">
      <c r="H277" s="238"/>
      <c r="J277" s="238"/>
      <c r="K277" s="238"/>
      <c r="L277" s="238"/>
      <c r="M277" s="238"/>
      <c r="N277" s="238"/>
      <c r="O277" s="238"/>
      <c r="P277" s="238"/>
      <c r="Q277" s="238"/>
      <c r="R277" s="238"/>
      <c r="S277" s="238"/>
      <c r="T277" s="238"/>
      <c r="U277" s="238"/>
      <c r="V277" s="238"/>
      <c r="W277" s="238"/>
    </row>
    <row r="278" spans="8:23" hidden="1" x14ac:dyDescent="0.2">
      <c r="H278" s="238"/>
      <c r="J278" s="238"/>
      <c r="K278" s="238"/>
      <c r="L278" s="238"/>
      <c r="M278" s="238"/>
      <c r="N278" s="238"/>
      <c r="O278" s="238"/>
      <c r="P278" s="238"/>
      <c r="Q278" s="238"/>
      <c r="R278" s="238"/>
      <c r="S278" s="238"/>
      <c r="T278" s="238"/>
      <c r="U278" s="238"/>
      <c r="V278" s="238"/>
      <c r="W278" s="238"/>
    </row>
    <row r="279" spans="8:23" hidden="1" x14ac:dyDescent="0.2">
      <c r="H279" s="238"/>
      <c r="J279" s="238"/>
      <c r="K279" s="238"/>
      <c r="L279" s="238"/>
      <c r="M279" s="238"/>
      <c r="N279" s="238"/>
      <c r="O279" s="238"/>
      <c r="P279" s="238"/>
      <c r="Q279" s="238"/>
      <c r="R279" s="238"/>
      <c r="S279" s="238"/>
      <c r="T279" s="238"/>
      <c r="U279" s="238"/>
      <c r="V279" s="238"/>
      <c r="W279" s="238"/>
    </row>
    <row r="280" spans="8:23" hidden="1" x14ac:dyDescent="0.2">
      <c r="H280" s="238"/>
      <c r="J280" s="238"/>
      <c r="K280" s="238"/>
      <c r="L280" s="238"/>
      <c r="M280" s="238"/>
      <c r="N280" s="238"/>
      <c r="O280" s="238"/>
      <c r="P280" s="238"/>
      <c r="Q280" s="238"/>
      <c r="R280" s="238"/>
      <c r="S280" s="238"/>
      <c r="T280" s="238"/>
      <c r="U280" s="238"/>
      <c r="V280" s="238"/>
      <c r="W280" s="238"/>
    </row>
    <row r="281" spans="8:23" hidden="1" x14ac:dyDescent="0.2">
      <c r="H281" s="238"/>
      <c r="J281" s="238"/>
      <c r="K281" s="238"/>
      <c r="L281" s="238"/>
      <c r="M281" s="238"/>
      <c r="N281" s="238"/>
      <c r="O281" s="238"/>
      <c r="P281" s="238"/>
      <c r="Q281" s="238"/>
      <c r="R281" s="238"/>
      <c r="S281" s="238"/>
      <c r="T281" s="238"/>
      <c r="U281" s="238"/>
      <c r="V281" s="238"/>
      <c r="W281" s="238"/>
    </row>
    <row r="282" spans="8:23" hidden="1" x14ac:dyDescent="0.2">
      <c r="H282" s="238"/>
      <c r="J282" s="238"/>
      <c r="K282" s="238"/>
      <c r="L282" s="238"/>
      <c r="M282" s="238"/>
      <c r="N282" s="238"/>
      <c r="O282" s="238"/>
      <c r="P282" s="238"/>
      <c r="Q282" s="238"/>
      <c r="R282" s="238"/>
      <c r="S282" s="238"/>
      <c r="T282" s="238"/>
      <c r="U282" s="238"/>
      <c r="V282" s="238"/>
      <c r="W282" s="238"/>
    </row>
    <row r="283" spans="8:23" hidden="1" x14ac:dyDescent="0.2">
      <c r="H283" s="238"/>
      <c r="J283" s="238"/>
      <c r="K283" s="238"/>
      <c r="L283" s="238"/>
      <c r="M283" s="238"/>
      <c r="N283" s="238"/>
      <c r="O283" s="238"/>
      <c r="P283" s="238"/>
      <c r="Q283" s="238"/>
      <c r="R283" s="238"/>
      <c r="S283" s="238"/>
      <c r="T283" s="238"/>
      <c r="U283" s="238"/>
      <c r="V283" s="238"/>
      <c r="W283" s="238"/>
    </row>
    <row r="284" spans="8:23" hidden="1" x14ac:dyDescent="0.2">
      <c r="H284" s="238"/>
      <c r="J284" s="238"/>
      <c r="K284" s="238"/>
      <c r="L284" s="238"/>
      <c r="M284" s="238"/>
      <c r="N284" s="238"/>
      <c r="O284" s="238"/>
      <c r="P284" s="238"/>
      <c r="Q284" s="238"/>
      <c r="R284" s="238"/>
      <c r="S284" s="238"/>
      <c r="T284" s="238"/>
      <c r="U284" s="238"/>
      <c r="V284" s="238"/>
      <c r="W284" s="238"/>
    </row>
    <row r="285" spans="8:23" hidden="1" x14ac:dyDescent="0.2">
      <c r="H285" s="238"/>
      <c r="J285" s="238"/>
      <c r="K285" s="238"/>
      <c r="L285" s="238"/>
      <c r="M285" s="238"/>
      <c r="N285" s="238"/>
      <c r="O285" s="238"/>
      <c r="P285" s="238"/>
      <c r="Q285" s="238"/>
      <c r="R285" s="238"/>
      <c r="S285" s="238"/>
      <c r="T285" s="238"/>
      <c r="U285" s="238"/>
      <c r="V285" s="238"/>
      <c r="W285" s="238"/>
    </row>
    <row r="286" spans="8:23" hidden="1" x14ac:dyDescent="0.2">
      <c r="H286" s="238"/>
      <c r="J286" s="238"/>
      <c r="K286" s="238"/>
      <c r="L286" s="238"/>
      <c r="M286" s="238"/>
      <c r="N286" s="238"/>
      <c r="O286" s="238"/>
      <c r="P286" s="238"/>
      <c r="Q286" s="238"/>
      <c r="R286" s="238"/>
      <c r="S286" s="238"/>
      <c r="T286" s="238"/>
      <c r="U286" s="238"/>
      <c r="V286" s="238"/>
      <c r="W286" s="238"/>
    </row>
    <row r="287" spans="8:23" hidden="1" x14ac:dyDescent="0.2">
      <c r="H287" s="238"/>
      <c r="J287" s="238"/>
      <c r="K287" s="238"/>
      <c r="L287" s="238"/>
      <c r="M287" s="238"/>
      <c r="N287" s="238"/>
      <c r="O287" s="238"/>
      <c r="P287" s="238"/>
      <c r="Q287" s="238"/>
      <c r="R287" s="238"/>
      <c r="S287" s="238"/>
      <c r="T287" s="238"/>
      <c r="U287" s="238"/>
      <c r="V287" s="238"/>
      <c r="W287" s="238"/>
    </row>
    <row r="288" spans="8:23" hidden="1" x14ac:dyDescent="0.2">
      <c r="H288" s="238"/>
      <c r="J288" s="238"/>
      <c r="K288" s="238"/>
      <c r="L288" s="238"/>
      <c r="M288" s="238"/>
      <c r="N288" s="238"/>
      <c r="O288" s="238"/>
      <c r="P288" s="238"/>
      <c r="Q288" s="238"/>
      <c r="R288" s="238"/>
      <c r="S288" s="238"/>
      <c r="T288" s="238"/>
      <c r="U288" s="238"/>
      <c r="V288" s="238"/>
      <c r="W288" s="238"/>
    </row>
    <row r="289" spans="8:23" hidden="1" x14ac:dyDescent="0.2">
      <c r="H289" s="238"/>
      <c r="J289" s="238"/>
      <c r="K289" s="238"/>
      <c r="L289" s="238"/>
      <c r="M289" s="238"/>
      <c r="N289" s="238"/>
      <c r="O289" s="238"/>
      <c r="P289" s="238"/>
      <c r="Q289" s="238"/>
      <c r="R289" s="238"/>
      <c r="S289" s="238"/>
      <c r="T289" s="238"/>
      <c r="U289" s="238"/>
      <c r="V289" s="238"/>
      <c r="W289" s="238"/>
    </row>
    <row r="290" spans="8:23" hidden="1" x14ac:dyDescent="0.2">
      <c r="H290" s="238"/>
      <c r="J290" s="238"/>
      <c r="K290" s="238"/>
      <c r="L290" s="238"/>
      <c r="M290" s="238"/>
      <c r="N290" s="238"/>
      <c r="O290" s="238"/>
      <c r="P290" s="238"/>
      <c r="Q290" s="238"/>
      <c r="R290" s="238"/>
      <c r="S290" s="238"/>
      <c r="T290" s="238"/>
      <c r="U290" s="238"/>
      <c r="V290" s="238"/>
      <c r="W290" s="238"/>
    </row>
    <row r="291" spans="8:23" hidden="1" x14ac:dyDescent="0.2">
      <c r="H291" s="238"/>
      <c r="J291" s="238"/>
      <c r="K291" s="238"/>
      <c r="L291" s="238"/>
      <c r="M291" s="238"/>
      <c r="N291" s="238"/>
      <c r="O291" s="238"/>
      <c r="P291" s="238"/>
      <c r="Q291" s="238"/>
      <c r="R291" s="238"/>
      <c r="S291" s="238"/>
      <c r="T291" s="238"/>
      <c r="U291" s="238"/>
      <c r="V291" s="238"/>
      <c r="W291" s="238"/>
    </row>
    <row r="292" spans="8:23" hidden="1" x14ac:dyDescent="0.2">
      <c r="H292" s="238"/>
      <c r="J292" s="238"/>
      <c r="K292" s="238"/>
      <c r="L292" s="238"/>
      <c r="M292" s="238"/>
      <c r="N292" s="238"/>
      <c r="O292" s="238"/>
      <c r="P292" s="238"/>
      <c r="Q292" s="238"/>
      <c r="R292" s="238"/>
      <c r="S292" s="238"/>
      <c r="T292" s="238"/>
      <c r="U292" s="238"/>
      <c r="V292" s="238"/>
      <c r="W292" s="238"/>
    </row>
    <row r="293" spans="8:23" hidden="1" x14ac:dyDescent="0.2">
      <c r="H293" s="238"/>
      <c r="J293" s="238"/>
      <c r="K293" s="238"/>
      <c r="L293" s="238"/>
      <c r="M293" s="238"/>
      <c r="N293" s="238"/>
      <c r="O293" s="238"/>
      <c r="P293" s="238"/>
      <c r="Q293" s="238"/>
      <c r="R293" s="238"/>
      <c r="S293" s="238"/>
      <c r="T293" s="238"/>
      <c r="U293" s="238"/>
      <c r="V293" s="238"/>
      <c r="W293" s="238"/>
    </row>
    <row r="294" spans="8:23" hidden="1" x14ac:dyDescent="0.2">
      <c r="H294" s="238"/>
      <c r="J294" s="238"/>
      <c r="K294" s="238"/>
      <c r="L294" s="238"/>
      <c r="M294" s="238"/>
      <c r="N294" s="238"/>
      <c r="O294" s="238"/>
      <c r="P294" s="238"/>
      <c r="Q294" s="238"/>
      <c r="R294" s="238"/>
      <c r="S294" s="238"/>
      <c r="T294" s="238"/>
      <c r="U294" s="238"/>
      <c r="V294" s="238"/>
      <c r="W294" s="238"/>
    </row>
    <row r="295" spans="8:23" hidden="1" x14ac:dyDescent="0.2">
      <c r="H295" s="238"/>
      <c r="J295" s="238"/>
      <c r="K295" s="238"/>
      <c r="L295" s="238"/>
      <c r="M295" s="238"/>
      <c r="N295" s="238"/>
      <c r="O295" s="238"/>
      <c r="P295" s="238"/>
      <c r="Q295" s="238"/>
      <c r="R295" s="238"/>
      <c r="S295" s="238"/>
      <c r="T295" s="238"/>
      <c r="U295" s="238"/>
      <c r="V295" s="238"/>
      <c r="W295" s="238"/>
    </row>
    <row r="296" spans="8:23" hidden="1" x14ac:dyDescent="0.2">
      <c r="H296" s="238"/>
      <c r="J296" s="238"/>
      <c r="K296" s="238"/>
      <c r="L296" s="238"/>
      <c r="M296" s="238"/>
      <c r="N296" s="238"/>
      <c r="O296" s="238"/>
      <c r="P296" s="238"/>
      <c r="Q296" s="238"/>
      <c r="R296" s="238"/>
      <c r="S296" s="238"/>
      <c r="T296" s="238"/>
      <c r="U296" s="238"/>
      <c r="V296" s="238"/>
      <c r="W296" s="238"/>
    </row>
    <row r="297" spans="8:23" hidden="1" x14ac:dyDescent="0.2">
      <c r="H297" s="238"/>
      <c r="J297" s="238"/>
      <c r="K297" s="238"/>
      <c r="L297" s="238"/>
      <c r="M297" s="238"/>
      <c r="N297" s="238"/>
      <c r="O297" s="238"/>
      <c r="P297" s="238"/>
      <c r="Q297" s="238"/>
      <c r="R297" s="238"/>
      <c r="S297" s="238"/>
      <c r="T297" s="238"/>
      <c r="U297" s="238"/>
      <c r="V297" s="238"/>
      <c r="W297" s="238"/>
    </row>
    <row r="298" spans="8:23" hidden="1" x14ac:dyDescent="0.2">
      <c r="H298" s="238"/>
      <c r="J298" s="238"/>
      <c r="K298" s="238"/>
      <c r="L298" s="238"/>
      <c r="M298" s="238"/>
      <c r="N298" s="238"/>
      <c r="O298" s="238"/>
      <c r="P298" s="238"/>
      <c r="Q298" s="238"/>
      <c r="R298" s="238"/>
      <c r="S298" s="238"/>
      <c r="T298" s="238"/>
      <c r="U298" s="238"/>
      <c r="V298" s="238"/>
      <c r="W298" s="238"/>
    </row>
    <row r="299" spans="8:23" hidden="1" x14ac:dyDescent="0.2">
      <c r="H299" s="238"/>
      <c r="J299" s="238"/>
      <c r="K299" s="238"/>
      <c r="L299" s="238"/>
      <c r="M299" s="238"/>
      <c r="N299" s="238"/>
      <c r="O299" s="238"/>
      <c r="P299" s="238"/>
      <c r="Q299" s="238"/>
      <c r="R299" s="238"/>
      <c r="S299" s="238"/>
      <c r="T299" s="238"/>
      <c r="U299" s="238"/>
      <c r="V299" s="238"/>
      <c r="W299" s="238"/>
    </row>
    <row r="300" spans="8:23" hidden="1" x14ac:dyDescent="0.2">
      <c r="H300" s="238"/>
      <c r="J300" s="238"/>
      <c r="K300" s="238"/>
      <c r="L300" s="238"/>
      <c r="M300" s="238"/>
      <c r="N300" s="238"/>
      <c r="O300" s="238"/>
      <c r="P300" s="238"/>
      <c r="Q300" s="238"/>
      <c r="R300" s="238"/>
      <c r="S300" s="238"/>
      <c r="T300" s="238"/>
      <c r="U300" s="238"/>
      <c r="V300" s="238"/>
      <c r="W300" s="238"/>
    </row>
    <row r="301" spans="8:23" hidden="1" x14ac:dyDescent="0.2">
      <c r="H301" s="238"/>
      <c r="J301" s="238"/>
      <c r="K301" s="238"/>
      <c r="L301" s="238"/>
      <c r="M301" s="238"/>
      <c r="N301" s="238"/>
      <c r="O301" s="238"/>
      <c r="P301" s="238"/>
      <c r="Q301" s="238"/>
      <c r="R301" s="238"/>
      <c r="S301" s="238"/>
      <c r="T301" s="238"/>
      <c r="U301" s="238"/>
      <c r="V301" s="238"/>
      <c r="W301" s="238"/>
    </row>
    <row r="302" spans="8:23" hidden="1" x14ac:dyDescent="0.2">
      <c r="H302" s="238"/>
      <c r="J302" s="238"/>
      <c r="K302" s="238"/>
      <c r="L302" s="238"/>
      <c r="M302" s="238"/>
      <c r="N302" s="238"/>
      <c r="O302" s="238"/>
      <c r="P302" s="238"/>
      <c r="Q302" s="238"/>
      <c r="R302" s="238"/>
      <c r="S302" s="238"/>
      <c r="T302" s="238"/>
      <c r="U302" s="238"/>
      <c r="V302" s="238"/>
      <c r="W302" s="238"/>
    </row>
    <row r="303" spans="8:23" hidden="1" x14ac:dyDescent="0.2">
      <c r="H303" s="238"/>
      <c r="J303" s="238"/>
      <c r="K303" s="238"/>
      <c r="L303" s="238"/>
      <c r="M303" s="238"/>
      <c r="N303" s="238"/>
      <c r="O303" s="238"/>
      <c r="P303" s="238"/>
      <c r="Q303" s="238"/>
      <c r="R303" s="238"/>
      <c r="S303" s="238"/>
      <c r="T303" s="238"/>
      <c r="U303" s="238"/>
      <c r="V303" s="238"/>
      <c r="W303" s="238"/>
    </row>
    <row r="304" spans="8:23" hidden="1" x14ac:dyDescent="0.2">
      <c r="H304" s="238"/>
      <c r="J304" s="238"/>
      <c r="K304" s="238"/>
      <c r="L304" s="238"/>
      <c r="M304" s="238"/>
      <c r="N304" s="238"/>
      <c r="O304" s="238"/>
      <c r="P304" s="238"/>
      <c r="Q304" s="238"/>
      <c r="R304" s="238"/>
      <c r="S304" s="238"/>
      <c r="T304" s="238"/>
      <c r="U304" s="238"/>
      <c r="V304" s="238"/>
      <c r="W304" s="238"/>
    </row>
    <row r="305" spans="8:23" hidden="1" x14ac:dyDescent="0.2">
      <c r="H305" s="238"/>
      <c r="J305" s="238"/>
      <c r="K305" s="238"/>
      <c r="L305" s="238"/>
      <c r="M305" s="238"/>
      <c r="N305" s="238"/>
      <c r="O305" s="238"/>
      <c r="P305" s="238"/>
      <c r="Q305" s="238"/>
      <c r="R305" s="238"/>
      <c r="S305" s="238"/>
      <c r="T305" s="238"/>
      <c r="U305" s="238"/>
      <c r="V305" s="238"/>
      <c r="W305" s="238"/>
    </row>
    <row r="306" spans="8:23" hidden="1" x14ac:dyDescent="0.2">
      <c r="H306" s="238"/>
      <c r="J306" s="238"/>
      <c r="K306" s="238"/>
      <c r="L306" s="238"/>
      <c r="M306" s="238"/>
      <c r="N306" s="238"/>
      <c r="O306" s="238"/>
      <c r="P306" s="238"/>
      <c r="Q306" s="238"/>
      <c r="R306" s="238"/>
      <c r="S306" s="238"/>
      <c r="T306" s="238"/>
      <c r="U306" s="238"/>
      <c r="V306" s="238"/>
      <c r="W306" s="238"/>
    </row>
    <row r="307" spans="8:23" hidden="1" x14ac:dyDescent="0.2">
      <c r="H307" s="238"/>
      <c r="J307" s="238"/>
      <c r="K307" s="238"/>
      <c r="L307" s="238"/>
      <c r="M307" s="238"/>
      <c r="N307" s="238"/>
      <c r="O307" s="238"/>
      <c r="P307" s="238"/>
      <c r="Q307" s="238"/>
      <c r="R307" s="238"/>
      <c r="S307" s="238"/>
      <c r="T307" s="238"/>
      <c r="U307" s="238"/>
      <c r="V307" s="238"/>
      <c r="W307" s="238"/>
    </row>
    <row r="308" spans="8:23" hidden="1" x14ac:dyDescent="0.2">
      <c r="H308" s="238"/>
      <c r="J308" s="238"/>
      <c r="K308" s="238"/>
      <c r="L308" s="238"/>
      <c r="M308" s="238"/>
      <c r="N308" s="238"/>
      <c r="O308" s="238"/>
      <c r="P308" s="238"/>
      <c r="Q308" s="238"/>
      <c r="R308" s="238"/>
      <c r="S308" s="238"/>
      <c r="T308" s="238"/>
      <c r="U308" s="238"/>
      <c r="V308" s="238"/>
      <c r="W308" s="238"/>
    </row>
    <row r="309" spans="8:23" hidden="1" x14ac:dyDescent="0.2">
      <c r="H309" s="238"/>
      <c r="J309" s="238"/>
      <c r="K309" s="238"/>
      <c r="L309" s="238"/>
      <c r="M309" s="238"/>
      <c r="N309" s="238"/>
      <c r="O309" s="238"/>
      <c r="P309" s="238"/>
      <c r="Q309" s="238"/>
      <c r="R309" s="238"/>
      <c r="S309" s="238"/>
      <c r="T309" s="238"/>
      <c r="U309" s="238"/>
      <c r="V309" s="238"/>
      <c r="W309" s="238"/>
    </row>
    <row r="310" spans="8:23" hidden="1" x14ac:dyDescent="0.2">
      <c r="H310" s="238"/>
      <c r="J310" s="238"/>
      <c r="K310" s="238"/>
      <c r="L310" s="238"/>
      <c r="M310" s="238"/>
      <c r="N310" s="238"/>
      <c r="O310" s="238"/>
      <c r="P310" s="238"/>
      <c r="Q310" s="238"/>
      <c r="R310" s="238"/>
      <c r="S310" s="238"/>
      <c r="T310" s="238"/>
      <c r="U310" s="238"/>
      <c r="V310" s="238"/>
      <c r="W310" s="238"/>
    </row>
    <row r="311" spans="8:23" hidden="1" x14ac:dyDescent="0.2">
      <c r="H311" s="238"/>
      <c r="J311" s="238"/>
      <c r="K311" s="238"/>
      <c r="L311" s="238"/>
      <c r="M311" s="238"/>
      <c r="N311" s="238"/>
      <c r="O311" s="238"/>
      <c r="P311" s="238"/>
      <c r="Q311" s="238"/>
      <c r="R311" s="238"/>
      <c r="S311" s="238"/>
      <c r="T311" s="238"/>
      <c r="U311" s="238"/>
      <c r="V311" s="238"/>
      <c r="W311" s="238"/>
    </row>
    <row r="312" spans="8:23" hidden="1" x14ac:dyDescent="0.2">
      <c r="H312" s="238"/>
      <c r="J312" s="238"/>
      <c r="K312" s="238"/>
      <c r="L312" s="238"/>
      <c r="M312" s="238"/>
      <c r="N312" s="238"/>
      <c r="O312" s="238"/>
      <c r="P312" s="238"/>
      <c r="Q312" s="238"/>
      <c r="R312" s="238"/>
      <c r="S312" s="238"/>
      <c r="T312" s="238"/>
      <c r="U312" s="238"/>
      <c r="V312" s="238"/>
      <c r="W312" s="238"/>
    </row>
    <row r="313" spans="8:23" hidden="1" x14ac:dyDescent="0.2">
      <c r="H313" s="238"/>
      <c r="J313" s="238"/>
      <c r="K313" s="238"/>
      <c r="L313" s="238"/>
      <c r="M313" s="238"/>
      <c r="N313" s="238"/>
      <c r="O313" s="238"/>
      <c r="P313" s="238"/>
      <c r="Q313" s="238"/>
      <c r="R313" s="238"/>
      <c r="S313" s="238"/>
      <c r="T313" s="238"/>
      <c r="U313" s="238"/>
      <c r="V313" s="238"/>
      <c r="W313" s="238"/>
    </row>
    <row r="314" spans="8:23" hidden="1" x14ac:dyDescent="0.2">
      <c r="H314" s="238"/>
      <c r="J314" s="238"/>
      <c r="K314" s="238"/>
      <c r="L314" s="238"/>
      <c r="M314" s="238"/>
      <c r="N314" s="238"/>
      <c r="O314" s="238"/>
      <c r="P314" s="238"/>
      <c r="Q314" s="238"/>
      <c r="R314" s="238"/>
      <c r="S314" s="238"/>
      <c r="T314" s="238"/>
      <c r="U314" s="238"/>
      <c r="V314" s="238"/>
      <c r="W314" s="238"/>
    </row>
    <row r="315" spans="8:23" hidden="1" x14ac:dyDescent="0.2">
      <c r="H315" s="238"/>
      <c r="J315" s="238"/>
      <c r="K315" s="238"/>
      <c r="L315" s="238"/>
      <c r="M315" s="238"/>
      <c r="N315" s="238"/>
      <c r="O315" s="238"/>
      <c r="P315" s="238"/>
      <c r="Q315" s="238"/>
      <c r="R315" s="238"/>
      <c r="S315" s="238"/>
      <c r="T315" s="238"/>
      <c r="U315" s="238"/>
      <c r="V315" s="238"/>
      <c r="W315" s="238"/>
    </row>
    <row r="316" spans="8:23" hidden="1" x14ac:dyDescent="0.2">
      <c r="H316" s="238"/>
      <c r="J316" s="238"/>
      <c r="K316" s="238"/>
      <c r="L316" s="238"/>
      <c r="M316" s="238"/>
      <c r="N316" s="238"/>
      <c r="O316" s="238"/>
      <c r="P316" s="238"/>
      <c r="Q316" s="238"/>
      <c r="R316" s="238"/>
      <c r="S316" s="238"/>
      <c r="T316" s="238"/>
      <c r="U316" s="238"/>
      <c r="V316" s="238"/>
      <c r="W316" s="238"/>
    </row>
  </sheetData>
  <conditionalFormatting sqref="F3">
    <cfRule type="cellIs" dxfId="118" priority="13" stopIfTrue="1" operator="notEqual">
      <formula>0</formula>
    </cfRule>
    <cfRule type="cellIs" dxfId="117" priority="14" stopIfTrue="1" operator="equal">
      <formula>""</formula>
    </cfRule>
  </conditionalFormatting>
  <conditionalFormatting sqref="J3:EE3">
    <cfRule type="cellIs" dxfId="116" priority="11" stopIfTrue="1" operator="equal">
      <formula>"Construction"</formula>
    </cfRule>
    <cfRule type="cellIs" dxfId="115" priority="12" stopIfTrue="1" operator="equal">
      <formula>"Operations"</formula>
    </cfRule>
  </conditionalFormatting>
  <conditionalFormatting sqref="J3:EE3">
    <cfRule type="cellIs" dxfId="114" priority="10" operator="equal">
      <formula>"Fin Close"</formula>
    </cfRule>
  </conditionalFormatting>
  <conditionalFormatting sqref="J3:EE3">
    <cfRule type="cellIs" dxfId="113" priority="8" operator="equal">
      <formula>"PPA ext."</formula>
    </cfRule>
    <cfRule type="cellIs" dxfId="112" priority="9" operator="equal">
      <formula>"Delay"</formula>
    </cfRule>
  </conditionalFormatting>
  <conditionalFormatting sqref="EF3:AAE3">
    <cfRule type="cellIs" dxfId="111" priority="6" stopIfTrue="1" operator="equal">
      <formula>"Construction"</formula>
    </cfRule>
    <cfRule type="cellIs" dxfId="110" priority="7" stopIfTrue="1" operator="equal">
      <formula>"Operations"</formula>
    </cfRule>
  </conditionalFormatting>
  <conditionalFormatting sqref="EF3:AAE3">
    <cfRule type="cellIs" dxfId="109" priority="5" operator="equal">
      <formula>"Fin Close"</formula>
    </cfRule>
  </conditionalFormatting>
  <conditionalFormatting sqref="EF3:AAE3">
    <cfRule type="cellIs" dxfId="108" priority="3" operator="equal">
      <formula>"PPA ext."</formula>
    </cfRule>
    <cfRule type="cellIs" dxfId="107" priority="4" operator="equal">
      <formula>"Delay"</formula>
    </cfRule>
  </conditionalFormatting>
  <conditionalFormatting sqref="F2">
    <cfRule type="cellIs" dxfId="106" priority="1" stopIfTrue="1" operator="notEqual">
      <formula>0</formula>
    </cfRule>
    <cfRule type="cellIs" dxfId="105" priority="2" stopIfTrue="1" operator="equal">
      <formula>""</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J101" activePane="bottomRight" state="frozen"/>
      <selection pane="topRight" activeCell="J1" sqref="J1"/>
      <selection pane="bottomLeft" activeCell="A6" sqref="A6"/>
      <selection pane="bottomRight" activeCell="F131" sqref="F131"/>
    </sheetView>
  </sheetViews>
  <sheetFormatPr defaultColWidth="0" defaultRowHeight="13.8" outlineLevelRow="4" outlineLevelCol="1" x14ac:dyDescent="0.2"/>
  <cols>
    <col min="1" max="1" width="10.85546875" style="10" customWidth="1"/>
    <col min="2" max="2" width="1.85546875" style="10" customWidth="1"/>
    <col min="3" max="3" width="1.42578125" style="40" customWidth="1"/>
    <col min="4" max="4" width="1.42578125" style="46" customWidth="1"/>
    <col min="5" max="5" width="121"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38" customFormat="1" outlineLevel="2" x14ac:dyDescent="0.2">
      <c r="A10" s="157"/>
      <c r="B10" s="157"/>
      <c r="C10" s="158"/>
      <c r="D10" s="159"/>
      <c r="E10" s="138" t="str">
        <f xml:space="preserve"> InpS!E62</f>
        <v>PR14 BYR WRFIM revenue adjustment in 2017-18 FYA (CPIH deflated) prices (WR)</v>
      </c>
      <c r="F10" s="219" t="str">
        <f xml:space="preserve"> InpS!F62</f>
        <v>n/a</v>
      </c>
      <c r="G10" s="138">
        <f xml:space="preserve"> InpS!G62</f>
        <v>0</v>
      </c>
    </row>
    <row r="11" spans="1:707" s="138" customFormat="1" outlineLevel="2" x14ac:dyDescent="0.2">
      <c r="A11" s="157"/>
      <c r="B11" s="157"/>
      <c r="C11" s="158"/>
      <c r="D11" s="159"/>
      <c r="E11" s="138" t="str">
        <f xml:space="preserve"> InpS!E63</f>
        <v>PR14 BYR WRFIM revenue adjustment in 2017-18 FYA (CPIH deflated) prices (WN)</v>
      </c>
      <c r="F11" s="139">
        <f xml:space="preserve"> InpS!F63</f>
        <v>-0.79700000000000004</v>
      </c>
      <c r="G11" s="138" t="str">
        <f xml:space="preserve"> InpS!G63</f>
        <v>£m</v>
      </c>
    </row>
    <row r="12" spans="1:707" s="138" customFormat="1" outlineLevel="2" x14ac:dyDescent="0.2">
      <c r="A12" s="157"/>
      <c r="B12" s="157"/>
      <c r="C12" s="158"/>
      <c r="D12" s="159"/>
      <c r="E12" s="138" t="str">
        <f xml:space="preserve"> InpS!E64</f>
        <v>PR14 BYR WRFIM revenue adjustment in 2017-18 FYA (CPIH deflated) prices (WWN)</v>
      </c>
      <c r="F12" s="139">
        <f xml:space="preserve"> InpS!F64</f>
        <v>1.7490000000000001</v>
      </c>
      <c r="G12" s="138" t="str">
        <f xml:space="preserve"> InpS!G64</f>
        <v>£m</v>
      </c>
    </row>
    <row r="13" spans="1:707" s="138" customFormat="1" outlineLevel="2" x14ac:dyDescent="0.2">
      <c r="A13" s="157"/>
      <c r="B13" s="157"/>
      <c r="C13" s="158"/>
      <c r="D13" s="159"/>
      <c r="E13" s="138" t="str">
        <f xml:space="preserve"> InpS!E65</f>
        <v>PR14 BYR WRFIM revenue adjustment in 2017-18 FYA (CPIH deflated) prices (BR)</v>
      </c>
      <c r="F13" s="139" t="str">
        <f xml:space="preserve"> InpS!F65</f>
        <v>n/a</v>
      </c>
      <c r="G13" s="138">
        <f xml:space="preserve"> InpS!G65</f>
        <v>0</v>
      </c>
    </row>
    <row r="14" spans="1:707" s="138" customFormat="1" outlineLevel="2" x14ac:dyDescent="0.2">
      <c r="A14" s="157"/>
      <c r="B14" s="157"/>
      <c r="C14" s="158"/>
      <c r="D14" s="159"/>
      <c r="E14" s="138" t="str">
        <f xml:space="preserve"> InpS!E66</f>
        <v>PR14 BYR WRFIM revenue adjustment in 2017-18 FYA (CPIH deflated) prices (ADDN1)</v>
      </c>
      <c r="F14" s="139">
        <f xml:space="preserve"> InpS!F66</f>
        <v>0</v>
      </c>
      <c r="G14" s="138" t="str">
        <f xml:space="preserve"> InpS!G66</f>
        <v>£m</v>
      </c>
    </row>
    <row r="15" spans="1:707" s="138" customFormat="1" outlineLevel="2" x14ac:dyDescent="0.2">
      <c r="A15" s="157"/>
      <c r="B15" s="157"/>
      <c r="C15" s="158"/>
      <c r="D15" s="159"/>
      <c r="E15" s="138" t="str">
        <f xml:space="preserve"> InpS!E67</f>
        <v>PR14 BYR WRFIM revenue adjustment in 2017-18 FYA (CPIH deflated) prices (ADDN2)</v>
      </c>
      <c r="F15" s="139">
        <f xml:space="preserve"> InpS!F67</f>
        <v>0</v>
      </c>
      <c r="G15" s="138" t="str">
        <f xml:space="preserve"> InpS!G67</f>
        <v>£m</v>
      </c>
    </row>
    <row r="16" spans="1:707" s="138" customFormat="1" outlineLevel="2" x14ac:dyDescent="0.2">
      <c r="A16" s="157"/>
      <c r="B16" s="157"/>
      <c r="C16" s="158"/>
      <c r="D16" s="159"/>
      <c r="F16" s="139"/>
    </row>
    <row r="17" spans="1:7" s="138" customFormat="1" outlineLevel="2" x14ac:dyDescent="0.2">
      <c r="A17" s="157"/>
      <c r="B17" s="157"/>
      <c r="C17" s="158"/>
      <c r="D17" s="159"/>
      <c r="E17" s="138" t="str">
        <f xml:space="preserve"> InpS!E69</f>
        <v>PR14 BYR Water trading revenue adjustment in 2017-18 FYA (CPIH deflated) prices (WR)</v>
      </c>
      <c r="F17" s="139">
        <f xml:space="preserve"> InpS!F69</f>
        <v>0</v>
      </c>
      <c r="G17" s="138" t="str">
        <f xml:space="preserve"> InpS!G69</f>
        <v>£m</v>
      </c>
    </row>
    <row r="18" spans="1:7" s="138" customFormat="1" outlineLevel="2" x14ac:dyDescent="0.2">
      <c r="A18" s="157"/>
      <c r="B18" s="157"/>
      <c r="C18" s="158"/>
      <c r="D18" s="159"/>
      <c r="E18" s="138" t="str">
        <f xml:space="preserve"> InpS!E70</f>
        <v>PR14 BYR Water trading revenue adjustment in 2017-18 FYA (CPIH deflated) prices (WN)</v>
      </c>
      <c r="F18" s="139">
        <f xml:space="preserve"> InpS!F70</f>
        <v>0</v>
      </c>
      <c r="G18" s="138" t="str">
        <f xml:space="preserve"> InpS!G70</f>
        <v>£m</v>
      </c>
    </row>
    <row r="19" spans="1:7" s="138" customFormat="1" outlineLevel="2" x14ac:dyDescent="0.2">
      <c r="A19" s="157"/>
      <c r="B19" s="157"/>
      <c r="C19" s="158"/>
      <c r="D19" s="159"/>
      <c r="E19" s="138" t="str">
        <f xml:space="preserve"> InpS!E71</f>
        <v>PR14 BYR Water trading revenue adjustment in 2017-18 FYA (CPIH deflated) prices (WWN)</v>
      </c>
      <c r="F19" s="139">
        <f xml:space="preserve"> InpS!F71</f>
        <v>0</v>
      </c>
      <c r="G19" s="138" t="str">
        <f xml:space="preserve"> InpS!G71</f>
        <v>£m</v>
      </c>
    </row>
    <row r="20" spans="1:7" s="138" customFormat="1" outlineLevel="2" x14ac:dyDescent="0.2">
      <c r="A20" s="157"/>
      <c r="B20" s="157"/>
      <c r="C20" s="158"/>
      <c r="D20" s="159"/>
      <c r="E20" s="138" t="str">
        <f xml:space="preserve"> InpS!E72</f>
        <v>PR14 BYR Water trading revenue adjustment in 2017-18 FYA (CPIH deflated) prices (BR)</v>
      </c>
      <c r="F20" s="139" t="str">
        <f xml:space="preserve"> InpS!F72</f>
        <v>n/a</v>
      </c>
      <c r="G20" s="138">
        <f xml:space="preserve"> InpS!G72</f>
        <v>0</v>
      </c>
    </row>
    <row r="21" spans="1:7" s="138" customFormat="1" outlineLevel="2" x14ac:dyDescent="0.2">
      <c r="A21" s="157"/>
      <c r="B21" s="157"/>
      <c r="C21" s="158"/>
      <c r="D21" s="159"/>
      <c r="E21" s="138" t="str">
        <f xml:space="preserve"> InpS!E73</f>
        <v>PR14 BYR Water trading revenue adjustment in 2017-18 FYA (CPIH deflated) prices (ADDN1)</v>
      </c>
      <c r="F21" s="139" t="str">
        <f xml:space="preserve"> InpS!F73</f>
        <v>n/a</v>
      </c>
      <c r="G21" s="138">
        <f xml:space="preserve"> InpS!G73</f>
        <v>0</v>
      </c>
    </row>
    <row r="22" spans="1:7" s="138" customFormat="1" outlineLevel="2" x14ac:dyDescent="0.2">
      <c r="A22" s="157"/>
      <c r="B22" s="157"/>
      <c r="C22" s="158"/>
      <c r="D22" s="159"/>
      <c r="E22" s="138" t="str">
        <f xml:space="preserve"> InpS!E74</f>
        <v>PR14 BYR Water trading revenue adjustment in 2017-18 FYA (CPIH deflated) prices (ADDN2)</v>
      </c>
      <c r="F22" s="139" t="str">
        <f xml:space="preserve"> InpS!F74</f>
        <v>n/a</v>
      </c>
      <c r="G22" s="138">
        <f xml:space="preserve"> InpS!G74</f>
        <v>0</v>
      </c>
    </row>
    <row r="23" spans="1:7" s="138" customFormat="1" outlineLevel="2" x14ac:dyDescent="0.2">
      <c r="A23" s="157"/>
      <c r="B23" s="157"/>
      <c r="C23" s="158"/>
      <c r="D23" s="159"/>
      <c r="F23" s="139"/>
    </row>
    <row r="24" spans="1:7" s="138" customFormat="1" outlineLevel="2" x14ac:dyDescent="0.2">
      <c r="A24" s="157"/>
      <c r="B24" s="157"/>
      <c r="C24" s="158"/>
      <c r="D24" s="159"/>
      <c r="E24" s="138" t="str">
        <f xml:space="preserve"> InpS!E76</f>
        <v>PR14 BYR Totex menu revenue adjustment in 2017-18 FYA (CPIH deflated) prices (WR)</v>
      </c>
      <c r="F24" s="139" t="str">
        <f xml:space="preserve"> InpS!F76</f>
        <v>n/a</v>
      </c>
      <c r="G24" s="138">
        <f xml:space="preserve"> InpS!G76</f>
        <v>0</v>
      </c>
    </row>
    <row r="25" spans="1:7" s="138" customFormat="1" outlineLevel="2" x14ac:dyDescent="0.2">
      <c r="A25" s="157"/>
      <c r="B25" s="157"/>
      <c r="C25" s="158"/>
      <c r="D25" s="159"/>
      <c r="E25" s="138" t="str">
        <f xml:space="preserve"> InpS!E77</f>
        <v>PR14 BYR Totex menu revenue adjustment in 2017-18 FYA (CPIH deflated) prices (WN)</v>
      </c>
      <c r="F25" s="139">
        <f xml:space="preserve"> InpS!F77</f>
        <v>8.3000000000000004E-2</v>
      </c>
      <c r="G25" s="138" t="str">
        <f xml:space="preserve"> InpS!G77</f>
        <v>£m</v>
      </c>
    </row>
    <row r="26" spans="1:7" s="138" customFormat="1" outlineLevel="2" x14ac:dyDescent="0.2">
      <c r="A26" s="157"/>
      <c r="B26" s="157"/>
      <c r="C26" s="158"/>
      <c r="D26" s="159"/>
      <c r="E26" s="138" t="str">
        <f xml:space="preserve"> InpS!E78</f>
        <v>PR14 BYR Totex menu revenue adjustment in 2017-18 FYA (CPIH deflated) prices (WWN)</v>
      </c>
      <c r="F26" s="139">
        <f xml:space="preserve"> InpS!F78</f>
        <v>1.6E-2</v>
      </c>
      <c r="G26" s="138" t="str">
        <f xml:space="preserve"> InpS!G78</f>
        <v>£m</v>
      </c>
    </row>
    <row r="27" spans="1:7" s="138" customFormat="1" outlineLevel="2" x14ac:dyDescent="0.2">
      <c r="A27" s="157"/>
      <c r="B27" s="157"/>
      <c r="C27" s="158"/>
      <c r="D27" s="159"/>
      <c r="E27" s="138" t="str">
        <f xml:space="preserve"> InpS!E79</f>
        <v>PR14 BYR Totex menu revenue adjustment in 2017-18 FYA (CPIH deflated) prices (BR)</v>
      </c>
      <c r="F27" s="139" t="str">
        <f xml:space="preserve"> InpS!F79</f>
        <v>n/a</v>
      </c>
      <c r="G27" s="138">
        <f xml:space="preserve"> InpS!G79</f>
        <v>0</v>
      </c>
    </row>
    <row r="28" spans="1:7" s="138" customFormat="1" outlineLevel="2" x14ac:dyDescent="0.2">
      <c r="A28" s="157"/>
      <c r="B28" s="157"/>
      <c r="C28" s="158"/>
      <c r="D28" s="159"/>
      <c r="E28" s="138" t="str">
        <f xml:space="preserve"> InpS!E80</f>
        <v>PR14 BYR Totex menu revenue adjustment in 2017-18 FYA (CPIH deflated) prices (ADDN1)</v>
      </c>
      <c r="F28" s="139">
        <f xml:space="preserve"> InpS!F80</f>
        <v>0</v>
      </c>
      <c r="G28" s="138" t="str">
        <f xml:space="preserve"> InpS!G80</f>
        <v>£m</v>
      </c>
    </row>
    <row r="29" spans="1:7" s="138" customFormat="1" outlineLevel="2" x14ac:dyDescent="0.2">
      <c r="A29" s="157"/>
      <c r="B29" s="157"/>
      <c r="C29" s="158"/>
      <c r="D29" s="159"/>
      <c r="E29" s="138" t="str">
        <f xml:space="preserve"> InpS!E81</f>
        <v>PR14 BYR Totex menu revenue adjustment in 2017-18 FYA (CPIH deflated) prices (ADDN2)</v>
      </c>
      <c r="F29" s="139">
        <f xml:space="preserve"> InpS!F81</f>
        <v>0</v>
      </c>
      <c r="G29" s="138" t="str">
        <f xml:space="preserve"> InpS!G81</f>
        <v>£m</v>
      </c>
    </row>
    <row r="30" spans="1:7" s="138" customFormat="1" outlineLevel="2" x14ac:dyDescent="0.2">
      <c r="A30" s="157"/>
      <c r="B30" s="157"/>
      <c r="C30" s="158"/>
      <c r="D30" s="159"/>
      <c r="F30" s="139"/>
    </row>
    <row r="31" spans="1:7" s="138" customFormat="1" outlineLevel="2" x14ac:dyDescent="0.2">
      <c r="A31" s="157"/>
      <c r="B31" s="157"/>
      <c r="C31" s="158"/>
      <c r="D31" s="159"/>
      <c r="E31" s="138" t="str">
        <f xml:space="preserve"> InpS!E83</f>
        <v>PR14 BYR Other revenue adjustment in 2017-18 FYA (CPIH deflated) prices (WR)</v>
      </c>
      <c r="F31" s="139" t="str">
        <f xml:space="preserve"> InpS!F83</f>
        <v>n/a</v>
      </c>
      <c r="G31" s="138">
        <f xml:space="preserve"> InpS!G83</f>
        <v>0</v>
      </c>
    </row>
    <row r="32" spans="1:7" s="138" customFormat="1" outlineLevel="2" x14ac:dyDescent="0.2">
      <c r="A32" s="157"/>
      <c r="B32" s="157"/>
      <c r="C32" s="158"/>
      <c r="D32" s="159"/>
      <c r="E32" s="138" t="str">
        <f xml:space="preserve"> InpS!E84</f>
        <v>PR14 BYR Other revenue adjustment in 2017-18 FYA (CPIH deflated) prices (WN)</v>
      </c>
      <c r="F32" s="139">
        <f xml:space="preserve"> InpS!F84</f>
        <v>0</v>
      </c>
      <c r="G32" s="138" t="str">
        <f xml:space="preserve"> InpS!G84</f>
        <v>£m</v>
      </c>
    </row>
    <row r="33" spans="1:7" s="138" customFormat="1" outlineLevel="2" x14ac:dyDescent="0.2">
      <c r="A33" s="157"/>
      <c r="B33" s="157"/>
      <c r="C33" s="158"/>
      <c r="D33" s="159"/>
      <c r="E33" s="138" t="str">
        <f xml:space="preserve"> InpS!E85</f>
        <v>PR14 BYR Other revenue adjustment in 2017-18 FYA (CPIH deflated) prices (WWN)</v>
      </c>
      <c r="F33" s="139">
        <f xml:space="preserve"> InpS!F85</f>
        <v>0</v>
      </c>
      <c r="G33" s="138" t="str">
        <f xml:space="preserve"> InpS!G85</f>
        <v>£m</v>
      </c>
    </row>
    <row r="34" spans="1:7" s="138" customFormat="1" outlineLevel="2" x14ac:dyDescent="0.2">
      <c r="A34" s="157"/>
      <c r="B34" s="157"/>
      <c r="C34" s="158"/>
      <c r="D34" s="159"/>
      <c r="E34" s="138" t="str">
        <f xml:space="preserve"> InpS!E86</f>
        <v>PR14 BYR Other revenue adjustment in 2017-18 FYA (CPIH deflated) prices (BR)</v>
      </c>
      <c r="F34" s="139" t="str">
        <f xml:space="preserve"> InpS!F86</f>
        <v>n/a</v>
      </c>
      <c r="G34" s="138">
        <f xml:space="preserve"> InpS!G86</f>
        <v>0</v>
      </c>
    </row>
    <row r="35" spans="1:7" s="138" customFormat="1" outlineLevel="2" x14ac:dyDescent="0.2">
      <c r="A35" s="157"/>
      <c r="B35" s="157"/>
      <c r="C35" s="158"/>
      <c r="D35" s="159"/>
      <c r="E35" s="138" t="str">
        <f xml:space="preserve"> InpS!E87</f>
        <v>PR14 BYR Other revenue adjustment in 2017-18 FYA (CPIH deflated) prices (ADDN1)</v>
      </c>
      <c r="F35" s="139" t="str">
        <f xml:space="preserve"> InpS!F87</f>
        <v>n/a</v>
      </c>
      <c r="G35" s="138">
        <f xml:space="preserve"> InpS!G87</f>
        <v>0</v>
      </c>
    </row>
    <row r="36" spans="1:7" s="138" customFormat="1" outlineLevel="2" x14ac:dyDescent="0.2">
      <c r="A36" s="157"/>
      <c r="B36" s="157"/>
      <c r="C36" s="158"/>
      <c r="D36" s="159"/>
      <c r="E36" s="138" t="str">
        <f xml:space="preserve"> InpS!E88</f>
        <v>PR14 BYR Other revenue adjustment in 2017-18 FYA (CPIH deflated) prices (ADDN2)</v>
      </c>
      <c r="F36" s="139" t="str">
        <f xml:space="preserve"> InpS!F88</f>
        <v>n/a</v>
      </c>
      <c r="G36" s="138">
        <f xml:space="preserve"> InpS!G88</f>
        <v>0</v>
      </c>
    </row>
    <row r="37" spans="1:7" s="138" customFormat="1" outlineLevel="2" x14ac:dyDescent="0.2">
      <c r="A37" s="157"/>
      <c r="B37" s="157"/>
      <c r="C37" s="158"/>
      <c r="D37" s="159"/>
      <c r="F37" s="139"/>
    </row>
    <row r="38" spans="1:7" s="138" customFormat="1" outlineLevel="2" x14ac:dyDescent="0.2">
      <c r="A38" s="157"/>
      <c r="B38" s="157"/>
      <c r="C38" s="158"/>
      <c r="D38" s="159"/>
      <c r="E38" s="138" t="str">
        <f xml:space="preserve"> InpS!E90</f>
        <v>PR14 BYR Residential retail revenue adjustment in 2017-18 FYA (CPIH deflated) prices</v>
      </c>
      <c r="F38" s="139">
        <f xml:space="preserve"> InpS!F90</f>
        <v>0.56299999999999994</v>
      </c>
      <c r="G38" s="138" t="str">
        <f xml:space="preserve"> InpS!G90</f>
        <v>£m</v>
      </c>
    </row>
    <row r="39" spans="1:7" s="138" customFormat="1" outlineLevel="2" x14ac:dyDescent="0.2">
      <c r="A39" s="157"/>
      <c r="B39" s="157"/>
      <c r="C39" s="158"/>
      <c r="D39" s="159"/>
      <c r="F39" s="139"/>
    </row>
    <row r="40" spans="1:7" s="138" customFormat="1" outlineLevel="2" x14ac:dyDescent="0.2">
      <c r="A40" s="157"/>
      <c r="B40" s="157"/>
      <c r="C40" s="158"/>
      <c r="D40" s="159"/>
      <c r="E40" s="138" t="str">
        <f xml:space="preserve"> InpS!E94</f>
        <v>PR19 ODI revenue adjustment in 2017-18 FYA (CPIH deflated) prices (WR)</v>
      </c>
      <c r="F40" s="139">
        <f xml:space="preserve"> InpS!F94</f>
        <v>0</v>
      </c>
      <c r="G40" s="138" t="str">
        <f xml:space="preserve"> InpS!G94</f>
        <v>£m</v>
      </c>
    </row>
    <row r="41" spans="1:7" s="138" customFormat="1" outlineLevel="2" x14ac:dyDescent="0.2">
      <c r="A41" s="157"/>
      <c r="B41" s="157"/>
      <c r="C41" s="158"/>
      <c r="D41" s="159"/>
      <c r="E41" s="138" t="str">
        <f xml:space="preserve"> InpS!E95</f>
        <v>PR19 ODI revenue adjustment in 2017-18 FYA (CPIH deflated) prices (WN)</v>
      </c>
      <c r="F41" s="139">
        <f xml:space="preserve"> InpS!F95</f>
        <v>0</v>
      </c>
      <c r="G41" s="138" t="str">
        <f xml:space="preserve"> InpS!G95</f>
        <v>£m</v>
      </c>
    </row>
    <row r="42" spans="1:7" s="138" customFormat="1" outlineLevel="2" x14ac:dyDescent="0.2">
      <c r="A42" s="157"/>
      <c r="B42" s="157"/>
      <c r="C42" s="158"/>
      <c r="D42" s="159"/>
      <c r="E42" s="138" t="str">
        <f xml:space="preserve"> InpS!E96</f>
        <v>PR19 ODI revenue adjustment in 2017-18 FYA (CPIH deflated) prices (WWN)</v>
      </c>
      <c r="F42" s="139">
        <f xml:space="preserve"> InpS!F96</f>
        <v>0</v>
      </c>
      <c r="G42" s="138" t="str">
        <f xml:space="preserve"> InpS!G96</f>
        <v>£m</v>
      </c>
    </row>
    <row r="43" spans="1:7" s="138" customFormat="1" outlineLevel="2" x14ac:dyDescent="0.2">
      <c r="A43" s="157"/>
      <c r="B43" s="157"/>
      <c r="C43" s="158"/>
      <c r="D43" s="159"/>
      <c r="E43" s="138" t="str">
        <f xml:space="preserve"> InpS!E97</f>
        <v>PR19 ODI revenue adjustment in 2017-18 FYA (CPIH deflated) prices (BR)</v>
      </c>
      <c r="F43" s="139">
        <f xml:space="preserve"> InpS!F97</f>
        <v>0</v>
      </c>
      <c r="G43" s="138" t="str">
        <f xml:space="preserve"> InpS!G97</f>
        <v>£m</v>
      </c>
    </row>
    <row r="44" spans="1:7" s="138" customFormat="1" outlineLevel="2" x14ac:dyDescent="0.2">
      <c r="A44" s="157"/>
      <c r="B44" s="157"/>
      <c r="C44" s="158"/>
      <c r="D44" s="159"/>
      <c r="E44" s="138" t="str">
        <f xml:space="preserve"> InpS!E98</f>
        <v>PR19 ODI revenue adjustment in 2017-18 FYA (CPIH deflated) prices (ADDN1)</v>
      </c>
      <c r="F44" s="139">
        <f xml:space="preserve"> InpS!F98</f>
        <v>0</v>
      </c>
      <c r="G44" s="138" t="str">
        <f xml:space="preserve"> InpS!G98</f>
        <v>£m</v>
      </c>
    </row>
    <row r="45" spans="1:7" s="138" customFormat="1" outlineLevel="2" x14ac:dyDescent="0.2">
      <c r="A45" s="157"/>
      <c r="B45" s="157"/>
      <c r="C45" s="158"/>
      <c r="D45" s="159"/>
      <c r="E45" s="138" t="str">
        <f xml:space="preserve"> InpS!E99</f>
        <v>PR19 ODI revenue adjustment in 2017-18 FYA (CPIH deflated) prices (ADDN2)</v>
      </c>
      <c r="F45" s="139">
        <f xml:space="preserve"> InpS!F99</f>
        <v>0</v>
      </c>
      <c r="G45" s="138" t="str">
        <f xml:space="preserve"> InpS!G99</f>
        <v>£m</v>
      </c>
    </row>
    <row r="46" spans="1:7" s="138" customFormat="1" outlineLevel="2" x14ac:dyDescent="0.2">
      <c r="A46" s="157"/>
      <c r="B46" s="157"/>
      <c r="C46" s="158"/>
      <c r="D46" s="159"/>
      <c r="E46" s="138" t="str">
        <f xml:space="preserve"> InpS!E100</f>
        <v>PR19 ODI revenue adjustment in 2017-18 FYA (CPIH deflated) prices (Residential retail)</v>
      </c>
      <c r="F46" s="139">
        <f xml:space="preserve"> InpS!F100</f>
        <v>0</v>
      </c>
      <c r="G46" s="138" t="str">
        <f xml:space="preserve"> InpS!G100</f>
        <v>£m</v>
      </c>
    </row>
    <row r="47" spans="1:7" s="138" customFormat="1" outlineLevel="2" x14ac:dyDescent="0.2">
      <c r="A47" s="157"/>
      <c r="B47" s="157"/>
      <c r="C47" s="158"/>
      <c r="D47" s="159"/>
      <c r="E47" s="138" t="str">
        <f xml:space="preserve"> InpS!E101</f>
        <v>PR19 ODI revenue adjustment in 2017-18 FYA (CPIH deflated) prices (Business retail)</v>
      </c>
      <c r="F47" s="139">
        <f xml:space="preserve"> InpS!F101</f>
        <v>0</v>
      </c>
      <c r="G47" s="138" t="str">
        <f xml:space="preserve"> InpS!G101</f>
        <v>£m</v>
      </c>
    </row>
    <row r="48" spans="1:7" s="138" customFormat="1" outlineLevel="2" x14ac:dyDescent="0.2">
      <c r="A48" s="157"/>
      <c r="B48" s="157"/>
      <c r="C48" s="158"/>
      <c r="D48" s="159"/>
      <c r="F48" s="139"/>
    </row>
    <row r="49" spans="1:7" s="138" customFormat="1" outlineLevel="2" x14ac:dyDescent="0.2">
      <c r="A49" s="157"/>
      <c r="B49" s="157"/>
      <c r="C49" s="158"/>
      <c r="D49" s="159"/>
      <c r="E49" s="138" t="str">
        <f xml:space="preserve"> InpS!E112</f>
        <v>PR19 C-MeX revenue adjustment in 2017-18 FYA (CPIH deflated) prices (WR)</v>
      </c>
      <c r="F49" s="139" t="str">
        <f xml:space="preserve"> InpS!F112</f>
        <v>n/a</v>
      </c>
      <c r="G49" s="138">
        <f xml:space="preserve"> InpS!G112</f>
        <v>0</v>
      </c>
    </row>
    <row r="50" spans="1:7" s="138" customFormat="1" outlineLevel="2" x14ac:dyDescent="0.2">
      <c r="A50" s="157"/>
      <c r="B50" s="157"/>
      <c r="C50" s="158"/>
      <c r="D50" s="159"/>
      <c r="E50" s="138" t="str">
        <f xml:space="preserve"> InpS!E113</f>
        <v>PR19 C-MeX revenue adjustment in 2017-18 FYA (CPIH deflated) prices (WN)</v>
      </c>
      <c r="F50" s="139" t="str">
        <f xml:space="preserve"> InpS!F113</f>
        <v>n/a</v>
      </c>
      <c r="G50" s="138">
        <f xml:space="preserve"> InpS!G113</f>
        <v>0</v>
      </c>
    </row>
    <row r="51" spans="1:7" s="138" customFormat="1" outlineLevel="2" x14ac:dyDescent="0.2">
      <c r="A51" s="157"/>
      <c r="B51" s="157"/>
      <c r="C51" s="158"/>
      <c r="D51" s="159"/>
      <c r="E51" s="138" t="str">
        <f xml:space="preserve"> InpS!E114</f>
        <v>PR19 C-MeX revenue adjustment in 2017-18 FYA (CPIH deflated) prices (WWN)</v>
      </c>
      <c r="F51" s="139" t="str">
        <f xml:space="preserve"> InpS!F114</f>
        <v>n/a</v>
      </c>
      <c r="G51" s="138">
        <f xml:space="preserve"> InpS!G114</f>
        <v>0</v>
      </c>
    </row>
    <row r="52" spans="1:7" s="138" customFormat="1" outlineLevel="2" x14ac:dyDescent="0.2">
      <c r="A52" s="157"/>
      <c r="B52" s="157"/>
      <c r="C52" s="158"/>
      <c r="D52" s="159"/>
      <c r="E52" s="138" t="str">
        <f xml:space="preserve"> InpS!E115</f>
        <v>PR19 C-MeX revenue adjustment in 2017-18 FYA (CPIH deflated) prices (BR)</v>
      </c>
      <c r="F52" s="139" t="str">
        <f xml:space="preserve"> InpS!F115</f>
        <v>n/a</v>
      </c>
      <c r="G52" s="138">
        <f xml:space="preserve"> InpS!G115</f>
        <v>0</v>
      </c>
    </row>
    <row r="53" spans="1:7" s="138" customFormat="1" outlineLevel="2" x14ac:dyDescent="0.2">
      <c r="A53" s="157"/>
      <c r="B53" s="157"/>
      <c r="C53" s="158"/>
      <c r="D53" s="159"/>
      <c r="E53" s="138" t="str">
        <f xml:space="preserve"> InpS!E116</f>
        <v>PR19 C-MeX revenue adjustment in 2017-18 FYA (CPIH deflated) prices (ADDN1)</v>
      </c>
      <c r="F53" s="139" t="str">
        <f xml:space="preserve"> InpS!F116</f>
        <v>n/a</v>
      </c>
      <c r="G53" s="138">
        <f xml:space="preserve"> InpS!G116</f>
        <v>0</v>
      </c>
    </row>
    <row r="54" spans="1:7" s="138" customFormat="1" outlineLevel="2" x14ac:dyDescent="0.2">
      <c r="A54" s="157"/>
      <c r="B54" s="157"/>
      <c r="C54" s="158"/>
      <c r="D54" s="159"/>
      <c r="E54" s="138" t="str">
        <f xml:space="preserve"> InpS!E117</f>
        <v>PR19 C-MeX revenue adjustment in 2017-18 FYA (CPIH deflated) prices (ADDN2)</v>
      </c>
      <c r="F54" s="139" t="str">
        <f xml:space="preserve"> InpS!F117</f>
        <v>n/a</v>
      </c>
      <c r="G54" s="138">
        <f xml:space="preserve"> InpS!G117</f>
        <v>0</v>
      </c>
    </row>
    <row r="55" spans="1:7" s="138" customFormat="1" outlineLevel="2" x14ac:dyDescent="0.2">
      <c r="A55" s="157"/>
      <c r="B55" s="157"/>
      <c r="C55" s="158"/>
      <c r="D55" s="159"/>
      <c r="E55" s="138" t="str">
        <f xml:space="preserve"> InpS!E118</f>
        <v>PR19 C-MeX revenue adjustment in 2017-18 FYA (CPIH deflated) prices (Residential retail)</v>
      </c>
      <c r="F55" s="139">
        <f xml:space="preserve"> InpS!F118</f>
        <v>0</v>
      </c>
      <c r="G55" s="138" t="str">
        <f xml:space="preserve"> InpS!G118</f>
        <v>£m</v>
      </c>
    </row>
    <row r="56" spans="1:7" s="138" customFormat="1" outlineLevel="2" x14ac:dyDescent="0.2">
      <c r="A56" s="157"/>
      <c r="B56" s="157"/>
      <c r="C56" s="158"/>
      <c r="D56" s="159"/>
      <c r="E56" s="138" t="str">
        <f xml:space="preserve"> InpS!E119</f>
        <v>PR19 C-MeX revenue adjustment in 2017-18 FYA (CPIH deflated) prices (Business retail)</v>
      </c>
      <c r="F56" s="139" t="str">
        <f xml:space="preserve"> InpS!F119</f>
        <v>n/a</v>
      </c>
      <c r="G56" s="138">
        <f xml:space="preserve"> InpS!G119</f>
        <v>0</v>
      </c>
    </row>
    <row r="57" spans="1:7" s="138" customFormat="1" outlineLevel="2" x14ac:dyDescent="0.2">
      <c r="A57" s="157"/>
      <c r="B57" s="157"/>
      <c r="C57" s="158"/>
      <c r="D57" s="159"/>
      <c r="F57" s="139"/>
    </row>
    <row r="58" spans="1:7" s="138" customFormat="1" outlineLevel="2" x14ac:dyDescent="0.2">
      <c r="A58" s="157"/>
      <c r="B58" s="157"/>
      <c r="C58" s="158"/>
      <c r="D58" s="159"/>
      <c r="E58" s="138" t="str">
        <f xml:space="preserve"> InpS!E121</f>
        <v>PR19 D-MeX revenue adjustment in 2017-18 FYA (CPIH deflated) prices (WR)</v>
      </c>
      <c r="F58" s="139" t="str">
        <f xml:space="preserve"> InpS!F121</f>
        <v>n/a</v>
      </c>
      <c r="G58" s="138">
        <f xml:space="preserve"> InpS!G121</f>
        <v>0</v>
      </c>
    </row>
    <row r="59" spans="1:7" s="138" customFormat="1" outlineLevel="2" x14ac:dyDescent="0.2">
      <c r="A59" s="157"/>
      <c r="B59" s="157"/>
      <c r="C59" s="158"/>
      <c r="D59" s="159"/>
      <c r="E59" s="138" t="str">
        <f xml:space="preserve"> InpS!E122</f>
        <v>PR19 D-MeX revenue adjustment in 2017-18 FYA (CPIH deflated) prices (WN)</v>
      </c>
      <c r="F59" s="139">
        <f xml:space="preserve"> InpS!F122</f>
        <v>0</v>
      </c>
      <c r="G59" s="138" t="str">
        <f xml:space="preserve"> InpS!G122</f>
        <v>£m</v>
      </c>
    </row>
    <row r="60" spans="1:7" s="138" customFormat="1" outlineLevel="2" x14ac:dyDescent="0.2">
      <c r="A60" s="157"/>
      <c r="B60" s="157"/>
      <c r="C60" s="158"/>
      <c r="D60" s="159"/>
      <c r="E60" s="138" t="str">
        <f xml:space="preserve"> InpS!E123</f>
        <v>PR19 D-MeX revenue adjustment in 2017-18 FYA (CPIH deflated) prices (WWN)</v>
      </c>
      <c r="F60" s="139">
        <f xml:space="preserve"> InpS!F123</f>
        <v>0</v>
      </c>
      <c r="G60" s="138" t="str">
        <f xml:space="preserve"> InpS!G123</f>
        <v>£m</v>
      </c>
    </row>
    <row r="61" spans="1:7" s="138" customFormat="1" outlineLevel="2" x14ac:dyDescent="0.2">
      <c r="A61" s="157"/>
      <c r="B61" s="157"/>
      <c r="C61" s="158"/>
      <c r="D61" s="159"/>
      <c r="E61" s="138" t="str">
        <f xml:space="preserve"> InpS!E124</f>
        <v>PR19 D-MeX revenue adjustment in 2017-18 FYA (CPIH deflated) prices (BR)</v>
      </c>
      <c r="F61" s="139" t="str">
        <f xml:space="preserve"> InpS!F124</f>
        <v>n/a</v>
      </c>
      <c r="G61" s="138">
        <f xml:space="preserve"> InpS!G124</f>
        <v>0</v>
      </c>
    </row>
    <row r="62" spans="1:7" s="138" customFormat="1" outlineLevel="2" x14ac:dyDescent="0.2">
      <c r="A62" s="157"/>
      <c r="B62" s="157"/>
      <c r="C62" s="158"/>
      <c r="D62" s="159"/>
      <c r="E62" s="138" t="str">
        <f xml:space="preserve"> InpS!E125</f>
        <v>PR19 D-MeX revenue adjustment in 2017-18 FYA (CPIH deflated) prices (ADDN1)</v>
      </c>
      <c r="F62" s="139" t="str">
        <f xml:space="preserve"> InpS!F125</f>
        <v>n/a</v>
      </c>
      <c r="G62" s="138">
        <f xml:space="preserve"> InpS!G125</f>
        <v>0</v>
      </c>
    </row>
    <row r="63" spans="1:7" s="138" customFormat="1" outlineLevel="2" x14ac:dyDescent="0.2">
      <c r="A63" s="157"/>
      <c r="B63" s="157"/>
      <c r="C63" s="158"/>
      <c r="D63" s="159"/>
      <c r="E63" s="138" t="str">
        <f xml:space="preserve"> InpS!E126</f>
        <v>PR19 D-MeX revenue adjustment in 2017-18 FYA (CPIH deflated) prices (ADDN2)</v>
      </c>
      <c r="F63" s="139" t="str">
        <f xml:space="preserve"> InpS!F126</f>
        <v>n/a</v>
      </c>
      <c r="G63" s="138">
        <f xml:space="preserve"> InpS!G126</f>
        <v>0</v>
      </c>
    </row>
    <row r="64" spans="1:7" s="138" customFormat="1" outlineLevel="2" x14ac:dyDescent="0.2">
      <c r="A64" s="157"/>
      <c r="B64" s="157"/>
      <c r="C64" s="158"/>
      <c r="D64" s="159"/>
      <c r="E64" s="138" t="str">
        <f xml:space="preserve"> InpS!E127</f>
        <v>PR19 D-MeX revenue adjustment in 2017-18 FYA (CPIH deflated) prices (Residential retail)</v>
      </c>
      <c r="F64" s="139" t="str">
        <f xml:space="preserve"> InpS!F127</f>
        <v>n/a</v>
      </c>
      <c r="G64" s="138">
        <f xml:space="preserve"> InpS!G127</f>
        <v>0</v>
      </c>
    </row>
    <row r="65" spans="1:7" s="138" customFormat="1" outlineLevel="2" x14ac:dyDescent="0.2">
      <c r="A65" s="157"/>
      <c r="B65" s="157"/>
      <c r="C65" s="158"/>
      <c r="D65" s="159"/>
      <c r="E65" s="138" t="str">
        <f xml:space="preserve"> InpS!E128</f>
        <v>PR19 D-MeX revenue adjustment in 2017-18 FYA (CPIH deflated) prices (Business retail)</v>
      </c>
      <c r="F65" s="139" t="str">
        <f xml:space="preserve"> InpS!F128</f>
        <v>n/a</v>
      </c>
      <c r="G65" s="138">
        <f xml:space="preserve"> InpS!G128</f>
        <v>0</v>
      </c>
    </row>
    <row r="66" spans="1:7" s="138" customFormat="1" outlineLevel="2" x14ac:dyDescent="0.2">
      <c r="A66" s="157"/>
      <c r="B66" s="157"/>
      <c r="C66" s="158"/>
      <c r="D66" s="159"/>
      <c r="F66" s="139"/>
    </row>
    <row r="67" spans="1:7" s="138" customFormat="1" outlineLevel="2" x14ac:dyDescent="0.2">
      <c r="A67" s="157"/>
      <c r="B67" s="157"/>
      <c r="C67" s="158"/>
      <c r="D67" s="159"/>
      <c r="E67" s="138" t="str">
        <f xml:space="preserve"> InpS!E130</f>
        <v>PR19 Bilateral entry (BEA) revenue adjustment in 2017-18 FYA (CPIH deflated) prices (WR)</v>
      </c>
      <c r="F67" s="139">
        <f xml:space="preserve"> InpS!F130</f>
        <v>0</v>
      </c>
      <c r="G67" s="138" t="str">
        <f xml:space="preserve"> InpS!G130</f>
        <v>£m</v>
      </c>
    </row>
    <row r="68" spans="1:7" s="138" customFormat="1" outlineLevel="2" x14ac:dyDescent="0.2">
      <c r="A68" s="157"/>
      <c r="B68" s="157"/>
      <c r="C68" s="158"/>
      <c r="D68" s="159"/>
      <c r="E68" s="138" t="str">
        <f xml:space="preserve"> InpS!E131</f>
        <v>PR19 Bilateral entry (BEA) revenue adjustment in 2017-18 FYA (CPIH deflated) prices (WN)</v>
      </c>
      <c r="F68" s="139" t="str">
        <f xml:space="preserve"> InpS!F131</f>
        <v>n/a</v>
      </c>
      <c r="G68" s="138">
        <f xml:space="preserve"> InpS!G131</f>
        <v>0</v>
      </c>
    </row>
    <row r="69" spans="1:7" s="138" customFormat="1" outlineLevel="2" x14ac:dyDescent="0.2">
      <c r="A69" s="157"/>
      <c r="B69" s="157"/>
      <c r="C69" s="158"/>
      <c r="D69" s="159"/>
      <c r="E69" s="138" t="str">
        <f xml:space="preserve"> InpS!E132</f>
        <v>PR19 Bilateral entry (BEA) revenue adjustment in 2017-18 FYA (CPIH deflated) prices (WWN)</v>
      </c>
      <c r="F69" s="139" t="str">
        <f xml:space="preserve"> InpS!F132</f>
        <v>n/a</v>
      </c>
      <c r="G69" s="138">
        <f xml:space="preserve"> InpS!G132</f>
        <v>0</v>
      </c>
    </row>
    <row r="70" spans="1:7" s="138" customFormat="1" outlineLevel="2" x14ac:dyDescent="0.2">
      <c r="A70" s="157"/>
      <c r="B70" s="157"/>
      <c r="C70" s="158"/>
      <c r="D70" s="159"/>
      <c r="E70" s="138" t="str">
        <f xml:space="preserve"> InpS!E133</f>
        <v>PR19 Bilateral entry (BEA) revenue adjustment in 2017-18 FYA (CPIH deflated) prices (BR)</v>
      </c>
      <c r="F70" s="139" t="str">
        <f xml:space="preserve"> InpS!F133</f>
        <v>n/a</v>
      </c>
      <c r="G70" s="138">
        <f xml:space="preserve"> InpS!G133</f>
        <v>0</v>
      </c>
    </row>
    <row r="71" spans="1:7" s="138" customFormat="1" outlineLevel="2" x14ac:dyDescent="0.2">
      <c r="A71" s="157"/>
      <c r="B71" s="157"/>
      <c r="C71" s="158"/>
      <c r="D71" s="159"/>
      <c r="E71" s="138" t="str">
        <f xml:space="preserve"> InpS!E134</f>
        <v>PR19 Bilateral entry (BEA) revenue adjustment in 2017-18 FYA (CPIH deflated) prices (ADDN1)</v>
      </c>
      <c r="F71" s="139" t="str">
        <f xml:space="preserve"> InpS!F134</f>
        <v>n/a</v>
      </c>
      <c r="G71" s="138">
        <f xml:space="preserve"> InpS!G134</f>
        <v>0</v>
      </c>
    </row>
    <row r="72" spans="1:7" s="138" customFormat="1" outlineLevel="2" x14ac:dyDescent="0.2">
      <c r="A72" s="157"/>
      <c r="B72" s="157"/>
      <c r="C72" s="158"/>
      <c r="D72" s="159"/>
      <c r="E72" s="138" t="str">
        <f xml:space="preserve"> InpS!E135</f>
        <v>PR19 Bilateral entry (BEA) revenue adjustment in 2017-18 FYA (CPIH deflated) prices (ADDN2)</v>
      </c>
      <c r="F72" s="139" t="str">
        <f xml:space="preserve"> InpS!F135</f>
        <v>n/a</v>
      </c>
      <c r="G72" s="138">
        <f xml:space="preserve"> InpS!G135</f>
        <v>0</v>
      </c>
    </row>
    <row r="73" spans="1:7" s="138" customFormat="1" outlineLevel="2" x14ac:dyDescent="0.2">
      <c r="A73" s="157"/>
      <c r="B73" s="157"/>
      <c r="C73" s="158"/>
      <c r="D73" s="159"/>
      <c r="E73" s="138" t="str">
        <f xml:space="preserve"> InpS!E136</f>
        <v>PR19 Bilateral entry (BEA) revenue adjustment in 2017-18 FYA (CPIH deflated) prices (Residential retail)</v>
      </c>
      <c r="F73" s="139" t="str">
        <f xml:space="preserve"> InpS!F136</f>
        <v>n/a</v>
      </c>
      <c r="G73" s="138">
        <f xml:space="preserve"> InpS!G136</f>
        <v>0</v>
      </c>
    </row>
    <row r="74" spans="1:7" s="138" customFormat="1" outlineLevel="2" x14ac:dyDescent="0.2">
      <c r="A74" s="157"/>
      <c r="B74" s="157"/>
      <c r="C74" s="158"/>
      <c r="D74" s="159"/>
      <c r="E74" s="138" t="str">
        <f xml:space="preserve"> InpS!E137</f>
        <v>PR19 Bilateral entry (BEA) revenue adjustment in 2017-18 FYA (CPIH deflated) prices (Business retail)</v>
      </c>
      <c r="F74" s="139" t="str">
        <f xml:space="preserve"> InpS!F137</f>
        <v>n/a</v>
      </c>
      <c r="G74" s="138">
        <f xml:space="preserve"> InpS!G137</f>
        <v>0</v>
      </c>
    </row>
    <row r="75" spans="1:7" s="138" customFormat="1" outlineLevel="2" x14ac:dyDescent="0.2">
      <c r="A75" s="157"/>
      <c r="B75" s="157"/>
      <c r="C75" s="158"/>
      <c r="D75" s="159"/>
      <c r="F75" s="139"/>
    </row>
    <row r="76" spans="1:7" s="138" customFormat="1" outlineLevel="2" x14ac:dyDescent="0.2">
      <c r="A76" s="157"/>
      <c r="B76" s="157"/>
      <c r="C76" s="158"/>
      <c r="D76" s="159"/>
      <c r="E76" s="138" t="str">
        <f xml:space="preserve"> InpS!E148</f>
        <v>PR19 Bioresources forecasting accuracy incentive penalty in 2017-18 FYA (CPIH deflated) prices (WR)</v>
      </c>
      <c r="F76" s="139" t="str">
        <f xml:space="preserve"> InpS!F148</f>
        <v>n/a</v>
      </c>
      <c r="G76" s="138">
        <f xml:space="preserve"> InpS!G148</f>
        <v>0</v>
      </c>
    </row>
    <row r="77" spans="1:7" s="138" customFormat="1" outlineLevel="2" x14ac:dyDescent="0.2">
      <c r="A77" s="157"/>
      <c r="B77" s="157"/>
      <c r="C77" s="158"/>
      <c r="D77" s="159"/>
      <c r="E77" s="138" t="str">
        <f xml:space="preserve"> InpS!E149</f>
        <v>PR19 Bioresources forecasting accuracy incentive penalty in 2017-18 FYA (CPIH deflated) prices (WN)</v>
      </c>
      <c r="F77" s="139" t="str">
        <f xml:space="preserve"> InpS!F149</f>
        <v>n/a</v>
      </c>
      <c r="G77" s="138">
        <f xml:space="preserve"> InpS!G149</f>
        <v>0</v>
      </c>
    </row>
    <row r="78" spans="1:7" s="138" customFormat="1" outlineLevel="2" x14ac:dyDescent="0.2">
      <c r="A78" s="157"/>
      <c r="B78" s="157"/>
      <c r="C78" s="158"/>
      <c r="D78" s="159"/>
      <c r="E78" s="138" t="str">
        <f xml:space="preserve"> InpS!E150</f>
        <v>PR19 Bioresources forecasting accuracy incentive penalty in 2017-18 FYA (CPIH deflated) prices (WWN)</v>
      </c>
      <c r="F78" s="139" t="str">
        <f xml:space="preserve"> InpS!F150</f>
        <v>n/a</v>
      </c>
      <c r="G78" s="138">
        <f xml:space="preserve"> InpS!G150</f>
        <v>0</v>
      </c>
    </row>
    <row r="79" spans="1:7" s="138" customFormat="1" outlineLevel="2" x14ac:dyDescent="0.2">
      <c r="A79" s="157"/>
      <c r="B79" s="157"/>
      <c r="C79" s="158"/>
      <c r="D79" s="159"/>
      <c r="E79" s="138" t="str">
        <f xml:space="preserve"> InpS!E151</f>
        <v>PR19 Bioresources forecasting accuracy incentive penalty in 2017-18 FYA (CPIH deflated) prices (BR)</v>
      </c>
      <c r="F79" s="219">
        <f xml:space="preserve"> InpS!F151</f>
        <v>-2.056</v>
      </c>
      <c r="G79" s="138" t="str">
        <f xml:space="preserve"> InpS!G151</f>
        <v>£m</v>
      </c>
    </row>
    <row r="80" spans="1:7" s="138" customFormat="1" outlineLevel="2" x14ac:dyDescent="0.2">
      <c r="A80" s="157"/>
      <c r="B80" s="157"/>
      <c r="C80" s="158"/>
      <c r="D80" s="159"/>
      <c r="E80" s="138" t="str">
        <f xml:space="preserve"> InpS!E152</f>
        <v>PR19 Bioresources forecasting accuracy incentive penalty in 2017-18 FYA (CPIH deflated) prices (ADDN1)</v>
      </c>
      <c r="F80" s="139" t="str">
        <f xml:space="preserve"> InpS!F152</f>
        <v>n/a</v>
      </c>
      <c r="G80" s="138">
        <f xml:space="preserve"> InpS!G152</f>
        <v>0</v>
      </c>
    </row>
    <row r="81" spans="1:7" s="138" customFormat="1" outlineLevel="2" x14ac:dyDescent="0.2">
      <c r="A81" s="157"/>
      <c r="B81" s="157"/>
      <c r="C81" s="158"/>
      <c r="D81" s="159"/>
      <c r="E81" s="138" t="str">
        <f xml:space="preserve"> InpS!E153</f>
        <v>PR19 Bioresources forecasting accuracy incentive penalty in 2017-18 FYA (CPIH deflated) prices (ADDN2)</v>
      </c>
      <c r="F81" s="139" t="str">
        <f xml:space="preserve"> InpS!F153</f>
        <v>n/a</v>
      </c>
      <c r="G81" s="138">
        <f xml:space="preserve"> InpS!G153</f>
        <v>0</v>
      </c>
    </row>
    <row r="82" spans="1:7" s="138" customFormat="1" outlineLevel="2" x14ac:dyDescent="0.2">
      <c r="A82" s="157"/>
      <c r="B82" s="157"/>
      <c r="C82" s="158"/>
      <c r="D82" s="159"/>
      <c r="E82" s="138" t="str">
        <f xml:space="preserve"> InpS!E154</f>
        <v>PR19 Bioresources forecasting accuracy incentive penalty in 2017-18 FYA (CPIH deflated) prices (Residential retail)</v>
      </c>
      <c r="F82" s="139" t="str">
        <f xml:space="preserve"> InpS!F154</f>
        <v>n/a</v>
      </c>
      <c r="G82" s="138">
        <f xml:space="preserve"> InpS!G154</f>
        <v>0</v>
      </c>
    </row>
    <row r="83" spans="1:7" s="138" customFormat="1" outlineLevel="2" x14ac:dyDescent="0.2">
      <c r="A83" s="157"/>
      <c r="B83" s="157"/>
      <c r="C83" s="158"/>
      <c r="D83" s="159"/>
      <c r="E83" s="138" t="str">
        <f xml:space="preserve"> InpS!E155</f>
        <v>PR19 Bioresources forecasting accuracy incentive penalty in 2017-18 FYA (CPIH deflated) prices (Business retail)</v>
      </c>
      <c r="F83" s="139" t="str">
        <f xml:space="preserve"> InpS!F155</f>
        <v>n/a</v>
      </c>
      <c r="G83" s="138">
        <f xml:space="preserve"> InpS!G155</f>
        <v>0</v>
      </c>
    </row>
    <row r="84" spans="1:7" s="138" customFormat="1" outlineLevel="2" x14ac:dyDescent="0.2">
      <c r="A84" s="157"/>
      <c r="B84" s="157"/>
      <c r="C84" s="158"/>
      <c r="D84" s="159"/>
      <c r="F84" s="139"/>
    </row>
    <row r="85" spans="1:7" s="138" customFormat="1" outlineLevel="2" x14ac:dyDescent="0.2">
      <c r="A85" s="157"/>
      <c r="B85" s="157"/>
      <c r="C85" s="158"/>
      <c r="D85" s="159"/>
      <c r="E85" s="138" t="str">
        <f xml:space="preserve"> InpS!E166</f>
        <v>PR19 Business retail revenue adjustment in 2017-18 FYA (CPIH deflated) prices (WR)</v>
      </c>
      <c r="F85" s="139" t="str">
        <f xml:space="preserve"> InpS!F166</f>
        <v>n/a</v>
      </c>
      <c r="G85" s="138">
        <f xml:space="preserve"> InpS!G166</f>
        <v>0</v>
      </c>
    </row>
    <row r="86" spans="1:7" s="138" customFormat="1" outlineLevel="2" x14ac:dyDescent="0.2">
      <c r="A86" s="157"/>
      <c r="B86" s="157"/>
      <c r="C86" s="158"/>
      <c r="D86" s="159"/>
      <c r="E86" s="138" t="str">
        <f xml:space="preserve"> InpS!E167</f>
        <v>PR19 Business retail revenue adjustment in 2017-18 FYA (CPIH deflated) prices (WN)</v>
      </c>
      <c r="F86" s="139" t="str">
        <f xml:space="preserve"> InpS!F167</f>
        <v>n/a</v>
      </c>
      <c r="G86" s="138">
        <f xml:space="preserve"> InpS!G167</f>
        <v>0</v>
      </c>
    </row>
    <row r="87" spans="1:7" s="138" customFormat="1" outlineLevel="2" x14ac:dyDescent="0.2">
      <c r="A87" s="157"/>
      <c r="B87" s="157"/>
      <c r="C87" s="158"/>
      <c r="D87" s="159"/>
      <c r="E87" s="138" t="str">
        <f xml:space="preserve"> InpS!E168</f>
        <v>PR19 Business retail revenue adjustment in 2017-18 FYA (CPIH deflated) prices (WWN)</v>
      </c>
      <c r="F87" s="139" t="str">
        <f xml:space="preserve"> InpS!F168</f>
        <v>n/a</v>
      </c>
      <c r="G87" s="138">
        <f xml:space="preserve"> InpS!G168</f>
        <v>0</v>
      </c>
    </row>
    <row r="88" spans="1:7" s="138" customFormat="1" outlineLevel="2" x14ac:dyDescent="0.2">
      <c r="A88" s="157"/>
      <c r="B88" s="157"/>
      <c r="C88" s="158"/>
      <c r="D88" s="159"/>
      <c r="E88" s="138" t="str">
        <f xml:space="preserve"> InpS!E169</f>
        <v>PR19 Business retail revenue adjustment in 2017-18 FYA (CPIH deflated) prices (BR)</v>
      </c>
      <c r="F88" s="139" t="str">
        <f xml:space="preserve"> InpS!F169</f>
        <v>n/a</v>
      </c>
      <c r="G88" s="138">
        <f xml:space="preserve"> InpS!G169</f>
        <v>0</v>
      </c>
    </row>
    <row r="89" spans="1:7" s="138" customFormat="1" outlineLevel="2" x14ac:dyDescent="0.2">
      <c r="A89" s="157"/>
      <c r="B89" s="157"/>
      <c r="C89" s="158"/>
      <c r="D89" s="159"/>
      <c r="E89" s="138" t="str">
        <f xml:space="preserve"> InpS!E170</f>
        <v>PR19 Business retail revenue adjustment in 2017-18 FYA (CPIH deflated) prices (ADDN1)</v>
      </c>
      <c r="F89" s="139" t="str">
        <f xml:space="preserve"> InpS!F170</f>
        <v>n/a</v>
      </c>
      <c r="G89" s="138">
        <f xml:space="preserve"> InpS!G170</f>
        <v>0</v>
      </c>
    </row>
    <row r="90" spans="1:7" s="138" customFormat="1" outlineLevel="2" x14ac:dyDescent="0.2">
      <c r="A90" s="157"/>
      <c r="B90" s="157"/>
      <c r="C90" s="158"/>
      <c r="D90" s="159"/>
      <c r="E90" s="138" t="str">
        <f xml:space="preserve"> InpS!E171</f>
        <v>PR19 Business retail revenue adjustment in 2017-18 FYA (CPIH deflated) prices (ADDN2)</v>
      </c>
      <c r="F90" s="139" t="str">
        <f xml:space="preserve"> InpS!F171</f>
        <v>n/a</v>
      </c>
      <c r="G90" s="138">
        <f xml:space="preserve"> InpS!G171</f>
        <v>0</v>
      </c>
    </row>
    <row r="91" spans="1:7" s="138" customFormat="1" outlineLevel="2" x14ac:dyDescent="0.2">
      <c r="A91" s="157"/>
      <c r="B91" s="157"/>
      <c r="C91" s="158"/>
      <c r="D91" s="159"/>
      <c r="E91" s="138" t="str">
        <f xml:space="preserve"> InpS!E172</f>
        <v>PR19 Business retail revenue adjustment in 2017-18 FYA (CPIH deflated) prices (Residential retail)</v>
      </c>
      <c r="F91" s="139" t="str">
        <f xml:space="preserve"> InpS!F172</f>
        <v>n/a</v>
      </c>
      <c r="G91" s="138">
        <f xml:space="preserve"> InpS!G172</f>
        <v>0</v>
      </c>
    </row>
    <row r="92" spans="1:7" s="138" customFormat="1" outlineLevel="2" x14ac:dyDescent="0.2">
      <c r="A92" s="157"/>
      <c r="B92" s="157"/>
      <c r="C92" s="158"/>
      <c r="D92" s="159"/>
      <c r="E92" s="138" t="str">
        <f xml:space="preserve"> InpS!E173</f>
        <v>PR19 Business retail revenue adjustment in 2017-18 FYA (CPIH deflated) prices (Business retail)</v>
      </c>
      <c r="F92" s="139">
        <f xml:space="preserve"> InpS!F173</f>
        <v>0</v>
      </c>
      <c r="G92" s="138" t="str">
        <f xml:space="preserve"> InpS!G173</f>
        <v>£m</v>
      </c>
    </row>
    <row r="93" spans="1:7" s="138" customFormat="1" outlineLevel="2" x14ac:dyDescent="0.2">
      <c r="A93" s="157"/>
      <c r="B93" s="157"/>
      <c r="C93" s="158"/>
      <c r="D93" s="159"/>
      <c r="F93" s="139"/>
    </row>
    <row r="94" spans="1:7" s="138" customFormat="1" outlineLevel="2" x14ac:dyDescent="0.2">
      <c r="A94" s="157"/>
      <c r="B94" s="157"/>
      <c r="C94" s="158"/>
      <c r="D94" s="159"/>
      <c r="E94" s="138" t="str">
        <f xml:space="preserve"> InpS!E175</f>
        <v>PR19 Water trading revenue adjustment in 2017-18 FYA (CPIH deflated) prices (WR)</v>
      </c>
      <c r="F94" s="139">
        <f xml:space="preserve"> InpS!F175</f>
        <v>0</v>
      </c>
      <c r="G94" s="138" t="str">
        <f xml:space="preserve"> InpS!G175</f>
        <v>£m</v>
      </c>
    </row>
    <row r="95" spans="1:7" s="138" customFormat="1" outlineLevel="2" x14ac:dyDescent="0.2">
      <c r="A95" s="157"/>
      <c r="B95" s="157"/>
      <c r="C95" s="158"/>
      <c r="D95" s="159"/>
      <c r="E95" s="138" t="str">
        <f xml:space="preserve"> InpS!E176</f>
        <v>PR19 Water trading revenue adjustment in 2017-18 FYA (CPIH deflated) prices (WN)</v>
      </c>
      <c r="F95" s="139">
        <f xml:space="preserve"> InpS!F176</f>
        <v>0</v>
      </c>
      <c r="G95" s="138" t="str">
        <f xml:space="preserve"> InpS!G176</f>
        <v>£m</v>
      </c>
    </row>
    <row r="96" spans="1:7" s="138" customFormat="1" outlineLevel="2" x14ac:dyDescent="0.2">
      <c r="A96" s="157"/>
      <c r="B96" s="157"/>
      <c r="C96" s="158"/>
      <c r="D96" s="159"/>
      <c r="E96" s="138" t="str">
        <f xml:space="preserve"> InpS!E177</f>
        <v>PR19 Water trading revenue adjustment in 2017-18 FYA (CPIH deflated) prices (WWN)</v>
      </c>
      <c r="F96" s="139" t="str">
        <f xml:space="preserve"> InpS!F177</f>
        <v>n/a</v>
      </c>
      <c r="G96" s="138">
        <f xml:space="preserve"> InpS!G177</f>
        <v>0</v>
      </c>
    </row>
    <row r="97" spans="1:7" s="138" customFormat="1" outlineLevel="2" x14ac:dyDescent="0.2">
      <c r="A97" s="157"/>
      <c r="B97" s="157"/>
      <c r="C97" s="158"/>
      <c r="D97" s="159"/>
      <c r="E97" s="138" t="str">
        <f xml:space="preserve"> InpS!E178</f>
        <v>PR19 Water trading revenue adjustment in 2017-18 FYA (CPIH deflated) prices (BR)</v>
      </c>
      <c r="F97" s="139" t="str">
        <f xml:space="preserve"> InpS!F178</f>
        <v>n/a</v>
      </c>
      <c r="G97" s="138">
        <f xml:space="preserve"> InpS!G178</f>
        <v>0</v>
      </c>
    </row>
    <row r="98" spans="1:7" s="138" customFormat="1" outlineLevel="2" x14ac:dyDescent="0.2">
      <c r="A98" s="157"/>
      <c r="B98" s="157"/>
      <c r="C98" s="158"/>
      <c r="D98" s="159"/>
      <c r="E98" s="138" t="str">
        <f xml:space="preserve"> InpS!E179</f>
        <v>PR19 Water trading revenue adjustment in 2017-18 FYA (CPIH deflated) prices (ADDN1)</v>
      </c>
      <c r="F98" s="139" t="str">
        <f xml:space="preserve"> InpS!F179</f>
        <v>n/a</v>
      </c>
      <c r="G98" s="138">
        <f xml:space="preserve"> InpS!G179</f>
        <v>0</v>
      </c>
    </row>
    <row r="99" spans="1:7" s="138" customFormat="1" outlineLevel="2" x14ac:dyDescent="0.2">
      <c r="A99" s="157"/>
      <c r="B99" s="157"/>
      <c r="C99" s="158"/>
      <c r="D99" s="159"/>
      <c r="E99" s="138" t="str">
        <f xml:space="preserve"> InpS!E180</f>
        <v>PR19 Water trading revenue adjustment in 2017-18 FYA (CPIH deflated) prices (ADDN2)</v>
      </c>
      <c r="F99" s="139" t="str">
        <f xml:space="preserve"> InpS!F180</f>
        <v>n/a</v>
      </c>
      <c r="G99" s="138">
        <f xml:space="preserve"> InpS!G180</f>
        <v>0</v>
      </c>
    </row>
    <row r="100" spans="1:7" s="138" customFormat="1" outlineLevel="2" x14ac:dyDescent="0.2">
      <c r="A100" s="157"/>
      <c r="B100" s="157"/>
      <c r="C100" s="158"/>
      <c r="D100" s="159"/>
      <c r="E100" s="138" t="str">
        <f xml:space="preserve"> InpS!E181</f>
        <v>PR19 Water trading revenue adjustment in 2017-18 FYA (CPIH deflated) prices (Residential retail)</v>
      </c>
      <c r="F100" s="139" t="str">
        <f xml:space="preserve"> InpS!F181</f>
        <v>n/a</v>
      </c>
      <c r="G100" s="138">
        <f xml:space="preserve"> InpS!G181</f>
        <v>0</v>
      </c>
    </row>
    <row r="101" spans="1:7" s="138" customFormat="1" outlineLevel="2" x14ac:dyDescent="0.2">
      <c r="A101" s="157"/>
      <c r="B101" s="157"/>
      <c r="C101" s="158"/>
      <c r="D101" s="159"/>
      <c r="E101" s="138" t="str">
        <f xml:space="preserve"> InpS!E182</f>
        <v>PR19 Water trading revenue adjustment in 2017-18 FYA (CPIH deflated) prices (Business retail)</v>
      </c>
      <c r="F101" s="139" t="str">
        <f xml:space="preserve"> InpS!F182</f>
        <v>n/a</v>
      </c>
      <c r="G101" s="138">
        <f xml:space="preserve"> InpS!G182</f>
        <v>0</v>
      </c>
    </row>
    <row r="102" spans="1:7" s="138" customFormat="1" outlineLevel="2" x14ac:dyDescent="0.2">
      <c r="A102" s="157"/>
      <c r="B102" s="157"/>
      <c r="C102" s="158"/>
      <c r="D102" s="159"/>
      <c r="F102" s="139"/>
    </row>
    <row r="103" spans="1:7" s="138" customFormat="1" outlineLevel="2" x14ac:dyDescent="0.2">
      <c r="A103" s="157"/>
      <c r="B103" s="157"/>
      <c r="C103" s="158"/>
      <c r="D103" s="159"/>
      <c r="E103" s="138" t="str">
        <f xml:space="preserve"> InpS!E184</f>
        <v>PR19 Developer services revenue adjustment in 2017-18 FYA (CPIH deflated) prices (WR)</v>
      </c>
      <c r="F103" s="139" t="str">
        <f xml:space="preserve"> InpS!F184</f>
        <v>n/a</v>
      </c>
      <c r="G103" s="138">
        <f xml:space="preserve"> InpS!G184</f>
        <v>0</v>
      </c>
    </row>
    <row r="104" spans="1:7" s="138" customFormat="1" outlineLevel="2" x14ac:dyDescent="0.2">
      <c r="A104" s="157"/>
      <c r="B104" s="157"/>
      <c r="C104" s="158"/>
      <c r="D104" s="159"/>
      <c r="E104" s="138" t="str">
        <f xml:space="preserve"> InpS!E185</f>
        <v>PR19 Developer services revenue adjustment in 2017-18 FYA (CPIH deflated) prices (WN)</v>
      </c>
      <c r="F104" s="139">
        <f xml:space="preserve"> InpS!F185</f>
        <v>-3.1480000000000001</v>
      </c>
      <c r="G104" s="138" t="str">
        <f xml:space="preserve"> InpS!G185</f>
        <v>£m</v>
      </c>
    </row>
    <row r="105" spans="1:7" s="138" customFormat="1" outlineLevel="2" x14ac:dyDescent="0.2">
      <c r="A105" s="157"/>
      <c r="B105" s="157"/>
      <c r="C105" s="158"/>
      <c r="D105" s="159"/>
      <c r="E105" s="138" t="str">
        <f xml:space="preserve"> InpS!E186</f>
        <v>PR19 Developer services revenue adjustment in 2017-18 FYA (CPIH deflated) prices (WWN)</v>
      </c>
      <c r="F105" s="139">
        <f xml:space="preserve"> InpS!F186</f>
        <v>-0.34799999999999998</v>
      </c>
      <c r="G105" s="138" t="str">
        <f xml:space="preserve"> InpS!G186</f>
        <v>£m</v>
      </c>
    </row>
    <row r="106" spans="1:7" s="138" customFormat="1" outlineLevel="2" x14ac:dyDescent="0.2">
      <c r="A106" s="157"/>
      <c r="B106" s="157"/>
      <c r="C106" s="158"/>
      <c r="D106" s="159"/>
      <c r="E106" s="138" t="str">
        <f xml:space="preserve"> InpS!E187</f>
        <v>PR19 Developer services revenue adjustment in 2017-18 FYA (CPIH deflated) prices (BR)</v>
      </c>
      <c r="F106" s="139" t="str">
        <f xml:space="preserve"> InpS!F187</f>
        <v>n/a</v>
      </c>
      <c r="G106" s="138">
        <f xml:space="preserve"> InpS!G187</f>
        <v>0</v>
      </c>
    </row>
    <row r="107" spans="1:7" s="138" customFormat="1" outlineLevel="2" x14ac:dyDescent="0.2">
      <c r="A107" s="157"/>
      <c r="B107" s="157"/>
      <c r="C107" s="158"/>
      <c r="D107" s="159"/>
      <c r="E107" s="138" t="str">
        <f xml:space="preserve"> InpS!E188</f>
        <v>PR19 Developer services revenue adjustment in 2017-18 FYA (CPIH deflated) prices (ADDN1)</v>
      </c>
      <c r="F107" s="139" t="str">
        <f xml:space="preserve"> InpS!F188</f>
        <v>n/a</v>
      </c>
      <c r="G107" s="138">
        <f xml:space="preserve"> InpS!G188</f>
        <v>0</v>
      </c>
    </row>
    <row r="108" spans="1:7" s="138" customFormat="1" outlineLevel="2" x14ac:dyDescent="0.2">
      <c r="A108" s="157"/>
      <c r="B108" s="157"/>
      <c r="C108" s="158"/>
      <c r="D108" s="159"/>
      <c r="E108" s="138" t="str">
        <f xml:space="preserve"> InpS!E189</f>
        <v>PR19 Developer services revenue adjustment in 2017-18 FYA (CPIH deflated) prices (ADDN2)</v>
      </c>
      <c r="F108" s="139" t="str">
        <f xml:space="preserve"> InpS!F189</f>
        <v>n/a</v>
      </c>
      <c r="G108" s="138">
        <f xml:space="preserve"> InpS!G189</f>
        <v>0</v>
      </c>
    </row>
    <row r="109" spans="1:7" s="138" customFormat="1" outlineLevel="2" x14ac:dyDescent="0.2">
      <c r="A109" s="157"/>
      <c r="B109" s="157"/>
      <c r="C109" s="158"/>
      <c r="D109" s="159"/>
      <c r="E109" s="138" t="str">
        <f xml:space="preserve"> InpS!E190</f>
        <v>PR19 Developer services revenue adjustment in 2017-18 FYA (CPIH deflated) prices (Residential retail)</v>
      </c>
      <c r="F109" s="139" t="str">
        <f xml:space="preserve"> InpS!F190</f>
        <v>n/a</v>
      </c>
      <c r="G109" s="138">
        <f xml:space="preserve"> InpS!G190</f>
        <v>0</v>
      </c>
    </row>
    <row r="110" spans="1:7" s="138" customFormat="1" outlineLevel="2" x14ac:dyDescent="0.2">
      <c r="A110" s="157"/>
      <c r="B110" s="157"/>
      <c r="C110" s="158"/>
      <c r="D110" s="159"/>
      <c r="E110" s="138" t="str">
        <f xml:space="preserve"> InpS!E191</f>
        <v>PR19 Developer services revenue adjustment in 2017-18 FYA (CPIH deflated) prices (Business retail)</v>
      </c>
      <c r="F110" s="139" t="str">
        <f xml:space="preserve"> InpS!F191</f>
        <v>n/a</v>
      </c>
      <c r="G110" s="138">
        <f xml:space="preserve"> InpS!G191</f>
        <v>0</v>
      </c>
    </row>
    <row r="111" spans="1:7" s="138" customFormat="1" outlineLevel="2" x14ac:dyDescent="0.2">
      <c r="A111" s="157"/>
      <c r="B111" s="157"/>
      <c r="C111" s="158"/>
      <c r="D111" s="159"/>
      <c r="F111" s="139"/>
    </row>
    <row r="112" spans="1:7" s="138" customFormat="1" outlineLevel="2" x14ac:dyDescent="0.2">
      <c r="A112" s="157"/>
      <c r="B112" s="157"/>
      <c r="C112" s="158"/>
      <c r="D112" s="159"/>
      <c r="E112" s="138" t="str">
        <f xml:space="preserve"> InpS!E193</f>
        <v>PR19 Cost of new debt revenue adjustment in 2017-18 FYA (CPIH deflated) prices (WR)</v>
      </c>
      <c r="F112" s="139">
        <f xml:space="preserve"> InpS!F193</f>
        <v>0.311</v>
      </c>
      <c r="G112" s="138" t="str">
        <f xml:space="preserve"> InpS!G193</f>
        <v>£m</v>
      </c>
    </row>
    <row r="113" spans="1:7" s="138" customFormat="1" outlineLevel="2" x14ac:dyDescent="0.2">
      <c r="A113" s="157"/>
      <c r="B113" s="157"/>
      <c r="C113" s="158"/>
      <c r="D113" s="159"/>
      <c r="E113" s="138" t="str">
        <f xml:space="preserve"> InpS!E194</f>
        <v>PR19 Cost of new debt revenue adjustment in 2017-18 FYA (CPIH deflated) prices (WN)</v>
      </c>
      <c r="F113" s="139">
        <f xml:space="preserve"> InpS!F194</f>
        <v>4.3869999999999996</v>
      </c>
      <c r="G113" s="138" t="str">
        <f xml:space="preserve"> InpS!G194</f>
        <v>£m</v>
      </c>
    </row>
    <row r="114" spans="1:7" s="138" customFormat="1" outlineLevel="2" x14ac:dyDescent="0.2">
      <c r="A114" s="157"/>
      <c r="B114" s="157"/>
      <c r="C114" s="158"/>
      <c r="D114" s="159"/>
      <c r="E114" s="138" t="str">
        <f xml:space="preserve"> InpS!E195</f>
        <v>PR19 Cost of new debt revenue adjustment in 2017-18 FYA (CPIH deflated) prices (WWN)</v>
      </c>
      <c r="F114" s="139">
        <f xml:space="preserve"> InpS!F195</f>
        <v>8.7710000000000008</v>
      </c>
      <c r="G114" s="138" t="str">
        <f xml:space="preserve"> InpS!G195</f>
        <v>£m</v>
      </c>
    </row>
    <row r="115" spans="1:7" s="138" customFormat="1" outlineLevel="2" x14ac:dyDescent="0.2">
      <c r="A115" s="157"/>
      <c r="B115" s="157"/>
      <c r="C115" s="158"/>
      <c r="D115" s="159"/>
      <c r="E115" s="138" t="str">
        <f xml:space="preserve"> InpS!E196</f>
        <v>PR19 Cost of new debt revenue adjustment in 2017-18 FYA (CPIH deflated) prices (BR)</v>
      </c>
      <c r="F115" s="139">
        <f xml:space="preserve"> InpS!F196</f>
        <v>0.45800000000000002</v>
      </c>
      <c r="G115" s="138" t="str">
        <f xml:space="preserve"> InpS!G196</f>
        <v>£m</v>
      </c>
    </row>
    <row r="116" spans="1:7" s="138" customFormat="1" outlineLevel="2" x14ac:dyDescent="0.2">
      <c r="A116" s="157"/>
      <c r="B116" s="157"/>
      <c r="C116" s="158"/>
      <c r="D116" s="159"/>
      <c r="E116" s="138" t="str">
        <f xml:space="preserve"> InpS!E197</f>
        <v>PR19 Cost of new debt revenue adjustment in 2017-18 FYA (CPIH deflated) prices (ADDN1)</v>
      </c>
      <c r="F116" s="139">
        <f xml:space="preserve"> InpS!F197</f>
        <v>0</v>
      </c>
      <c r="G116" s="138" t="str">
        <f xml:space="preserve"> InpS!G197</f>
        <v>£m</v>
      </c>
    </row>
    <row r="117" spans="1:7" s="138" customFormat="1" outlineLevel="2" x14ac:dyDescent="0.2">
      <c r="A117" s="157"/>
      <c r="B117" s="157"/>
      <c r="C117" s="158"/>
      <c r="D117" s="159"/>
      <c r="E117" s="138" t="str">
        <f xml:space="preserve"> InpS!E198</f>
        <v>PR19 Cost of new debt revenue adjustment in 2017-18 FYA (CPIH deflated) prices (ADDN2)</v>
      </c>
      <c r="F117" s="139">
        <f xml:space="preserve"> InpS!F198</f>
        <v>0</v>
      </c>
      <c r="G117" s="138" t="str">
        <f xml:space="preserve"> InpS!G198</f>
        <v>£m</v>
      </c>
    </row>
    <row r="118" spans="1:7" s="138" customFormat="1" outlineLevel="2" x14ac:dyDescent="0.2">
      <c r="A118" s="157"/>
      <c r="B118" s="157"/>
      <c r="C118" s="158"/>
      <c r="D118" s="159"/>
      <c r="E118" s="138" t="str">
        <f xml:space="preserve"> InpS!E199</f>
        <v>PR19 Cost of new debt revenue adjustment in 2017-18 FYA (CPIH deflated) prices (Residential retail)</v>
      </c>
      <c r="F118" s="139" t="str">
        <f xml:space="preserve"> InpS!F199</f>
        <v>n/a</v>
      </c>
      <c r="G118" s="138">
        <f xml:space="preserve"> InpS!G199</f>
        <v>0</v>
      </c>
    </row>
    <row r="119" spans="1:7" s="138" customFormat="1" outlineLevel="2" x14ac:dyDescent="0.2">
      <c r="A119" s="157"/>
      <c r="B119" s="157"/>
      <c r="C119" s="158"/>
      <c r="D119" s="159"/>
      <c r="E119" s="138" t="str">
        <f xml:space="preserve"> InpS!E200</f>
        <v>PR19 Cost of new debt revenue adjustment in 2017-18 FYA (CPIH deflated) prices (Business retail)</v>
      </c>
      <c r="F119" s="139" t="str">
        <f xml:space="preserve"> InpS!F200</f>
        <v>n/a</v>
      </c>
      <c r="G119" s="138">
        <f xml:space="preserve"> InpS!G200</f>
        <v>0</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InpS!E211</f>
        <v>PR19 Totex costs revenue adjustment in 2017-18 FYA (CPIH deflated) prices (WR)</v>
      </c>
      <c r="F121" s="139">
        <f xml:space="preserve"> InpS!F211</f>
        <v>-2.2280000000000002</v>
      </c>
      <c r="G121" s="138" t="str">
        <f xml:space="preserve"> InpS!G211</f>
        <v>£m</v>
      </c>
    </row>
    <row r="122" spans="1:7" s="138" customFormat="1" outlineLevel="2" x14ac:dyDescent="0.2">
      <c r="A122" s="157"/>
      <c r="B122" s="157"/>
      <c r="C122" s="158"/>
      <c r="D122" s="159"/>
      <c r="E122" s="138" t="str">
        <f xml:space="preserve"> InpS!E212</f>
        <v>PR19 Totex costs revenue adjustment in 2017-18 FYA (CPIH deflated) prices (WN)</v>
      </c>
      <c r="F122" s="139">
        <f xml:space="preserve"> InpS!F212</f>
        <v>19.481000000000002</v>
      </c>
      <c r="G122" s="138" t="str">
        <f xml:space="preserve"> InpS!G212</f>
        <v>£m</v>
      </c>
    </row>
    <row r="123" spans="1:7" s="138" customFormat="1" outlineLevel="2" x14ac:dyDescent="0.2">
      <c r="A123" s="157"/>
      <c r="B123" s="157"/>
      <c r="C123" s="158"/>
      <c r="D123" s="159"/>
      <c r="E123" s="138" t="str">
        <f xml:space="preserve"> InpS!E213</f>
        <v>PR19 Totex costs revenue adjustment in 2017-18 FYA (CPIH deflated) prices (WWN)</v>
      </c>
      <c r="F123" s="139">
        <f xml:space="preserve"> InpS!F213</f>
        <v>-8.8889999999999993</v>
      </c>
      <c r="G123" s="138" t="str">
        <f xml:space="preserve"> InpS!G213</f>
        <v>£m</v>
      </c>
    </row>
    <row r="124" spans="1:7" s="138" customFormat="1" outlineLevel="2" x14ac:dyDescent="0.2">
      <c r="A124" s="157"/>
      <c r="B124" s="157"/>
      <c r="C124" s="158"/>
      <c r="D124" s="159"/>
      <c r="E124" s="138" t="str">
        <f xml:space="preserve"> InpS!E214</f>
        <v>PR19 Totex costs revenue adjustment in 2017-18 FYA (CPIH deflated) prices (BR)</v>
      </c>
      <c r="F124" s="139">
        <f xml:space="preserve"> InpS!F214</f>
        <v>-1.3819999999999999</v>
      </c>
      <c r="G124" s="138" t="str">
        <f xml:space="preserve"> InpS!G214</f>
        <v>£m</v>
      </c>
    </row>
    <row r="125" spans="1:7" s="138" customFormat="1" outlineLevel="2" x14ac:dyDescent="0.2">
      <c r="A125" s="157"/>
      <c r="B125" s="157"/>
      <c r="C125" s="158"/>
      <c r="D125" s="159"/>
      <c r="E125" s="138" t="str">
        <f xml:space="preserve"> InpS!E215</f>
        <v>PR19 Totex costs revenue adjustment in 2017-18 FYA (CPIH deflated) prices (ADDN1)</v>
      </c>
      <c r="F125" s="219">
        <f xml:space="preserve"> InpS!F215</f>
        <v>0</v>
      </c>
      <c r="G125" s="138" t="str">
        <f xml:space="preserve"> InpS!G215</f>
        <v>£m</v>
      </c>
    </row>
    <row r="126" spans="1:7" s="138" customFormat="1" outlineLevel="2" x14ac:dyDescent="0.2">
      <c r="A126" s="157"/>
      <c r="B126" s="157"/>
      <c r="C126" s="158"/>
      <c r="D126" s="159"/>
      <c r="E126" s="138" t="str">
        <f xml:space="preserve"> InpS!E216</f>
        <v>PR19 Totex costs revenue adjustment in 2017-18 FYA (CPIH deflated) prices (ADDN2)</v>
      </c>
      <c r="F126" s="139">
        <f xml:space="preserve"> InpS!F216</f>
        <v>0</v>
      </c>
      <c r="G126" s="138" t="str">
        <f xml:space="preserve"> InpS!G216</f>
        <v>£m</v>
      </c>
    </row>
    <row r="127" spans="1:7" s="138" customFormat="1" outlineLevel="2" x14ac:dyDescent="0.2">
      <c r="A127" s="157"/>
      <c r="B127" s="157"/>
      <c r="C127" s="158"/>
      <c r="D127" s="159"/>
      <c r="E127" s="138" t="str">
        <f xml:space="preserve"> InpS!E217</f>
        <v>PR19 Totex costs revenue adjustment in 2017-18 FYA (CPIH deflated) prices (Residential retail)</v>
      </c>
      <c r="F127" s="139" t="str">
        <f xml:space="preserve"> InpS!F217</f>
        <v>n/a</v>
      </c>
      <c r="G127" s="138">
        <f xml:space="preserve"> InpS!G217</f>
        <v>0</v>
      </c>
    </row>
    <row r="128" spans="1:7" s="138" customFormat="1" outlineLevel="2" x14ac:dyDescent="0.2">
      <c r="A128" s="157"/>
      <c r="B128" s="157"/>
      <c r="C128" s="158"/>
      <c r="D128" s="159"/>
      <c r="E128" s="138" t="str">
        <f xml:space="preserve"> InpS!E218</f>
        <v>PR19 Totex costs revenue adjustment in 2017-18 FYA (CPIH deflated) prices (Business retail)</v>
      </c>
      <c r="F128" s="139" t="str">
        <f xml:space="preserve"> InpS!F218</f>
        <v>n/a</v>
      </c>
      <c r="G128" s="138">
        <f xml:space="preserve"> InpS!G218</f>
        <v>0</v>
      </c>
    </row>
    <row r="129" spans="1:7" s="138" customFormat="1" outlineLevel="2" x14ac:dyDescent="0.2">
      <c r="A129" s="157"/>
      <c r="B129" s="157"/>
      <c r="C129" s="158"/>
      <c r="D129" s="159"/>
      <c r="F129" s="139"/>
    </row>
    <row r="130" spans="1:7" s="138" customFormat="1" outlineLevel="2" x14ac:dyDescent="0.2">
      <c r="A130" s="157"/>
      <c r="B130" s="157"/>
      <c r="C130" s="158"/>
      <c r="D130" s="159"/>
      <c r="E130" s="138" t="str">
        <f xml:space="preserve"> InpS!E220</f>
        <v>PR19 Tax revenue adjustment in 2017-18 FYA (CPIH deflated) prices (WR)</v>
      </c>
      <c r="F130" s="139">
        <f xml:space="preserve"> InpS!F220</f>
        <v>-0.80600000000000005</v>
      </c>
      <c r="G130" s="138" t="str">
        <f xml:space="preserve"> InpS!G220</f>
        <v>£m</v>
      </c>
    </row>
    <row r="131" spans="1:7" s="138" customFormat="1" outlineLevel="2" x14ac:dyDescent="0.2">
      <c r="A131" s="157"/>
      <c r="B131" s="157"/>
      <c r="C131" s="158"/>
      <c r="D131" s="159"/>
      <c r="E131" s="138" t="str">
        <f xml:space="preserve"> InpS!E221</f>
        <v>PR19 Tax revenue adjustment in 2017-18 FYA (CPIH deflated) prices (WN)</v>
      </c>
      <c r="F131" s="139">
        <f xml:space="preserve"> InpS!F221</f>
        <v>-5.2569999999999997</v>
      </c>
      <c r="G131" s="138" t="str">
        <f xml:space="preserve"> InpS!G221</f>
        <v>£m</v>
      </c>
    </row>
    <row r="132" spans="1:7" s="138" customFormat="1" outlineLevel="2" x14ac:dyDescent="0.2">
      <c r="A132" s="157"/>
      <c r="B132" s="157"/>
      <c r="C132" s="158"/>
      <c r="D132" s="159"/>
      <c r="E132" s="138" t="str">
        <f xml:space="preserve"> InpS!E222</f>
        <v>PR19 Tax revenue adjustment in 2017-18 FYA (CPIH deflated) prices (WWN)</v>
      </c>
      <c r="F132" s="139">
        <f xml:space="preserve"> InpS!F222</f>
        <v>-1.7749999999999999</v>
      </c>
      <c r="G132" s="138" t="str">
        <f xml:space="preserve"> InpS!G222</f>
        <v>£m</v>
      </c>
    </row>
    <row r="133" spans="1:7" s="138" customFormat="1" outlineLevel="2" x14ac:dyDescent="0.2">
      <c r="A133" s="157"/>
      <c r="B133" s="157"/>
      <c r="C133" s="158"/>
      <c r="D133" s="159"/>
      <c r="E133" s="138" t="str">
        <f xml:space="preserve"> InpS!E223</f>
        <v>PR19 Tax revenue adjustment in 2017-18 FYA (CPIH deflated) prices (BR)</v>
      </c>
      <c r="F133" s="139">
        <f xml:space="preserve"> InpS!F223</f>
        <v>-2.21</v>
      </c>
      <c r="G133" s="138" t="str">
        <f xml:space="preserve"> InpS!G223</f>
        <v>£m</v>
      </c>
    </row>
    <row r="134" spans="1:7" s="138" customFormat="1" outlineLevel="2" x14ac:dyDescent="0.2">
      <c r="A134" s="157"/>
      <c r="B134" s="157"/>
      <c r="C134" s="158"/>
      <c r="D134" s="159"/>
      <c r="E134" s="138" t="str">
        <f xml:space="preserve"> InpS!E224</f>
        <v>PR19 Tax revenue adjustment in 2017-18 FYA (CPIH deflated) prices (ADDN1)</v>
      </c>
      <c r="F134" s="139">
        <f xml:space="preserve"> InpS!F224</f>
        <v>0</v>
      </c>
      <c r="G134" s="138" t="str">
        <f xml:space="preserve"> InpS!G224</f>
        <v>£m</v>
      </c>
    </row>
    <row r="135" spans="1:7" s="138" customFormat="1" outlineLevel="2" x14ac:dyDescent="0.2">
      <c r="A135" s="157"/>
      <c r="B135" s="157"/>
      <c r="C135" s="158"/>
      <c r="D135" s="159"/>
      <c r="E135" s="138" t="str">
        <f xml:space="preserve"> InpS!E225</f>
        <v>PR19 Tax revenue adjustment in 2017-18 FYA (CPIH deflated) prices (ADDN2)</v>
      </c>
      <c r="F135" s="139">
        <f xml:space="preserve"> InpS!F225</f>
        <v>0</v>
      </c>
      <c r="G135" s="138" t="str">
        <f xml:space="preserve"> InpS!G225</f>
        <v>£m</v>
      </c>
    </row>
    <row r="136" spans="1:7" s="138" customFormat="1" outlineLevel="2" x14ac:dyDescent="0.2">
      <c r="A136" s="157"/>
      <c r="B136" s="157"/>
      <c r="C136" s="158"/>
      <c r="D136" s="159"/>
      <c r="E136" s="138" t="str">
        <f xml:space="preserve"> InpS!E226</f>
        <v>PR19 Tax revenue adjustment in 2017-18 FYA (CPIH deflated) prices (Residential retail)</v>
      </c>
      <c r="F136" s="139" t="str">
        <f xml:space="preserve"> InpS!F226</f>
        <v>n/a</v>
      </c>
      <c r="G136" s="138">
        <f xml:space="preserve"> InpS!G226</f>
        <v>0</v>
      </c>
    </row>
    <row r="137" spans="1:7" s="138" customFormat="1" outlineLevel="2" x14ac:dyDescent="0.2">
      <c r="A137" s="157"/>
      <c r="B137" s="157"/>
      <c r="C137" s="158"/>
      <c r="D137" s="159"/>
      <c r="E137" s="138" t="str">
        <f xml:space="preserve"> InpS!E227</f>
        <v>PR19 Tax revenue adjustment in 2017-18 FYA (CPIH deflated) prices (Business retail)</v>
      </c>
      <c r="F137" s="139" t="str">
        <f xml:space="preserve"> InpS!F227</f>
        <v>n/a</v>
      </c>
      <c r="G137" s="138">
        <f xml:space="preserve"> InpS!G227</f>
        <v>0</v>
      </c>
    </row>
    <row r="138" spans="1:7" s="138" customFormat="1" outlineLevel="2" x14ac:dyDescent="0.2">
      <c r="A138" s="157"/>
      <c r="B138" s="157"/>
      <c r="C138" s="158"/>
      <c r="D138" s="159"/>
      <c r="F138" s="139"/>
    </row>
    <row r="139" spans="1:7" s="138" customFormat="1" outlineLevel="2" x14ac:dyDescent="0.2">
      <c r="A139" s="157"/>
      <c r="B139" s="157"/>
      <c r="C139" s="158"/>
      <c r="D139" s="159"/>
      <c r="E139" s="138" t="str">
        <f xml:space="preserve"> InpS!E229</f>
        <v>PR19 RPI-CPIH wedge revenue adjustment in 2017-18 FYA (CPIH deflated) prices (WR)</v>
      </c>
      <c r="F139" s="139">
        <f xml:space="preserve"> InpS!F229</f>
        <v>0.32900000000000001</v>
      </c>
      <c r="G139" s="138" t="str">
        <f xml:space="preserve"> InpS!G229</f>
        <v>£m</v>
      </c>
    </row>
    <row r="140" spans="1:7" s="138" customFormat="1" outlineLevel="2" x14ac:dyDescent="0.2">
      <c r="A140" s="157"/>
      <c r="B140" s="157"/>
      <c r="C140" s="158"/>
      <c r="D140" s="159"/>
      <c r="E140" s="138" t="str">
        <f xml:space="preserve"> InpS!E230</f>
        <v>PR19 RPI-CPIH wedge revenue adjustment in 2017-18 FYA (CPIH deflated) prices (WN)</v>
      </c>
      <c r="F140" s="139">
        <f xml:space="preserve"> InpS!F230</f>
        <v>3.8340000000000001</v>
      </c>
      <c r="G140" s="138" t="str">
        <f xml:space="preserve"> InpS!G230</f>
        <v>£m</v>
      </c>
    </row>
    <row r="141" spans="1:7" s="138" customFormat="1" outlineLevel="2" x14ac:dyDescent="0.2">
      <c r="A141" s="157"/>
      <c r="B141" s="157"/>
      <c r="C141" s="158"/>
      <c r="D141" s="159"/>
      <c r="E141" s="138" t="str">
        <f xml:space="preserve"> InpS!E231</f>
        <v>PR19 RPI-CPIH wedge revenue adjustment in 2017-18 FYA (CPIH deflated) prices (WWN)</v>
      </c>
      <c r="F141" s="139">
        <f xml:space="preserve"> InpS!F231</f>
        <v>6.7149999999999999</v>
      </c>
      <c r="G141" s="138" t="str">
        <f xml:space="preserve"> InpS!G231</f>
        <v>£m</v>
      </c>
    </row>
    <row r="142" spans="1:7" s="138" customFormat="1" outlineLevel="2" x14ac:dyDescent="0.2">
      <c r="A142" s="157"/>
      <c r="B142" s="157"/>
      <c r="C142" s="158"/>
      <c r="D142" s="159"/>
      <c r="E142" s="138" t="str">
        <f xml:space="preserve"> InpS!E232</f>
        <v>PR19 RPI-CPIH wedge revenue adjustment in 2017-18 FYA (CPIH deflated) prices (BR)</v>
      </c>
      <c r="F142" s="139">
        <f xml:space="preserve"> InpS!F232</f>
        <v>0.80200000000000005</v>
      </c>
      <c r="G142" s="138" t="str">
        <f xml:space="preserve"> InpS!G232</f>
        <v>£m</v>
      </c>
    </row>
    <row r="143" spans="1:7" s="138" customFormat="1" outlineLevel="2" x14ac:dyDescent="0.2">
      <c r="A143" s="157"/>
      <c r="B143" s="157"/>
      <c r="C143" s="158"/>
      <c r="D143" s="159"/>
      <c r="E143" s="138" t="str">
        <f xml:space="preserve"> InpS!E233</f>
        <v>PR19 RPI-CPIH wedge revenue adjustment in 2017-18 FYA (CPIH deflated) prices (ADDN1)</v>
      </c>
      <c r="F143" s="139">
        <f xml:space="preserve"> InpS!F233</f>
        <v>0</v>
      </c>
      <c r="G143" s="138" t="str">
        <f xml:space="preserve"> InpS!G233</f>
        <v>£m</v>
      </c>
    </row>
    <row r="144" spans="1:7" s="138" customFormat="1" outlineLevel="2" x14ac:dyDescent="0.2">
      <c r="A144" s="157"/>
      <c r="B144" s="157"/>
      <c r="C144" s="158"/>
      <c r="D144" s="159"/>
      <c r="E144" s="138" t="str">
        <f xml:space="preserve"> InpS!E234</f>
        <v>PR19 RPI-CPIH wedge revenue adjustment in 2017-18 FYA (CPIH deflated) prices (ADDN2)</v>
      </c>
      <c r="F144" s="139">
        <f xml:space="preserve"> InpS!F234</f>
        <v>0</v>
      </c>
      <c r="G144" s="138" t="str">
        <f xml:space="preserve"> InpS!G234</f>
        <v>£m</v>
      </c>
    </row>
    <row r="145" spans="1:7" s="138" customFormat="1" outlineLevel="2" x14ac:dyDescent="0.2">
      <c r="A145" s="157"/>
      <c r="B145" s="157"/>
      <c r="C145" s="158"/>
      <c r="D145" s="159"/>
      <c r="E145" s="138" t="str">
        <f xml:space="preserve"> InpS!E235</f>
        <v>PR19 RPI-CPIH wedge revenue adjustment in 2017-18 FYA (CPIH deflated) prices (Residential retail)</v>
      </c>
      <c r="F145" s="139" t="str">
        <f xml:space="preserve"> InpS!F235</f>
        <v>n/a</v>
      </c>
      <c r="G145" s="138">
        <f xml:space="preserve"> InpS!G235</f>
        <v>0</v>
      </c>
    </row>
    <row r="146" spans="1:7" s="138" customFormat="1" outlineLevel="2" x14ac:dyDescent="0.2">
      <c r="A146" s="157"/>
      <c r="B146" s="157"/>
      <c r="C146" s="158"/>
      <c r="D146" s="159"/>
      <c r="E146" s="138" t="str">
        <f xml:space="preserve"> InpS!E236</f>
        <v>PR19 RPI-CPIH wedge revenue adjustment in 2017-18 FYA (CPIH deflated) prices (Business retail)</v>
      </c>
      <c r="F146" s="139" t="str">
        <f xml:space="preserve"> InpS!F236</f>
        <v>n/a</v>
      </c>
      <c r="G146" s="138">
        <f xml:space="preserve"> InpS!G236</f>
        <v>0</v>
      </c>
    </row>
    <row r="147" spans="1:7" s="138" customFormat="1" outlineLevel="2" x14ac:dyDescent="0.2">
      <c r="A147" s="157"/>
      <c r="B147" s="157"/>
      <c r="C147" s="158"/>
      <c r="D147" s="159"/>
      <c r="F147" s="139"/>
    </row>
    <row r="148" spans="1:7" s="138" customFormat="1" outlineLevel="2" x14ac:dyDescent="0.2">
      <c r="A148" s="157"/>
      <c r="B148" s="157"/>
      <c r="C148" s="158"/>
      <c r="D148" s="159"/>
      <c r="E148" s="138" t="str">
        <f xml:space="preserve"> InpS!E238</f>
        <v>PR19 Strategic regional water resources revenue adjustment in 2017-18 FYA (CPIH deflated) prices (WR)</v>
      </c>
      <c r="F148" s="139">
        <f xml:space="preserve"> InpS!F238</f>
        <v>2.8359999999999999</v>
      </c>
      <c r="G148" s="138" t="str">
        <f xml:space="preserve"> InpS!G238</f>
        <v>£m</v>
      </c>
    </row>
    <row r="149" spans="1:7" s="138" customFormat="1" outlineLevel="2" x14ac:dyDescent="0.2">
      <c r="A149" s="157"/>
      <c r="B149" s="157"/>
      <c r="C149" s="158"/>
      <c r="D149" s="159"/>
      <c r="E149" s="138" t="str">
        <f xml:space="preserve"> InpS!E239</f>
        <v>PR19 Strategic regional water resources revenue adjustment in 2017-18 FYA (CPIH deflated) prices (WN)</v>
      </c>
      <c r="F149" s="139">
        <f xml:space="preserve"> InpS!F239</f>
        <v>6.0000000000000001E-3</v>
      </c>
      <c r="G149" s="138" t="str">
        <f xml:space="preserve"> InpS!G239</f>
        <v>£m</v>
      </c>
    </row>
    <row r="150" spans="1:7" s="138" customFormat="1" outlineLevel="2" x14ac:dyDescent="0.2">
      <c r="A150" s="157"/>
      <c r="B150" s="157"/>
      <c r="C150" s="158"/>
      <c r="D150" s="159"/>
      <c r="E150" s="138" t="str">
        <f xml:space="preserve"> InpS!E240</f>
        <v>PR19 Strategic regional water resources revenue adjustment in 2017-18 FYA (CPIH deflated) prices (WWN)</v>
      </c>
      <c r="F150" s="139" t="str">
        <f xml:space="preserve"> InpS!F240</f>
        <v>n/a</v>
      </c>
      <c r="G150" s="138">
        <f xml:space="preserve"> InpS!G240</f>
        <v>0</v>
      </c>
    </row>
    <row r="151" spans="1:7" s="138" customFormat="1" outlineLevel="2" x14ac:dyDescent="0.2">
      <c r="A151" s="157"/>
      <c r="B151" s="157"/>
      <c r="C151" s="158"/>
      <c r="D151" s="159"/>
      <c r="E151" s="138" t="str">
        <f xml:space="preserve"> InpS!E241</f>
        <v>PR19 Strategic regional water resources revenue adjustment in 2017-18 FYA (CPIH deflated) prices (BR)</v>
      </c>
      <c r="F151" s="139" t="str">
        <f xml:space="preserve"> InpS!F241</f>
        <v>n/a</v>
      </c>
      <c r="G151" s="138">
        <f xml:space="preserve"> InpS!G241</f>
        <v>0</v>
      </c>
    </row>
    <row r="152" spans="1:7" s="138" customFormat="1" outlineLevel="2" x14ac:dyDescent="0.2">
      <c r="A152" s="157"/>
      <c r="B152" s="157"/>
      <c r="C152" s="158"/>
      <c r="D152" s="159"/>
      <c r="E152" s="138" t="str">
        <f xml:space="preserve"> InpS!E242</f>
        <v>PR19 Strategic regional water resources revenue adjustment in 2017-18 FYA (CPIH deflated) prices (ADDN1)</v>
      </c>
      <c r="F152" s="139" t="str">
        <f xml:space="preserve"> InpS!F242</f>
        <v>n/a</v>
      </c>
      <c r="G152" s="138">
        <f xml:space="preserve"> InpS!G242</f>
        <v>0</v>
      </c>
    </row>
    <row r="153" spans="1:7" s="138" customFormat="1" outlineLevel="2" x14ac:dyDescent="0.2">
      <c r="A153" s="157"/>
      <c r="B153" s="157"/>
      <c r="C153" s="158"/>
      <c r="D153" s="159"/>
      <c r="E153" s="138" t="str">
        <f xml:space="preserve"> InpS!E243</f>
        <v>PR19 Strategic regional water resources revenue adjustment in 2017-18 FYA (CPIH deflated) prices (ADDN2)</v>
      </c>
      <c r="F153" s="139" t="str">
        <f xml:space="preserve"> InpS!F243</f>
        <v>n/a</v>
      </c>
      <c r="G153" s="138">
        <f xml:space="preserve"> InpS!G243</f>
        <v>0</v>
      </c>
    </row>
    <row r="154" spans="1:7" s="138" customFormat="1" outlineLevel="2" x14ac:dyDescent="0.2">
      <c r="A154" s="157"/>
      <c r="B154" s="157"/>
      <c r="C154" s="158"/>
      <c r="D154" s="159"/>
      <c r="E154" s="138" t="str">
        <f xml:space="preserve"> InpS!E244</f>
        <v>PR19 Strategic regional water resources revenue adjustment in 2017-18 FYA (CPIH deflated) prices (Residential retail)</v>
      </c>
      <c r="F154" s="139" t="str">
        <f xml:space="preserve"> InpS!F244</f>
        <v>n/a</v>
      </c>
      <c r="G154" s="138">
        <f xml:space="preserve"> InpS!G244</f>
        <v>0</v>
      </c>
    </row>
    <row r="155" spans="1:7" s="138" customFormat="1" outlineLevel="2" x14ac:dyDescent="0.2">
      <c r="A155" s="157"/>
      <c r="B155" s="157"/>
      <c r="C155" s="158"/>
      <c r="D155" s="159"/>
      <c r="E155" s="138" t="str">
        <f xml:space="preserve"> InpS!E245</f>
        <v>PR19 Strategic regional water resources revenue adjustment in 2017-18 FYA (CPIH deflated) prices (Business retail)</v>
      </c>
      <c r="F155" s="139" t="str">
        <f xml:space="preserve"> InpS!F245</f>
        <v>n/a</v>
      </c>
      <c r="G155" s="138">
        <f xml:space="preserve"> InpS!G245</f>
        <v>0</v>
      </c>
    </row>
    <row r="156" spans="1:7" s="138" customFormat="1" outlineLevel="2" x14ac:dyDescent="0.2">
      <c r="A156" s="157"/>
      <c r="B156" s="157"/>
      <c r="C156" s="158"/>
      <c r="D156" s="159"/>
      <c r="F156" s="139"/>
    </row>
    <row r="157" spans="1:7" s="138" customFormat="1" outlineLevel="2" x14ac:dyDescent="0.2">
      <c r="A157" s="157"/>
      <c r="B157" s="157"/>
      <c r="C157" s="158"/>
      <c r="D157" s="159"/>
      <c r="E157" s="138" t="str">
        <f xml:space="preserve"> InpS!E247</f>
        <v>PR19 Havant Thicket activities revenue adjustment in 2017-18 FYA (CPIH deflated) prices (WR)</v>
      </c>
      <c r="F157" s="139" t="str">
        <f xml:space="preserve"> InpS!F247</f>
        <v>n/a</v>
      </c>
      <c r="G157" s="138">
        <f xml:space="preserve"> InpS!G247</f>
        <v>0</v>
      </c>
    </row>
    <row r="158" spans="1:7" s="138" customFormat="1" outlineLevel="2" x14ac:dyDescent="0.2">
      <c r="A158" s="157"/>
      <c r="B158" s="157"/>
      <c r="C158" s="158"/>
      <c r="D158" s="159"/>
      <c r="E158" s="138" t="str">
        <f xml:space="preserve"> InpS!E248</f>
        <v>PR19 Havant Thicket activities revenue adjustment in 2017-18 FYA (CPIH deflated) prices (WN)</v>
      </c>
      <c r="F158" s="139" t="str">
        <f xml:space="preserve"> InpS!F248</f>
        <v>n/a</v>
      </c>
      <c r="G158" s="138">
        <f xml:space="preserve"> InpS!G248</f>
        <v>0</v>
      </c>
    </row>
    <row r="159" spans="1:7" s="138" customFormat="1" outlineLevel="2" x14ac:dyDescent="0.2">
      <c r="A159" s="157"/>
      <c r="B159" s="157"/>
      <c r="C159" s="158"/>
      <c r="D159" s="159"/>
      <c r="E159" s="138" t="str">
        <f xml:space="preserve"> InpS!E249</f>
        <v>PR19 Havant Thicket activities revenue adjustment in 2017-18 FYA (CPIH deflated) prices (WWN)</v>
      </c>
      <c r="F159" s="139" t="str">
        <f xml:space="preserve"> InpS!F249</f>
        <v>n/a</v>
      </c>
      <c r="G159" s="138">
        <f xml:space="preserve"> InpS!G249</f>
        <v>0</v>
      </c>
    </row>
    <row r="160" spans="1:7" s="138" customFormat="1" outlineLevel="2" x14ac:dyDescent="0.2">
      <c r="A160" s="157"/>
      <c r="B160" s="157"/>
      <c r="C160" s="158"/>
      <c r="D160" s="159"/>
      <c r="E160" s="138" t="str">
        <f xml:space="preserve"> InpS!E250</f>
        <v>PR19 Havant Thicket activities revenue adjustment in 2017-18 FYA (CPIH deflated) prices (BR)</v>
      </c>
      <c r="F160" s="139" t="str">
        <f xml:space="preserve"> InpS!F250</f>
        <v>n/a</v>
      </c>
      <c r="G160" s="138">
        <f xml:space="preserve"> InpS!G250</f>
        <v>0</v>
      </c>
    </row>
    <row r="161" spans="1:7" s="138" customFormat="1" outlineLevel="2" x14ac:dyDescent="0.2">
      <c r="A161" s="157"/>
      <c r="B161" s="157"/>
      <c r="C161" s="158"/>
      <c r="D161" s="159"/>
      <c r="E161" s="138" t="str">
        <f xml:space="preserve"> InpS!E251</f>
        <v>PR19 Havant Thicket activities revenue adjustment in 2017-18 FYA (CPIH deflated) prices (ADDN1)</v>
      </c>
      <c r="F161" s="139">
        <f xml:space="preserve"> InpS!F251</f>
        <v>0</v>
      </c>
      <c r="G161" s="138" t="str">
        <f xml:space="preserve"> InpS!G251</f>
        <v>£m</v>
      </c>
    </row>
    <row r="162" spans="1:7" s="138" customFormat="1" outlineLevel="2" x14ac:dyDescent="0.2">
      <c r="A162" s="157"/>
      <c r="B162" s="157"/>
      <c r="C162" s="158"/>
      <c r="D162" s="159"/>
      <c r="E162" s="138" t="str">
        <f xml:space="preserve"> InpS!E252</f>
        <v>PR19 Havant Thicket activities revenue adjustment in 2017-18 FYA (CPIH deflated) prices (ADDN2)</v>
      </c>
      <c r="F162" s="139" t="str">
        <f xml:space="preserve"> InpS!F252</f>
        <v>n/a</v>
      </c>
      <c r="G162" s="138">
        <f xml:space="preserve"> InpS!G252</f>
        <v>0</v>
      </c>
    </row>
    <row r="163" spans="1:7" s="138" customFormat="1" outlineLevel="2" x14ac:dyDescent="0.2">
      <c r="A163" s="157"/>
      <c r="B163" s="157"/>
      <c r="C163" s="158"/>
      <c r="D163" s="159"/>
      <c r="E163" s="138" t="str">
        <f xml:space="preserve"> InpS!E253</f>
        <v>PR19 Havant Thicket activities revenue adjustment in 2017-18 FYA (CPIH deflated) prices (Residential retail)</v>
      </c>
      <c r="F163" s="139" t="str">
        <f xml:space="preserve"> InpS!F253</f>
        <v>n/a</v>
      </c>
      <c r="G163" s="138">
        <f xml:space="preserve"> InpS!G253</f>
        <v>0</v>
      </c>
    </row>
    <row r="164" spans="1:7" s="138" customFormat="1" outlineLevel="2" x14ac:dyDescent="0.2">
      <c r="A164" s="157"/>
      <c r="B164" s="157"/>
      <c r="C164" s="158"/>
      <c r="D164" s="159"/>
      <c r="E164" s="138" t="str">
        <f xml:space="preserve"> InpS!E254</f>
        <v>PR19 Havant Thicket activities revenue adjustment in 2017-18 FYA (CPIH deflated) prices (Business retail)</v>
      </c>
      <c r="F164" s="139" t="str">
        <f xml:space="preserve"> InpS!F254</f>
        <v>n/a</v>
      </c>
      <c r="G164" s="138">
        <f xml:space="preserve"> InpS!G254</f>
        <v>0</v>
      </c>
    </row>
    <row r="165" spans="1:7" s="138" customFormat="1" outlineLevel="2" x14ac:dyDescent="0.2">
      <c r="A165" s="157"/>
      <c r="B165" s="157"/>
      <c r="C165" s="158"/>
      <c r="D165" s="159"/>
      <c r="F165" s="139"/>
    </row>
    <row r="166" spans="1:7" s="138" customFormat="1" outlineLevel="2" x14ac:dyDescent="0.2">
      <c r="A166" s="157"/>
      <c r="B166" s="157"/>
      <c r="C166" s="158"/>
      <c r="D166" s="159"/>
      <c r="E166" s="138" t="str">
        <f xml:space="preserve"> InpS!E256</f>
        <v>PR19 Green recovery costs revenue adjustment in 2017-18 FYA (CPIH deflated) prices (WR)</v>
      </c>
      <c r="F166" s="139">
        <f xml:space="preserve"> InpS!F256</f>
        <v>0</v>
      </c>
      <c r="G166" s="138" t="str">
        <f xml:space="preserve"> InpS!G256</f>
        <v>£m</v>
      </c>
    </row>
    <row r="167" spans="1:7" s="138" customFormat="1" outlineLevel="2" x14ac:dyDescent="0.2">
      <c r="A167" s="157"/>
      <c r="B167" s="157"/>
      <c r="C167" s="158"/>
      <c r="D167" s="159"/>
      <c r="E167" s="138" t="str">
        <f xml:space="preserve"> InpS!E257</f>
        <v>PR19 Green recovery costs revenue adjustment in 2017-18 FYA (CPIH deflated) prices (WN)</v>
      </c>
      <c r="F167" s="139">
        <f xml:space="preserve"> InpS!F257</f>
        <v>0</v>
      </c>
      <c r="G167" s="138" t="str">
        <f xml:space="preserve"> InpS!G257</f>
        <v>£m</v>
      </c>
    </row>
    <row r="168" spans="1:7" s="138" customFormat="1" outlineLevel="2" x14ac:dyDescent="0.2">
      <c r="A168" s="157"/>
      <c r="B168" s="157"/>
      <c r="C168" s="158"/>
      <c r="D168" s="159"/>
      <c r="E168" s="138" t="str">
        <f xml:space="preserve"> InpS!E258</f>
        <v>PR19 Green recovery costs revenue adjustment in 2017-18 FYA (CPIH deflated) prices (WWN)</v>
      </c>
      <c r="F168" s="139">
        <f xml:space="preserve"> InpS!F258</f>
        <v>0</v>
      </c>
      <c r="G168" s="138" t="str">
        <f xml:space="preserve"> InpS!G258</f>
        <v>£m</v>
      </c>
    </row>
    <row r="169" spans="1:7" s="138" customFormat="1" outlineLevel="2" x14ac:dyDescent="0.2">
      <c r="A169" s="157"/>
      <c r="B169" s="157"/>
      <c r="C169" s="158"/>
      <c r="D169" s="159"/>
      <c r="E169" s="138" t="str">
        <f xml:space="preserve"> InpS!E259</f>
        <v>PR19 Green recovery costs revenue adjustment in 2017-18 FYA (CPIH deflated) prices (BR)</v>
      </c>
      <c r="F169" s="139">
        <f xml:space="preserve"> InpS!F259</f>
        <v>0</v>
      </c>
      <c r="G169" s="138" t="str">
        <f xml:space="preserve"> InpS!G259</f>
        <v>£m</v>
      </c>
    </row>
    <row r="170" spans="1:7" s="138" customFormat="1" outlineLevel="2" x14ac:dyDescent="0.2">
      <c r="A170" s="157"/>
      <c r="B170" s="157"/>
      <c r="C170" s="158"/>
      <c r="D170" s="159"/>
      <c r="E170" s="138" t="str">
        <f xml:space="preserve"> InpS!E260</f>
        <v>PR19 Green recovery costs revenue adjustment in 2017-18 FYA (CPIH deflated) prices (ADDN1)</v>
      </c>
      <c r="F170" s="139" t="str">
        <f xml:space="preserve"> InpS!F260</f>
        <v>n/a</v>
      </c>
      <c r="G170" s="138">
        <f xml:space="preserve"> InpS!G260</f>
        <v>0</v>
      </c>
    </row>
    <row r="171" spans="1:7" s="138" customFormat="1" outlineLevel="2" x14ac:dyDescent="0.2">
      <c r="A171" s="157"/>
      <c r="B171" s="157"/>
      <c r="C171" s="158"/>
      <c r="D171" s="159"/>
      <c r="E171" s="138" t="str">
        <f xml:space="preserve"> InpS!E261</f>
        <v>PR19 Green recovery costs revenue adjustment in 2017-18 FYA (CPIH deflated) prices (ADDN2)</v>
      </c>
      <c r="F171" s="139" t="str">
        <f xml:space="preserve"> InpS!F261</f>
        <v>n/a</v>
      </c>
      <c r="G171" s="138">
        <f xml:space="preserve"> InpS!G261</f>
        <v>0</v>
      </c>
    </row>
    <row r="172" spans="1:7" s="138" customFormat="1" outlineLevel="2" x14ac:dyDescent="0.2">
      <c r="A172" s="157"/>
      <c r="B172" s="157"/>
      <c r="C172" s="158"/>
      <c r="D172" s="159"/>
      <c r="E172" s="138" t="str">
        <f xml:space="preserve"> InpS!E262</f>
        <v>PR19 Green recovery costs revenue adjustment in 2017-18 FYA (CPIH deflated) prices (Residential retail)</v>
      </c>
      <c r="F172" s="139" t="str">
        <f xml:space="preserve"> InpS!F262</f>
        <v>n/a</v>
      </c>
      <c r="G172" s="138">
        <f xml:space="preserve"> InpS!G262</f>
        <v>0</v>
      </c>
    </row>
    <row r="173" spans="1:7" s="138" customFormat="1" outlineLevel="2" x14ac:dyDescent="0.2">
      <c r="A173" s="157"/>
      <c r="B173" s="157"/>
      <c r="C173" s="158"/>
      <c r="D173" s="159"/>
      <c r="E173" s="138" t="str">
        <f xml:space="preserve"> InpS!E263</f>
        <v>PR19 Green recovery costs revenue adjustment in 2017-18 FYA (CPIH deflated) prices (Business retail)</v>
      </c>
      <c r="F173" s="139" t="str">
        <f xml:space="preserve"> InpS!F263</f>
        <v>n/a</v>
      </c>
      <c r="G173" s="138">
        <f xml:space="preserve"> InpS!G263</f>
        <v>0</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InpS!E265</f>
        <v>PR19 Green recovery (TVM) revenue adjustment in 2017-18 FYA (CPIH deflated) prices (WR)</v>
      </c>
      <c r="F175" s="139">
        <f xml:space="preserve"> InpS!F265</f>
        <v>0</v>
      </c>
      <c r="G175" s="138" t="str">
        <f xml:space="preserve"> InpS!G265</f>
        <v>£m</v>
      </c>
    </row>
    <row r="176" spans="1:7" s="138" customFormat="1" outlineLevel="2" x14ac:dyDescent="0.2">
      <c r="A176" s="157"/>
      <c r="B176" s="157"/>
      <c r="C176" s="158"/>
      <c r="D176" s="159"/>
      <c r="E176" s="138" t="str">
        <f xml:space="preserve"> InpS!E266</f>
        <v>PR19 Green recovery (TVM) revenue adjustment in 2017-18 FYA (CPIH deflated) prices (WN)</v>
      </c>
      <c r="F176" s="139">
        <f xml:space="preserve"> InpS!F266</f>
        <v>0</v>
      </c>
      <c r="G176" s="138" t="str">
        <f xml:space="preserve"> InpS!G266</f>
        <v>£m</v>
      </c>
    </row>
    <row r="177" spans="1:7" s="138" customFormat="1" outlineLevel="2" x14ac:dyDescent="0.2">
      <c r="A177" s="157"/>
      <c r="B177" s="157"/>
      <c r="C177" s="158"/>
      <c r="D177" s="159"/>
      <c r="E177" s="138" t="str">
        <f xml:space="preserve"> InpS!E267</f>
        <v>PR19 Green recovery (TVM) revenue adjustment in 2017-18 FYA (CPIH deflated) prices (WWN)</v>
      </c>
      <c r="F177" s="139">
        <f xml:space="preserve"> InpS!F267</f>
        <v>0</v>
      </c>
      <c r="G177" s="138" t="str">
        <f xml:space="preserve"> InpS!G267</f>
        <v>£m</v>
      </c>
    </row>
    <row r="178" spans="1:7" s="138" customFormat="1" outlineLevel="2" x14ac:dyDescent="0.2">
      <c r="A178" s="157"/>
      <c r="B178" s="157"/>
      <c r="C178" s="158"/>
      <c r="D178" s="159"/>
      <c r="E178" s="138" t="str">
        <f xml:space="preserve"> InpS!E268</f>
        <v>PR19 Green recovery (TVM) revenue adjustment in 2017-18 FYA (CPIH deflated) prices (BR)</v>
      </c>
      <c r="F178" s="139">
        <f xml:space="preserve"> InpS!F268</f>
        <v>0</v>
      </c>
      <c r="G178" s="138" t="str">
        <f xml:space="preserve"> InpS!G268</f>
        <v>£m</v>
      </c>
    </row>
    <row r="179" spans="1:7" s="138" customFormat="1" outlineLevel="2" x14ac:dyDescent="0.2">
      <c r="A179" s="157"/>
      <c r="B179" s="157"/>
      <c r="C179" s="158"/>
      <c r="D179" s="159"/>
      <c r="E179" s="138" t="str">
        <f xml:space="preserve"> InpS!E269</f>
        <v>PR19 Green recovery (TVM) revenue adjustment in 2017-18 FYA (CPIH deflated) prices (ADDN1)</v>
      </c>
      <c r="F179" s="139" t="str">
        <f xml:space="preserve"> InpS!F269</f>
        <v>n/a</v>
      </c>
      <c r="G179" s="138">
        <f xml:space="preserve"> InpS!G269</f>
        <v>0</v>
      </c>
    </row>
    <row r="180" spans="1:7" s="138" customFormat="1" outlineLevel="2" x14ac:dyDescent="0.2">
      <c r="A180" s="157"/>
      <c r="B180" s="157"/>
      <c r="C180" s="158"/>
      <c r="D180" s="159"/>
      <c r="E180" s="138" t="str">
        <f xml:space="preserve"> InpS!E270</f>
        <v>PR19 Green recovery (TVM) revenue adjustment in 2017-18 FYA (CPIH deflated) prices (ADDN2)</v>
      </c>
      <c r="F180" s="139" t="str">
        <f xml:space="preserve"> InpS!F270</f>
        <v>n/a</v>
      </c>
      <c r="G180" s="138">
        <f xml:space="preserve"> InpS!G270</f>
        <v>0</v>
      </c>
    </row>
    <row r="181" spans="1:7" s="138" customFormat="1" outlineLevel="2" x14ac:dyDescent="0.2">
      <c r="A181" s="157"/>
      <c r="B181" s="157"/>
      <c r="C181" s="158"/>
      <c r="D181" s="159"/>
      <c r="E181" s="138" t="str">
        <f xml:space="preserve"> InpS!E271</f>
        <v>PR19 Green recovery (TVM) revenue adjustment in 2017-18 FYA (CPIH deflated) prices (Residential retail)</v>
      </c>
      <c r="F181" s="139" t="str">
        <f xml:space="preserve"> InpS!F271</f>
        <v>n/a</v>
      </c>
      <c r="G181" s="138">
        <f xml:space="preserve"> InpS!G271</f>
        <v>0</v>
      </c>
    </row>
    <row r="182" spans="1:7" s="138" customFormat="1" outlineLevel="2" x14ac:dyDescent="0.2">
      <c r="A182" s="157"/>
      <c r="B182" s="157"/>
      <c r="C182" s="158"/>
      <c r="D182" s="159"/>
      <c r="E182" s="138" t="str">
        <f xml:space="preserve"> InpS!E272</f>
        <v>PR19 Green recovery (TVM) revenue adjustment in 2017-18 FYA (CPIH deflated) prices (Business retail)</v>
      </c>
      <c r="F182" s="139" t="str">
        <f xml:space="preserve"> InpS!F272</f>
        <v>n/a</v>
      </c>
      <c r="G182" s="138">
        <f xml:space="preserve"> InpS!G272</f>
        <v>0</v>
      </c>
    </row>
    <row r="183" spans="1:7" s="138" customFormat="1" outlineLevel="2" x14ac:dyDescent="0.2">
      <c r="A183" s="157"/>
      <c r="B183" s="157"/>
      <c r="C183" s="158"/>
      <c r="D183" s="159"/>
      <c r="F183" s="139"/>
    </row>
    <row r="184" spans="1:7" s="138" customFormat="1" outlineLevel="2" x14ac:dyDescent="0.2">
      <c r="A184" s="157"/>
      <c r="B184" s="157"/>
      <c r="C184" s="158"/>
      <c r="D184" s="159"/>
      <c r="E184" s="138" t="str">
        <f xml:space="preserve"> InpS!E274</f>
        <v>Other revenue adjustments in 2017-18 FYA (CPIH deflated) prices (WR)</v>
      </c>
      <c r="F184" s="139">
        <f xml:space="preserve"> InpS!F274</f>
        <v>0</v>
      </c>
      <c r="G184" s="138" t="str">
        <f xml:space="preserve"> InpS!G274</f>
        <v>£m</v>
      </c>
    </row>
    <row r="185" spans="1:7" s="138" customFormat="1" outlineLevel="2" x14ac:dyDescent="0.2">
      <c r="A185" s="157"/>
      <c r="B185" s="157"/>
      <c r="C185" s="158"/>
      <c r="D185" s="159"/>
      <c r="E185" s="138" t="str">
        <f xml:space="preserve"> InpS!E275</f>
        <v>Other revenue adjustments in 2017-18 FYA (CPIH deflated) prices (WN)</v>
      </c>
      <c r="F185" s="139">
        <f xml:space="preserve"> InpS!F275</f>
        <v>0</v>
      </c>
      <c r="G185" s="138" t="str">
        <f xml:space="preserve"> InpS!G275</f>
        <v>£m</v>
      </c>
    </row>
    <row r="186" spans="1:7" s="138" customFormat="1" outlineLevel="2" x14ac:dyDescent="0.2">
      <c r="A186" s="157"/>
      <c r="B186" s="157"/>
      <c r="C186" s="158"/>
      <c r="D186" s="159"/>
      <c r="E186" s="138" t="str">
        <f xml:space="preserve"> InpS!E276</f>
        <v>Other revenue adjustments in 2017-18 FYA (CPIH deflated) prices (WWN)</v>
      </c>
      <c r="F186" s="139">
        <f xml:space="preserve"> InpS!F276</f>
        <v>0</v>
      </c>
      <c r="G186" s="138" t="str">
        <f xml:space="preserve"> InpS!G276</f>
        <v>£m</v>
      </c>
    </row>
    <row r="187" spans="1:7" s="138" customFormat="1" outlineLevel="2" x14ac:dyDescent="0.2">
      <c r="A187" s="157"/>
      <c r="B187" s="157"/>
      <c r="C187" s="158"/>
      <c r="D187" s="159"/>
      <c r="E187" s="138" t="str">
        <f xml:space="preserve"> InpS!E277</f>
        <v>Other revenue adjustments in 2017-18 FYA (CPIH deflated) prices (BR)</v>
      </c>
      <c r="F187" s="139">
        <f xml:space="preserve"> InpS!F277</f>
        <v>0</v>
      </c>
      <c r="G187" s="138" t="str">
        <f xml:space="preserve"> InpS!G277</f>
        <v>£m</v>
      </c>
    </row>
    <row r="188" spans="1:7" s="138" customFormat="1" outlineLevel="2" x14ac:dyDescent="0.2">
      <c r="A188" s="157"/>
      <c r="B188" s="157"/>
      <c r="C188" s="158"/>
      <c r="D188" s="159"/>
      <c r="E188" s="138" t="str">
        <f xml:space="preserve"> InpS!E278</f>
        <v>Other revenue adjustments in 2017-18 FYA (CPIH deflated) prices (ADDN1)</v>
      </c>
      <c r="F188" s="139">
        <f xml:space="preserve"> InpS!F278</f>
        <v>0</v>
      </c>
      <c r="G188" s="138" t="str">
        <f xml:space="preserve"> InpS!G278</f>
        <v>£m</v>
      </c>
    </row>
    <row r="189" spans="1:7" s="138" customFormat="1" outlineLevel="2" x14ac:dyDescent="0.2">
      <c r="A189" s="157"/>
      <c r="B189" s="157"/>
      <c r="C189" s="158"/>
      <c r="D189" s="159"/>
      <c r="E189" s="138" t="str">
        <f xml:space="preserve"> InpS!E279</f>
        <v>Other revenue adjustments in 2017-18 FYA (CPIH deflated) prices (ADDN2)</v>
      </c>
      <c r="F189" s="139">
        <f xml:space="preserve"> InpS!F279</f>
        <v>0</v>
      </c>
      <c r="G189" s="138" t="str">
        <f xml:space="preserve"> InpS!G279</f>
        <v>£m</v>
      </c>
    </row>
    <row r="190" spans="1:7" s="138" customFormat="1" outlineLevel="2" x14ac:dyDescent="0.2">
      <c r="A190" s="157"/>
      <c r="B190" s="157"/>
      <c r="C190" s="158"/>
      <c r="D190" s="159"/>
      <c r="E190" s="138" t="str">
        <f xml:space="preserve"> InpS!E280</f>
        <v>Other revenue adjustments in 2017-18 FYA (CPIH deflated) prices (Residential retail)</v>
      </c>
      <c r="F190" s="139">
        <f xml:space="preserve"> InpS!F280</f>
        <v>0</v>
      </c>
      <c r="G190" s="138" t="str">
        <f xml:space="preserve"> InpS!G280</f>
        <v>£m</v>
      </c>
    </row>
    <row r="191" spans="1:7" s="138" customFormat="1" outlineLevel="2" x14ac:dyDescent="0.2">
      <c r="A191" s="157"/>
      <c r="B191" s="157"/>
      <c r="C191" s="158"/>
      <c r="D191" s="159"/>
      <c r="E191" s="138" t="str">
        <f xml:space="preserve"> InpS!E281</f>
        <v>Other revenue adjustments in 2017-18 FYA (CPIH deflated) prices (Business retail)</v>
      </c>
      <c r="F191" s="219">
        <f xml:space="preserve"> InpS!F281</f>
        <v>0</v>
      </c>
      <c r="G191" s="138" t="str">
        <f xml:space="preserve"> InpS!G281</f>
        <v>£m</v>
      </c>
    </row>
    <row r="192" spans="1:7" outlineLevel="2" x14ac:dyDescent="0.2">
      <c r="F192" s="260"/>
    </row>
    <row r="193" spans="1:7" s="138" customFormat="1" outlineLevel="2" x14ac:dyDescent="0.2">
      <c r="A193" s="157"/>
      <c r="B193" s="157"/>
      <c r="C193" s="158"/>
      <c r="D193" s="159"/>
      <c r="E193" s="138" t="str">
        <f xml:space="preserve"> Indexation!E$92</f>
        <v>CPI(H): Inflate from 2017-18 FYA to 2022-23 FYA</v>
      </c>
      <c r="F193" s="263">
        <f xml:space="preserve"> Indexation!F$92</f>
        <v>1.1806332960179113</v>
      </c>
      <c r="G193" s="138" t="str">
        <f xml:space="preserve"> Indexation!G$92</f>
        <v>factor</v>
      </c>
    </row>
    <row r="194" spans="1:7" outlineLevel="2" x14ac:dyDescent="0.2">
      <c r="F194" s="260"/>
    </row>
    <row r="195" spans="1:7" s="254" customFormat="1" outlineLevel="2" x14ac:dyDescent="0.2">
      <c r="A195" s="251" t="str">
        <f xml:space="preserve"> 'PD12'!O$62</f>
        <v>PD12.45</v>
      </c>
      <c r="B195" s="251"/>
      <c r="C195" s="252"/>
      <c r="D195" s="253"/>
      <c r="E195" s="254" t="s">
        <v>534</v>
      </c>
      <c r="F195" s="264">
        <f t="shared" ref="F195:F200" si="0" xml:space="preserve"> IF(F10 = "n/a", 0, F10 * $F$193)</f>
        <v>0</v>
      </c>
      <c r="G195" s="254" t="s">
        <v>158</v>
      </c>
    </row>
    <row r="196" spans="1:7" s="254" customFormat="1" outlineLevel="2" x14ac:dyDescent="0.2">
      <c r="A196" s="251" t="str">
        <f xml:space="preserve"> 'PD12'!O$62</f>
        <v>PD12.45</v>
      </c>
      <c r="B196" s="251"/>
      <c r="C196" s="252"/>
      <c r="D196" s="253"/>
      <c r="E196" s="254" t="s">
        <v>535</v>
      </c>
      <c r="F196" s="264">
        <f xml:space="preserve"> IF(F11 = "n/a", 0, F11 * $F$193)</f>
        <v>-0.94096473692627536</v>
      </c>
      <c r="G196" s="254" t="s">
        <v>158</v>
      </c>
    </row>
    <row r="197" spans="1:7" s="254" customFormat="1" outlineLevel="2" x14ac:dyDescent="0.2">
      <c r="A197" s="251" t="str">
        <f xml:space="preserve"> 'PD12'!O$62</f>
        <v>PD12.45</v>
      </c>
      <c r="B197" s="251"/>
      <c r="C197" s="252"/>
      <c r="D197" s="253"/>
      <c r="E197" s="254" t="s">
        <v>536</v>
      </c>
      <c r="F197" s="264">
        <f t="shared" si="0"/>
        <v>2.0649276347353269</v>
      </c>
      <c r="G197" s="254" t="s">
        <v>158</v>
      </c>
    </row>
    <row r="198" spans="1:7" s="254" customFormat="1" outlineLevel="2" x14ac:dyDescent="0.2">
      <c r="A198" s="251" t="str">
        <f xml:space="preserve"> 'PD12'!O$62</f>
        <v>PD12.45</v>
      </c>
      <c r="B198" s="251"/>
      <c r="C198" s="252"/>
      <c r="D198" s="253"/>
      <c r="E198" s="254" t="s">
        <v>537</v>
      </c>
      <c r="F198" s="264">
        <f t="shared" si="0"/>
        <v>0</v>
      </c>
      <c r="G198" s="254" t="s">
        <v>158</v>
      </c>
    </row>
    <row r="199" spans="1:7" s="254" customFormat="1" outlineLevel="2" x14ac:dyDescent="0.2">
      <c r="A199" s="251" t="str">
        <f xml:space="preserve"> 'PD12'!O$62</f>
        <v>PD12.45</v>
      </c>
      <c r="B199" s="251"/>
      <c r="C199" s="252"/>
      <c r="D199" s="253"/>
      <c r="E199" s="254" t="s">
        <v>538</v>
      </c>
      <c r="F199" s="264">
        <f t="shared" si="0"/>
        <v>0</v>
      </c>
      <c r="G199" s="254" t="s">
        <v>158</v>
      </c>
    </row>
    <row r="200" spans="1:7" s="254" customFormat="1" outlineLevel="2" x14ac:dyDescent="0.2">
      <c r="A200" s="251" t="str">
        <f xml:space="preserve"> 'PD12'!O$62</f>
        <v>PD12.45</v>
      </c>
      <c r="B200" s="251"/>
      <c r="C200" s="252"/>
      <c r="D200" s="253"/>
      <c r="E200" s="254" t="s">
        <v>539</v>
      </c>
      <c r="F200" s="264">
        <f t="shared" si="0"/>
        <v>0</v>
      </c>
      <c r="G200" s="254" t="s">
        <v>158</v>
      </c>
    </row>
    <row r="201" spans="1:7" outlineLevel="2" x14ac:dyDescent="0.2">
      <c r="F201" s="260"/>
    </row>
    <row r="202" spans="1:7" s="254" customFormat="1" outlineLevel="2" x14ac:dyDescent="0.2">
      <c r="A202" s="251" t="str">
        <f xml:space="preserve"> 'PD12'!O$63</f>
        <v>PD12.46</v>
      </c>
      <c r="B202" s="251"/>
      <c r="C202" s="252"/>
      <c r="D202" s="253"/>
      <c r="E202" s="254" t="s">
        <v>540</v>
      </c>
      <c r="F202" s="264">
        <f t="shared" ref="F202:F207" si="1" xml:space="preserve"> IF(F17 = "n/a", 0, F17 * $F$193)</f>
        <v>0</v>
      </c>
      <c r="G202" s="254" t="s">
        <v>158</v>
      </c>
    </row>
    <row r="203" spans="1:7" s="254" customFormat="1" outlineLevel="2" x14ac:dyDescent="0.2">
      <c r="A203" s="251" t="str">
        <f xml:space="preserve"> 'PD12'!O$63</f>
        <v>PD12.46</v>
      </c>
      <c r="B203" s="251"/>
      <c r="C203" s="252"/>
      <c r="D203" s="253"/>
      <c r="E203" s="254" t="s">
        <v>541</v>
      </c>
      <c r="F203" s="264">
        <f t="shared" si="1"/>
        <v>0</v>
      </c>
      <c r="G203" s="254" t="s">
        <v>158</v>
      </c>
    </row>
    <row r="204" spans="1:7" s="254" customFormat="1" outlineLevel="2" x14ac:dyDescent="0.2">
      <c r="A204" s="251" t="str">
        <f xml:space="preserve"> 'PD12'!O$63</f>
        <v>PD12.46</v>
      </c>
      <c r="B204" s="251"/>
      <c r="C204" s="252"/>
      <c r="D204" s="253"/>
      <c r="E204" s="254" t="s">
        <v>542</v>
      </c>
      <c r="F204" s="264">
        <f t="shared" si="1"/>
        <v>0</v>
      </c>
      <c r="G204" s="254" t="s">
        <v>158</v>
      </c>
    </row>
    <row r="205" spans="1:7" s="254" customFormat="1" outlineLevel="2" x14ac:dyDescent="0.2">
      <c r="A205" s="251" t="str">
        <f xml:space="preserve"> 'PD12'!O$63</f>
        <v>PD12.46</v>
      </c>
      <c r="B205" s="251"/>
      <c r="C205" s="252"/>
      <c r="D205" s="253"/>
      <c r="E205" s="254" t="s">
        <v>543</v>
      </c>
      <c r="F205" s="264">
        <f t="shared" si="1"/>
        <v>0</v>
      </c>
      <c r="G205" s="254" t="s">
        <v>158</v>
      </c>
    </row>
    <row r="206" spans="1:7" s="254" customFormat="1" outlineLevel="2" x14ac:dyDescent="0.2">
      <c r="A206" s="251" t="str">
        <f xml:space="preserve"> 'PD12'!O$63</f>
        <v>PD12.46</v>
      </c>
      <c r="B206" s="251"/>
      <c r="C206" s="252"/>
      <c r="D206" s="253"/>
      <c r="E206" s="254" t="s">
        <v>544</v>
      </c>
      <c r="F206" s="264">
        <f t="shared" si="1"/>
        <v>0</v>
      </c>
      <c r="G206" s="254" t="s">
        <v>158</v>
      </c>
    </row>
    <row r="207" spans="1:7" s="254" customFormat="1" outlineLevel="2" x14ac:dyDescent="0.2">
      <c r="A207" s="251" t="str">
        <f xml:space="preserve"> 'PD12'!O$63</f>
        <v>PD12.46</v>
      </c>
      <c r="B207" s="251"/>
      <c r="C207" s="252"/>
      <c r="D207" s="253"/>
      <c r="E207" s="254" t="s">
        <v>545</v>
      </c>
      <c r="F207" s="264">
        <f t="shared" si="1"/>
        <v>0</v>
      </c>
      <c r="G207" s="254" t="s">
        <v>158</v>
      </c>
    </row>
    <row r="208" spans="1:7" outlineLevel="2" x14ac:dyDescent="0.2">
      <c r="F208" s="260"/>
    </row>
    <row r="209" spans="1:7" s="254" customFormat="1" outlineLevel="2" x14ac:dyDescent="0.2">
      <c r="A209" s="251" t="str">
        <f xml:space="preserve"> 'PD12'!O$64</f>
        <v>PD12.47</v>
      </c>
      <c r="B209" s="251"/>
      <c r="C209" s="252"/>
      <c r="D209" s="253"/>
      <c r="E209" s="254" t="s">
        <v>546</v>
      </c>
      <c r="F209" s="264">
        <f t="shared" ref="F209:F214" si="2" xml:space="preserve"> IF(F24 = "n/a", 0, F24 * $F$193)</f>
        <v>0</v>
      </c>
      <c r="G209" s="254" t="s">
        <v>158</v>
      </c>
    </row>
    <row r="210" spans="1:7" s="254" customFormat="1" outlineLevel="2" x14ac:dyDescent="0.2">
      <c r="A210" s="251" t="str">
        <f xml:space="preserve"> 'PD12'!O$64</f>
        <v>PD12.47</v>
      </c>
      <c r="B210" s="251"/>
      <c r="C210" s="252"/>
      <c r="D210" s="253"/>
      <c r="E210" s="254" t="s">
        <v>547</v>
      </c>
      <c r="F210" s="264">
        <f t="shared" si="2"/>
        <v>9.7992563569486643E-2</v>
      </c>
      <c r="G210" s="254" t="s">
        <v>158</v>
      </c>
    </row>
    <row r="211" spans="1:7" s="254" customFormat="1" outlineLevel="2" x14ac:dyDescent="0.2">
      <c r="A211" s="251" t="str">
        <f xml:space="preserve"> 'PD12'!O$64</f>
        <v>PD12.47</v>
      </c>
      <c r="B211" s="251"/>
      <c r="C211" s="252"/>
      <c r="D211" s="253"/>
      <c r="E211" s="254" t="s">
        <v>548</v>
      </c>
      <c r="F211" s="264">
        <f t="shared" si="2"/>
        <v>1.8890132736286581E-2</v>
      </c>
      <c r="G211" s="254" t="s">
        <v>158</v>
      </c>
    </row>
    <row r="212" spans="1:7" s="254" customFormat="1" outlineLevel="2" x14ac:dyDescent="0.2">
      <c r="A212" s="251" t="str">
        <f xml:space="preserve"> 'PD12'!O$64</f>
        <v>PD12.47</v>
      </c>
      <c r="B212" s="251"/>
      <c r="C212" s="252"/>
      <c r="D212" s="253"/>
      <c r="E212" s="254" t="s">
        <v>549</v>
      </c>
      <c r="F212" s="264">
        <f t="shared" si="2"/>
        <v>0</v>
      </c>
      <c r="G212" s="254" t="s">
        <v>158</v>
      </c>
    </row>
    <row r="213" spans="1:7" s="254" customFormat="1" outlineLevel="2" x14ac:dyDescent="0.2">
      <c r="A213" s="251" t="str">
        <f xml:space="preserve"> 'PD12'!O$64</f>
        <v>PD12.47</v>
      </c>
      <c r="B213" s="251"/>
      <c r="C213" s="252"/>
      <c r="D213" s="253"/>
      <c r="E213" s="254" t="s">
        <v>550</v>
      </c>
      <c r="F213" s="264">
        <f t="shared" si="2"/>
        <v>0</v>
      </c>
      <c r="G213" s="254" t="s">
        <v>158</v>
      </c>
    </row>
    <row r="214" spans="1:7" s="254" customFormat="1" outlineLevel="2" x14ac:dyDescent="0.2">
      <c r="A214" s="251" t="str">
        <f xml:space="preserve"> 'PD12'!O$64</f>
        <v>PD12.47</v>
      </c>
      <c r="B214" s="251"/>
      <c r="C214" s="252"/>
      <c r="D214" s="253"/>
      <c r="E214" s="254" t="s">
        <v>551</v>
      </c>
      <c r="F214" s="264">
        <f t="shared" si="2"/>
        <v>0</v>
      </c>
      <c r="G214" s="254" t="s">
        <v>158</v>
      </c>
    </row>
    <row r="215" spans="1:7" outlineLevel="2" x14ac:dyDescent="0.2">
      <c r="F215" s="260"/>
    </row>
    <row r="216" spans="1:7" s="254" customFormat="1" outlineLevel="2" x14ac:dyDescent="0.2">
      <c r="A216" s="251" t="str">
        <f xml:space="preserve"> 'PD12'!O$65</f>
        <v>PD12.48</v>
      </c>
      <c r="B216" s="251"/>
      <c r="C216" s="252"/>
      <c r="D216" s="253"/>
      <c r="E216" s="254" t="s">
        <v>552</v>
      </c>
      <c r="F216" s="264">
        <f t="shared" ref="F216:F221" si="3" xml:space="preserve"> IF(F31 = "n/a", 0, F31 * $F$193)</f>
        <v>0</v>
      </c>
      <c r="G216" s="254" t="s">
        <v>158</v>
      </c>
    </row>
    <row r="217" spans="1:7" s="254" customFormat="1" outlineLevel="2" x14ac:dyDescent="0.2">
      <c r="A217" s="251" t="str">
        <f xml:space="preserve"> 'PD12'!O$65</f>
        <v>PD12.48</v>
      </c>
      <c r="B217" s="251"/>
      <c r="C217" s="252"/>
      <c r="D217" s="253"/>
      <c r="E217" s="254" t="s">
        <v>553</v>
      </c>
      <c r="F217" s="264">
        <f t="shared" si="3"/>
        <v>0</v>
      </c>
      <c r="G217" s="254" t="s">
        <v>158</v>
      </c>
    </row>
    <row r="218" spans="1:7" s="254" customFormat="1" outlineLevel="2" x14ac:dyDescent="0.2">
      <c r="A218" s="251" t="str">
        <f xml:space="preserve"> 'PD12'!O$65</f>
        <v>PD12.48</v>
      </c>
      <c r="B218" s="251"/>
      <c r="C218" s="252"/>
      <c r="D218" s="253"/>
      <c r="E218" s="254" t="s">
        <v>554</v>
      </c>
      <c r="F218" s="264">
        <f t="shared" si="3"/>
        <v>0</v>
      </c>
      <c r="G218" s="254" t="s">
        <v>158</v>
      </c>
    </row>
    <row r="219" spans="1:7" s="254" customFormat="1" outlineLevel="2" x14ac:dyDescent="0.2">
      <c r="A219" s="251" t="str">
        <f xml:space="preserve"> 'PD12'!O$65</f>
        <v>PD12.48</v>
      </c>
      <c r="B219" s="251"/>
      <c r="C219" s="252"/>
      <c r="D219" s="253"/>
      <c r="E219" s="254" t="s">
        <v>555</v>
      </c>
      <c r="F219" s="264">
        <f t="shared" si="3"/>
        <v>0</v>
      </c>
      <c r="G219" s="254" t="s">
        <v>158</v>
      </c>
    </row>
    <row r="220" spans="1:7" s="254" customFormat="1" outlineLevel="2" x14ac:dyDescent="0.2">
      <c r="A220" s="251" t="str">
        <f xml:space="preserve"> 'PD12'!O$65</f>
        <v>PD12.48</v>
      </c>
      <c r="B220" s="251"/>
      <c r="C220" s="252"/>
      <c r="D220" s="253"/>
      <c r="E220" s="254" t="s">
        <v>556</v>
      </c>
      <c r="F220" s="264">
        <f t="shared" si="3"/>
        <v>0</v>
      </c>
      <c r="G220" s="254" t="s">
        <v>158</v>
      </c>
    </row>
    <row r="221" spans="1:7" s="254" customFormat="1" outlineLevel="2" x14ac:dyDescent="0.2">
      <c r="A221" s="251" t="str">
        <f xml:space="preserve"> 'PD12'!O$65</f>
        <v>PD12.48</v>
      </c>
      <c r="B221" s="251"/>
      <c r="C221" s="252"/>
      <c r="D221" s="253"/>
      <c r="E221" s="254" t="s">
        <v>557</v>
      </c>
      <c r="F221" s="264">
        <f t="shared" si="3"/>
        <v>0</v>
      </c>
      <c r="G221" s="254" t="s">
        <v>158</v>
      </c>
    </row>
    <row r="222" spans="1:7" outlineLevel="2" x14ac:dyDescent="0.2">
      <c r="F222" s="260"/>
    </row>
    <row r="223" spans="1:7" s="254" customFormat="1" outlineLevel="2" x14ac:dyDescent="0.2">
      <c r="A223" s="265" t="str">
        <f xml:space="preserve"> 'PD12'!O$66</f>
        <v>PD12.49</v>
      </c>
      <c r="B223" s="251"/>
      <c r="C223" s="252"/>
      <c r="D223" s="253"/>
      <c r="E223" s="254" t="s">
        <v>558</v>
      </c>
      <c r="F223" s="264">
        <f xml:space="preserve"> IF(F38 = "n/a", 0, F38 * $F$193)</f>
        <v>0.664696545658084</v>
      </c>
      <c r="G223" s="254" t="s">
        <v>158</v>
      </c>
    </row>
    <row r="224" spans="1:7" outlineLevel="2" x14ac:dyDescent="0.2">
      <c r="F224" s="260"/>
    </row>
    <row r="225" spans="1:7" s="254" customFormat="1" outlineLevel="2" x14ac:dyDescent="0.2">
      <c r="A225" s="265" t="str">
        <f xml:space="preserve"> 'PD12'!O$69</f>
        <v>PD12.50</v>
      </c>
      <c r="B225" s="251"/>
      <c r="C225" s="252"/>
      <c r="D225" s="253"/>
      <c r="E225" s="254" t="s">
        <v>559</v>
      </c>
      <c r="F225" s="264">
        <f t="shared" ref="F225:F232" si="4" xml:space="preserve"> IF(F40 = "n/a", 0, F40 * $F$193)</f>
        <v>0</v>
      </c>
      <c r="G225" s="254" t="s">
        <v>158</v>
      </c>
    </row>
    <row r="226" spans="1:7" s="254" customFormat="1" outlineLevel="2" x14ac:dyDescent="0.2">
      <c r="A226" s="265" t="str">
        <f xml:space="preserve"> 'PD12'!O$69</f>
        <v>PD12.50</v>
      </c>
      <c r="B226" s="251"/>
      <c r="C226" s="252"/>
      <c r="D226" s="253"/>
      <c r="E226" s="254" t="s">
        <v>560</v>
      </c>
      <c r="F226" s="264">
        <f t="shared" si="4"/>
        <v>0</v>
      </c>
      <c r="G226" s="254" t="s">
        <v>158</v>
      </c>
    </row>
    <row r="227" spans="1:7" s="254" customFormat="1" outlineLevel="2" x14ac:dyDescent="0.2">
      <c r="A227" s="265" t="str">
        <f xml:space="preserve"> 'PD12'!O$69</f>
        <v>PD12.50</v>
      </c>
      <c r="B227" s="251"/>
      <c r="C227" s="252"/>
      <c r="D227" s="253"/>
      <c r="E227" s="254" t="s">
        <v>561</v>
      </c>
      <c r="F227" s="264">
        <f t="shared" si="4"/>
        <v>0</v>
      </c>
      <c r="G227" s="254" t="s">
        <v>158</v>
      </c>
    </row>
    <row r="228" spans="1:7" s="254" customFormat="1" outlineLevel="2" x14ac:dyDescent="0.2">
      <c r="A228" s="265" t="str">
        <f xml:space="preserve"> 'PD12'!O$69</f>
        <v>PD12.50</v>
      </c>
      <c r="B228" s="251"/>
      <c r="C228" s="252"/>
      <c r="D228" s="253"/>
      <c r="E228" s="254" t="s">
        <v>562</v>
      </c>
      <c r="F228" s="264">
        <f t="shared" si="4"/>
        <v>0</v>
      </c>
      <c r="G228" s="254" t="s">
        <v>158</v>
      </c>
    </row>
    <row r="229" spans="1:7" s="254" customFormat="1" outlineLevel="2" x14ac:dyDescent="0.2">
      <c r="A229" s="265" t="str">
        <f xml:space="preserve"> 'PD12'!O$69</f>
        <v>PD12.50</v>
      </c>
      <c r="B229" s="251"/>
      <c r="C229" s="252"/>
      <c r="D229" s="253"/>
      <c r="E229" s="254" t="s">
        <v>563</v>
      </c>
      <c r="F229" s="264">
        <f t="shared" si="4"/>
        <v>0</v>
      </c>
      <c r="G229" s="254" t="s">
        <v>158</v>
      </c>
    </row>
    <row r="230" spans="1:7" s="254" customFormat="1" outlineLevel="2" x14ac:dyDescent="0.2">
      <c r="A230" s="265" t="str">
        <f xml:space="preserve"> 'PD12'!O$69</f>
        <v>PD12.50</v>
      </c>
      <c r="B230" s="251"/>
      <c r="C230" s="252"/>
      <c r="D230" s="253"/>
      <c r="E230" s="254" t="s">
        <v>564</v>
      </c>
      <c r="F230" s="264">
        <f t="shared" si="4"/>
        <v>0</v>
      </c>
      <c r="G230" s="254" t="s">
        <v>158</v>
      </c>
    </row>
    <row r="231" spans="1:7" s="254" customFormat="1" outlineLevel="2" x14ac:dyDescent="0.2">
      <c r="A231" s="265" t="str">
        <f xml:space="preserve"> 'PD12'!O$69</f>
        <v>PD12.50</v>
      </c>
      <c r="B231" s="251"/>
      <c r="C231" s="252"/>
      <c r="D231" s="253"/>
      <c r="E231" s="254" t="s">
        <v>565</v>
      </c>
      <c r="F231" s="264">
        <f t="shared" si="4"/>
        <v>0</v>
      </c>
      <c r="G231" s="254" t="s">
        <v>158</v>
      </c>
    </row>
    <row r="232" spans="1:7" s="254" customFormat="1" outlineLevel="2" x14ac:dyDescent="0.2">
      <c r="A232" s="265" t="str">
        <f xml:space="preserve"> 'PD12'!O$69</f>
        <v>PD12.50</v>
      </c>
      <c r="B232" s="251"/>
      <c r="C232" s="252"/>
      <c r="D232" s="253"/>
      <c r="E232" s="254" t="s">
        <v>566</v>
      </c>
      <c r="F232" s="264">
        <f t="shared" si="4"/>
        <v>0</v>
      </c>
      <c r="G232" s="254" t="s">
        <v>158</v>
      </c>
    </row>
    <row r="233" spans="1:7" outlineLevel="2" x14ac:dyDescent="0.2">
      <c r="F233" s="260"/>
    </row>
    <row r="234" spans="1:7" s="254" customFormat="1" outlineLevel="2" x14ac:dyDescent="0.2">
      <c r="A234" s="265" t="str">
        <f xml:space="preserve"> 'PD12'!O$71</f>
        <v>PD12.52</v>
      </c>
      <c r="B234" s="251"/>
      <c r="C234" s="252"/>
      <c r="D234" s="253"/>
      <c r="E234" s="254" t="s">
        <v>567</v>
      </c>
      <c r="F234" s="264">
        <f t="shared" ref="F234:F241" si="5" xml:space="preserve"> IF(F49 = "n/a", 0, F49 * $F$193)</f>
        <v>0</v>
      </c>
      <c r="G234" s="254" t="s">
        <v>158</v>
      </c>
    </row>
    <row r="235" spans="1:7" s="254" customFormat="1" outlineLevel="2" x14ac:dyDescent="0.2">
      <c r="A235" s="265" t="str">
        <f xml:space="preserve"> 'PD12'!O$71</f>
        <v>PD12.52</v>
      </c>
      <c r="B235" s="251"/>
      <c r="C235" s="252"/>
      <c r="D235" s="253"/>
      <c r="E235" s="254" t="s">
        <v>568</v>
      </c>
      <c r="F235" s="264">
        <f t="shared" si="5"/>
        <v>0</v>
      </c>
      <c r="G235" s="254" t="s">
        <v>158</v>
      </c>
    </row>
    <row r="236" spans="1:7" s="254" customFormat="1" outlineLevel="2" x14ac:dyDescent="0.2">
      <c r="A236" s="265" t="str">
        <f xml:space="preserve"> 'PD12'!O$71</f>
        <v>PD12.52</v>
      </c>
      <c r="B236" s="251"/>
      <c r="C236" s="252"/>
      <c r="D236" s="253"/>
      <c r="E236" s="254" t="s">
        <v>569</v>
      </c>
      <c r="F236" s="264">
        <f t="shared" si="5"/>
        <v>0</v>
      </c>
      <c r="G236" s="254" t="s">
        <v>158</v>
      </c>
    </row>
    <row r="237" spans="1:7" s="254" customFormat="1" outlineLevel="2" x14ac:dyDescent="0.2">
      <c r="A237" s="265" t="str">
        <f xml:space="preserve"> 'PD12'!O$71</f>
        <v>PD12.52</v>
      </c>
      <c r="B237" s="251"/>
      <c r="C237" s="252"/>
      <c r="D237" s="253"/>
      <c r="E237" s="254" t="s">
        <v>570</v>
      </c>
      <c r="F237" s="264">
        <f t="shared" si="5"/>
        <v>0</v>
      </c>
      <c r="G237" s="254" t="s">
        <v>158</v>
      </c>
    </row>
    <row r="238" spans="1:7" s="254" customFormat="1" outlineLevel="2" x14ac:dyDescent="0.2">
      <c r="A238" s="265" t="str">
        <f xml:space="preserve"> 'PD12'!O$71</f>
        <v>PD12.52</v>
      </c>
      <c r="B238" s="251"/>
      <c r="C238" s="252"/>
      <c r="D238" s="253"/>
      <c r="E238" s="254" t="s">
        <v>571</v>
      </c>
      <c r="F238" s="264">
        <f t="shared" si="5"/>
        <v>0</v>
      </c>
      <c r="G238" s="254" t="s">
        <v>158</v>
      </c>
    </row>
    <row r="239" spans="1:7" s="254" customFormat="1" outlineLevel="2" x14ac:dyDescent="0.2">
      <c r="A239" s="265" t="str">
        <f xml:space="preserve"> 'PD12'!O$71</f>
        <v>PD12.52</v>
      </c>
      <c r="B239" s="251"/>
      <c r="C239" s="252"/>
      <c r="D239" s="253"/>
      <c r="E239" s="254" t="s">
        <v>572</v>
      </c>
      <c r="F239" s="264">
        <f t="shared" si="5"/>
        <v>0</v>
      </c>
      <c r="G239" s="254" t="s">
        <v>158</v>
      </c>
    </row>
    <row r="240" spans="1:7" s="254" customFormat="1" outlineLevel="2" x14ac:dyDescent="0.2">
      <c r="A240" s="265" t="str">
        <f xml:space="preserve"> 'PD12'!O$71</f>
        <v>PD12.52</v>
      </c>
      <c r="B240" s="251"/>
      <c r="C240" s="252"/>
      <c r="D240" s="253"/>
      <c r="E240" s="254" t="s">
        <v>573</v>
      </c>
      <c r="F240" s="264">
        <f t="shared" si="5"/>
        <v>0</v>
      </c>
      <c r="G240" s="254" t="s">
        <v>158</v>
      </c>
    </row>
    <row r="241" spans="1:7" s="254" customFormat="1" outlineLevel="2" x14ac:dyDescent="0.2">
      <c r="A241" s="265" t="str">
        <f xml:space="preserve"> 'PD12'!O$71</f>
        <v>PD12.52</v>
      </c>
      <c r="B241" s="251"/>
      <c r="C241" s="252"/>
      <c r="D241" s="253"/>
      <c r="E241" s="254" t="s">
        <v>574</v>
      </c>
      <c r="F241" s="264">
        <f t="shared" si="5"/>
        <v>0</v>
      </c>
      <c r="G241" s="254" t="s">
        <v>158</v>
      </c>
    </row>
    <row r="242" spans="1:7" outlineLevel="2" x14ac:dyDescent="0.2">
      <c r="F242" s="260"/>
    </row>
    <row r="243" spans="1:7" s="254" customFormat="1" outlineLevel="2" x14ac:dyDescent="0.2">
      <c r="A243" s="265" t="str">
        <f xml:space="preserve"> 'PD12'!O$72</f>
        <v>PD12.53</v>
      </c>
      <c r="B243" s="251"/>
      <c r="C243" s="252"/>
      <c r="D243" s="253"/>
      <c r="E243" s="254" t="s">
        <v>575</v>
      </c>
      <c r="F243" s="264">
        <f t="shared" ref="F243:F250" si="6" xml:space="preserve"> IF(F58 = "n/a", 0, F58 * $F$193)</f>
        <v>0</v>
      </c>
      <c r="G243" s="254" t="s">
        <v>158</v>
      </c>
    </row>
    <row r="244" spans="1:7" s="254" customFormat="1" outlineLevel="2" x14ac:dyDescent="0.2">
      <c r="A244" s="265" t="str">
        <f xml:space="preserve"> 'PD12'!O$72</f>
        <v>PD12.53</v>
      </c>
      <c r="B244" s="251"/>
      <c r="C244" s="252"/>
      <c r="D244" s="253"/>
      <c r="E244" s="254" t="s">
        <v>576</v>
      </c>
      <c r="F244" s="264">
        <f t="shared" si="6"/>
        <v>0</v>
      </c>
      <c r="G244" s="254" t="s">
        <v>158</v>
      </c>
    </row>
    <row r="245" spans="1:7" s="254" customFormat="1" outlineLevel="2" x14ac:dyDescent="0.2">
      <c r="A245" s="265" t="str">
        <f xml:space="preserve"> 'PD12'!O$72</f>
        <v>PD12.53</v>
      </c>
      <c r="B245" s="251"/>
      <c r="C245" s="252"/>
      <c r="D245" s="253"/>
      <c r="E245" s="254" t="s">
        <v>577</v>
      </c>
      <c r="F245" s="264">
        <f t="shared" si="6"/>
        <v>0</v>
      </c>
      <c r="G245" s="254" t="s">
        <v>158</v>
      </c>
    </row>
    <row r="246" spans="1:7" s="254" customFormat="1" outlineLevel="2" x14ac:dyDescent="0.2">
      <c r="A246" s="265" t="str">
        <f xml:space="preserve"> 'PD12'!O$72</f>
        <v>PD12.53</v>
      </c>
      <c r="B246" s="251"/>
      <c r="C246" s="252"/>
      <c r="D246" s="253"/>
      <c r="E246" s="254" t="s">
        <v>578</v>
      </c>
      <c r="F246" s="264">
        <f t="shared" si="6"/>
        <v>0</v>
      </c>
      <c r="G246" s="254" t="s">
        <v>158</v>
      </c>
    </row>
    <row r="247" spans="1:7" s="254" customFormat="1" outlineLevel="2" x14ac:dyDescent="0.2">
      <c r="A247" s="265" t="str">
        <f xml:space="preserve"> 'PD12'!O$72</f>
        <v>PD12.53</v>
      </c>
      <c r="B247" s="251"/>
      <c r="C247" s="252"/>
      <c r="D247" s="253"/>
      <c r="E247" s="254" t="s">
        <v>579</v>
      </c>
      <c r="F247" s="264">
        <f t="shared" si="6"/>
        <v>0</v>
      </c>
      <c r="G247" s="254" t="s">
        <v>158</v>
      </c>
    </row>
    <row r="248" spans="1:7" s="254" customFormat="1" outlineLevel="2" x14ac:dyDescent="0.2">
      <c r="A248" s="265" t="str">
        <f xml:space="preserve"> 'PD12'!O$72</f>
        <v>PD12.53</v>
      </c>
      <c r="B248" s="251"/>
      <c r="C248" s="252"/>
      <c r="D248" s="253"/>
      <c r="E248" s="254" t="s">
        <v>580</v>
      </c>
      <c r="F248" s="264">
        <f t="shared" si="6"/>
        <v>0</v>
      </c>
      <c r="G248" s="254" t="s">
        <v>158</v>
      </c>
    </row>
    <row r="249" spans="1:7" s="254" customFormat="1" outlineLevel="2" x14ac:dyDescent="0.2">
      <c r="A249" s="265" t="str">
        <f xml:space="preserve"> 'PD12'!O$72</f>
        <v>PD12.53</v>
      </c>
      <c r="B249" s="251"/>
      <c r="C249" s="252"/>
      <c r="D249" s="253"/>
      <c r="E249" s="254" t="s">
        <v>581</v>
      </c>
      <c r="F249" s="264">
        <f t="shared" si="6"/>
        <v>0</v>
      </c>
      <c r="G249" s="254" t="s">
        <v>158</v>
      </c>
    </row>
    <row r="250" spans="1:7" s="254" customFormat="1" outlineLevel="2" x14ac:dyDescent="0.2">
      <c r="A250" s="265" t="str">
        <f xml:space="preserve"> 'PD12'!O$72</f>
        <v>PD12.53</v>
      </c>
      <c r="B250" s="251"/>
      <c r="C250" s="252"/>
      <c r="D250" s="253"/>
      <c r="E250" s="254" t="s">
        <v>582</v>
      </c>
      <c r="F250" s="264">
        <f t="shared" si="6"/>
        <v>0</v>
      </c>
      <c r="G250" s="254" t="s">
        <v>158</v>
      </c>
    </row>
    <row r="251" spans="1:7" outlineLevel="2" x14ac:dyDescent="0.2">
      <c r="F251" s="260"/>
    </row>
    <row r="252" spans="1:7" s="254" customFormat="1" outlineLevel="2" x14ac:dyDescent="0.2">
      <c r="A252" s="265" t="str">
        <f xml:space="preserve"> 'PD12'!O$73</f>
        <v>PD12.54</v>
      </c>
      <c r="B252" s="251"/>
      <c r="C252" s="252"/>
      <c r="D252" s="253"/>
      <c r="E252" s="254" t="s">
        <v>583</v>
      </c>
      <c r="F252" s="264">
        <f t="shared" ref="F252:F259" si="7" xml:space="preserve"> IF(F67 = "n/a", 0, F67 * $F$193)</f>
        <v>0</v>
      </c>
      <c r="G252" s="254" t="s">
        <v>158</v>
      </c>
    </row>
    <row r="253" spans="1:7" s="254" customFormat="1" outlineLevel="2" x14ac:dyDescent="0.2">
      <c r="A253" s="265" t="str">
        <f xml:space="preserve"> 'PD12'!O$73</f>
        <v>PD12.54</v>
      </c>
      <c r="B253" s="251"/>
      <c r="C253" s="252"/>
      <c r="D253" s="253"/>
      <c r="E253" s="254" t="s">
        <v>584</v>
      </c>
      <c r="F253" s="264">
        <f t="shared" si="7"/>
        <v>0</v>
      </c>
      <c r="G253" s="254" t="s">
        <v>158</v>
      </c>
    </row>
    <row r="254" spans="1:7" s="254" customFormat="1" outlineLevel="2" x14ac:dyDescent="0.2">
      <c r="A254" s="265" t="str">
        <f xml:space="preserve"> 'PD12'!O$73</f>
        <v>PD12.54</v>
      </c>
      <c r="B254" s="251"/>
      <c r="C254" s="252"/>
      <c r="D254" s="253"/>
      <c r="E254" s="254" t="s">
        <v>585</v>
      </c>
      <c r="F254" s="264">
        <f t="shared" si="7"/>
        <v>0</v>
      </c>
      <c r="G254" s="254" t="s">
        <v>158</v>
      </c>
    </row>
    <row r="255" spans="1:7" s="254" customFormat="1" outlineLevel="2" x14ac:dyDescent="0.2">
      <c r="A255" s="265" t="str">
        <f xml:space="preserve"> 'PD12'!O$73</f>
        <v>PD12.54</v>
      </c>
      <c r="B255" s="251"/>
      <c r="C255" s="252"/>
      <c r="D255" s="253"/>
      <c r="E255" s="254" t="s">
        <v>586</v>
      </c>
      <c r="F255" s="264">
        <f t="shared" si="7"/>
        <v>0</v>
      </c>
      <c r="G255" s="254" t="s">
        <v>158</v>
      </c>
    </row>
    <row r="256" spans="1:7" s="254" customFormat="1" outlineLevel="2" x14ac:dyDescent="0.2">
      <c r="A256" s="265" t="str">
        <f xml:space="preserve"> 'PD12'!O$73</f>
        <v>PD12.54</v>
      </c>
      <c r="B256" s="251"/>
      <c r="C256" s="252"/>
      <c r="D256" s="253"/>
      <c r="E256" s="254" t="s">
        <v>587</v>
      </c>
      <c r="F256" s="264">
        <f t="shared" si="7"/>
        <v>0</v>
      </c>
      <c r="G256" s="254" t="s">
        <v>158</v>
      </c>
    </row>
    <row r="257" spans="1:7" s="254" customFormat="1" outlineLevel="2" x14ac:dyDescent="0.2">
      <c r="A257" s="265" t="str">
        <f xml:space="preserve"> 'PD12'!O$73</f>
        <v>PD12.54</v>
      </c>
      <c r="B257" s="251"/>
      <c r="C257" s="252"/>
      <c r="D257" s="253"/>
      <c r="E257" s="254" t="s">
        <v>588</v>
      </c>
      <c r="F257" s="264">
        <f t="shared" si="7"/>
        <v>0</v>
      </c>
      <c r="G257" s="254" t="s">
        <v>158</v>
      </c>
    </row>
    <row r="258" spans="1:7" s="254" customFormat="1" outlineLevel="2" x14ac:dyDescent="0.2">
      <c r="A258" s="265" t="str">
        <f xml:space="preserve"> 'PD12'!O$73</f>
        <v>PD12.54</v>
      </c>
      <c r="B258" s="251"/>
      <c r="C258" s="252"/>
      <c r="D258" s="253"/>
      <c r="E258" s="254" t="s">
        <v>589</v>
      </c>
      <c r="F258" s="264">
        <f t="shared" si="7"/>
        <v>0</v>
      </c>
      <c r="G258" s="254" t="s">
        <v>158</v>
      </c>
    </row>
    <row r="259" spans="1:7" s="254" customFormat="1" outlineLevel="2" x14ac:dyDescent="0.2">
      <c r="A259" s="265" t="str">
        <f xml:space="preserve"> 'PD12'!O$73</f>
        <v>PD12.54</v>
      </c>
      <c r="B259" s="251"/>
      <c r="C259" s="252"/>
      <c r="D259" s="253"/>
      <c r="E259" s="254" t="s">
        <v>590</v>
      </c>
      <c r="F259" s="264">
        <f t="shared" si="7"/>
        <v>0</v>
      </c>
      <c r="G259" s="254" t="s">
        <v>158</v>
      </c>
    </row>
    <row r="260" spans="1:7" outlineLevel="2" x14ac:dyDescent="0.2">
      <c r="F260" s="260"/>
    </row>
    <row r="261" spans="1:7" s="268" customFormat="1" outlineLevel="2" x14ac:dyDescent="0.2">
      <c r="A261" s="265" t="str">
        <f xml:space="preserve"> 'PD12'!O$75</f>
        <v>PD12.56</v>
      </c>
      <c r="B261" s="265"/>
      <c r="C261" s="266"/>
      <c r="D261" s="267"/>
      <c r="E261" s="268" t="s">
        <v>591</v>
      </c>
      <c r="F261" s="264">
        <f t="shared" ref="F261:F268" si="8" xml:space="preserve"> IF(F76 = "n/a", 0, F76 * $F$193)</f>
        <v>0</v>
      </c>
      <c r="G261" s="268" t="s">
        <v>158</v>
      </c>
    </row>
    <row r="262" spans="1:7" s="268" customFormat="1" outlineLevel="2" x14ac:dyDescent="0.2">
      <c r="A262" s="265" t="str">
        <f xml:space="preserve"> 'PD12'!O$75</f>
        <v>PD12.56</v>
      </c>
      <c r="B262" s="265"/>
      <c r="C262" s="266"/>
      <c r="D262" s="267"/>
      <c r="E262" s="268" t="s">
        <v>592</v>
      </c>
      <c r="F262" s="264">
        <f t="shared" si="8"/>
        <v>0</v>
      </c>
      <c r="G262" s="268" t="s">
        <v>158</v>
      </c>
    </row>
    <row r="263" spans="1:7" s="268" customFormat="1" outlineLevel="2" x14ac:dyDescent="0.2">
      <c r="A263" s="265" t="str">
        <f xml:space="preserve"> 'PD12'!O$75</f>
        <v>PD12.56</v>
      </c>
      <c r="B263" s="265"/>
      <c r="C263" s="266"/>
      <c r="D263" s="267"/>
      <c r="E263" s="268" t="s">
        <v>593</v>
      </c>
      <c r="F263" s="264">
        <f t="shared" si="8"/>
        <v>0</v>
      </c>
      <c r="G263" s="268" t="s">
        <v>158</v>
      </c>
    </row>
    <row r="264" spans="1:7" s="268" customFormat="1" outlineLevel="2" x14ac:dyDescent="0.2">
      <c r="A264" s="265" t="str">
        <f xml:space="preserve"> 'PD12'!O$75</f>
        <v>PD12.56</v>
      </c>
      <c r="B264" s="265"/>
      <c r="C264" s="266"/>
      <c r="D264" s="267"/>
      <c r="E264" s="268" t="s">
        <v>594</v>
      </c>
      <c r="F264" s="264">
        <f t="shared" si="8"/>
        <v>-2.4273820566128257</v>
      </c>
      <c r="G264" s="268" t="s">
        <v>158</v>
      </c>
    </row>
    <row r="265" spans="1:7" s="268" customFormat="1" outlineLevel="2" x14ac:dyDescent="0.2">
      <c r="A265" s="265" t="str">
        <f xml:space="preserve"> 'PD12'!O$75</f>
        <v>PD12.56</v>
      </c>
      <c r="B265" s="265"/>
      <c r="C265" s="266"/>
      <c r="D265" s="267"/>
      <c r="E265" s="268" t="s">
        <v>595</v>
      </c>
      <c r="F265" s="264">
        <f t="shared" si="8"/>
        <v>0</v>
      </c>
      <c r="G265" s="268" t="s">
        <v>158</v>
      </c>
    </row>
    <row r="266" spans="1:7" s="268" customFormat="1" outlineLevel="2" x14ac:dyDescent="0.2">
      <c r="A266" s="265" t="str">
        <f xml:space="preserve"> 'PD12'!O$75</f>
        <v>PD12.56</v>
      </c>
      <c r="B266" s="265"/>
      <c r="C266" s="266"/>
      <c r="D266" s="267"/>
      <c r="E266" s="268" t="s">
        <v>596</v>
      </c>
      <c r="F266" s="264">
        <f t="shared" si="8"/>
        <v>0</v>
      </c>
      <c r="G266" s="268" t="s">
        <v>158</v>
      </c>
    </row>
    <row r="267" spans="1:7" s="268" customFormat="1" outlineLevel="2" x14ac:dyDescent="0.2">
      <c r="A267" s="265" t="str">
        <f xml:space="preserve"> 'PD12'!O$75</f>
        <v>PD12.56</v>
      </c>
      <c r="B267" s="265"/>
      <c r="C267" s="266"/>
      <c r="D267" s="267"/>
      <c r="E267" s="268" t="s">
        <v>597</v>
      </c>
      <c r="F267" s="264">
        <f t="shared" si="8"/>
        <v>0</v>
      </c>
      <c r="G267" s="268" t="s">
        <v>158</v>
      </c>
    </row>
    <row r="268" spans="1:7" s="268" customFormat="1" outlineLevel="2" x14ac:dyDescent="0.2">
      <c r="A268" s="265" t="str">
        <f xml:space="preserve"> 'PD12'!O$75</f>
        <v>PD12.56</v>
      </c>
      <c r="B268" s="265"/>
      <c r="C268" s="266"/>
      <c r="D268" s="267"/>
      <c r="E268" s="268" t="s">
        <v>598</v>
      </c>
      <c r="F268" s="264">
        <f t="shared" si="8"/>
        <v>0</v>
      </c>
      <c r="G268" s="268" t="s">
        <v>158</v>
      </c>
    </row>
    <row r="269" spans="1:7" outlineLevel="2" x14ac:dyDescent="0.2">
      <c r="F269" s="260"/>
    </row>
    <row r="270" spans="1:7" s="254" customFormat="1" outlineLevel="2" x14ac:dyDescent="0.2">
      <c r="A270" s="265" t="str">
        <f xml:space="preserve"> 'PD12'!O$77</f>
        <v>PD12.58</v>
      </c>
      <c r="B270" s="251"/>
      <c r="C270" s="252"/>
      <c r="D270" s="253"/>
      <c r="E270" s="254" t="s">
        <v>599</v>
      </c>
      <c r="F270" s="264">
        <f t="shared" ref="F270:F277" si="9" xml:space="preserve"> IF(F85 = "n/a", 0, F85 * $F$193)</f>
        <v>0</v>
      </c>
      <c r="G270" s="254" t="s">
        <v>158</v>
      </c>
    </row>
    <row r="271" spans="1:7" s="254" customFormat="1" outlineLevel="2" x14ac:dyDescent="0.2">
      <c r="A271" s="265" t="str">
        <f xml:space="preserve"> 'PD12'!O$77</f>
        <v>PD12.58</v>
      </c>
      <c r="B271" s="251"/>
      <c r="C271" s="252"/>
      <c r="D271" s="253"/>
      <c r="E271" s="254" t="s">
        <v>600</v>
      </c>
      <c r="F271" s="264">
        <f t="shared" si="9"/>
        <v>0</v>
      </c>
      <c r="G271" s="254" t="s">
        <v>158</v>
      </c>
    </row>
    <row r="272" spans="1:7" s="254" customFormat="1" outlineLevel="2" x14ac:dyDescent="0.2">
      <c r="A272" s="265" t="str">
        <f xml:space="preserve"> 'PD12'!O$77</f>
        <v>PD12.58</v>
      </c>
      <c r="B272" s="251"/>
      <c r="C272" s="252"/>
      <c r="D272" s="253"/>
      <c r="E272" s="254" t="s">
        <v>601</v>
      </c>
      <c r="F272" s="264">
        <f t="shared" si="9"/>
        <v>0</v>
      </c>
      <c r="G272" s="254" t="s">
        <v>158</v>
      </c>
    </row>
    <row r="273" spans="1:7" s="254" customFormat="1" outlineLevel="2" x14ac:dyDescent="0.2">
      <c r="A273" s="265" t="str">
        <f xml:space="preserve"> 'PD12'!O$77</f>
        <v>PD12.58</v>
      </c>
      <c r="B273" s="251"/>
      <c r="C273" s="252"/>
      <c r="D273" s="253"/>
      <c r="E273" s="254" t="s">
        <v>602</v>
      </c>
      <c r="F273" s="264">
        <f t="shared" si="9"/>
        <v>0</v>
      </c>
      <c r="G273" s="254" t="s">
        <v>158</v>
      </c>
    </row>
    <row r="274" spans="1:7" s="254" customFormat="1" outlineLevel="2" x14ac:dyDescent="0.2">
      <c r="A274" s="265" t="str">
        <f xml:space="preserve"> 'PD12'!O$77</f>
        <v>PD12.58</v>
      </c>
      <c r="B274" s="251"/>
      <c r="C274" s="252"/>
      <c r="D274" s="253"/>
      <c r="E274" s="254" t="s">
        <v>603</v>
      </c>
      <c r="F274" s="264">
        <f t="shared" si="9"/>
        <v>0</v>
      </c>
      <c r="G274" s="254" t="s">
        <v>158</v>
      </c>
    </row>
    <row r="275" spans="1:7" s="254" customFormat="1" outlineLevel="2" x14ac:dyDescent="0.2">
      <c r="A275" s="265" t="str">
        <f xml:space="preserve"> 'PD12'!O$77</f>
        <v>PD12.58</v>
      </c>
      <c r="B275" s="251"/>
      <c r="C275" s="252"/>
      <c r="D275" s="253"/>
      <c r="E275" s="254" t="s">
        <v>604</v>
      </c>
      <c r="F275" s="264">
        <f t="shared" si="9"/>
        <v>0</v>
      </c>
      <c r="G275" s="254" t="s">
        <v>158</v>
      </c>
    </row>
    <row r="276" spans="1:7" s="254" customFormat="1" outlineLevel="2" x14ac:dyDescent="0.2">
      <c r="A276" s="265" t="str">
        <f xml:space="preserve"> 'PD12'!O$77</f>
        <v>PD12.58</v>
      </c>
      <c r="B276" s="251"/>
      <c r="C276" s="252"/>
      <c r="D276" s="253"/>
      <c r="E276" s="254" t="s">
        <v>605</v>
      </c>
      <c r="F276" s="264">
        <f t="shared" si="9"/>
        <v>0</v>
      </c>
      <c r="G276" s="254" t="s">
        <v>158</v>
      </c>
    </row>
    <row r="277" spans="1:7" s="254" customFormat="1" outlineLevel="2" x14ac:dyDescent="0.2">
      <c r="A277" s="265" t="str">
        <f xml:space="preserve"> 'PD12'!O$77</f>
        <v>PD12.58</v>
      </c>
      <c r="B277" s="251"/>
      <c r="C277" s="252"/>
      <c r="D277" s="253"/>
      <c r="E277" s="254" t="s">
        <v>606</v>
      </c>
      <c r="F277" s="264">
        <f t="shared" si="9"/>
        <v>0</v>
      </c>
      <c r="G277" s="254" t="s">
        <v>158</v>
      </c>
    </row>
    <row r="278" spans="1:7" outlineLevel="2" x14ac:dyDescent="0.2">
      <c r="F278" s="260"/>
    </row>
    <row r="279" spans="1:7" s="254" customFormat="1" outlineLevel="2" x14ac:dyDescent="0.2">
      <c r="A279" s="265" t="str">
        <f xml:space="preserve"> 'PD12'!O$78</f>
        <v>PD12.59</v>
      </c>
      <c r="B279" s="251"/>
      <c r="C279" s="252"/>
      <c r="D279" s="253"/>
      <c r="E279" s="254" t="s">
        <v>607</v>
      </c>
      <c r="F279" s="264">
        <f t="shared" ref="F279:F286" si="10" xml:space="preserve"> IF(F94 = "n/a", 0, F94 * $F$193)</f>
        <v>0</v>
      </c>
      <c r="G279" s="254" t="s">
        <v>158</v>
      </c>
    </row>
    <row r="280" spans="1:7" s="254" customFormat="1" outlineLevel="2" x14ac:dyDescent="0.2">
      <c r="A280" s="265" t="str">
        <f xml:space="preserve"> 'PD12'!O$78</f>
        <v>PD12.59</v>
      </c>
      <c r="B280" s="251"/>
      <c r="C280" s="252"/>
      <c r="D280" s="253"/>
      <c r="E280" s="254" t="s">
        <v>608</v>
      </c>
      <c r="F280" s="264">
        <f t="shared" si="10"/>
        <v>0</v>
      </c>
      <c r="G280" s="254" t="s">
        <v>158</v>
      </c>
    </row>
    <row r="281" spans="1:7" s="254" customFormat="1" outlineLevel="2" x14ac:dyDescent="0.2">
      <c r="A281" s="265" t="str">
        <f xml:space="preserve"> 'PD12'!O$78</f>
        <v>PD12.59</v>
      </c>
      <c r="B281" s="251"/>
      <c r="C281" s="252"/>
      <c r="D281" s="253"/>
      <c r="E281" s="254" t="s">
        <v>609</v>
      </c>
      <c r="F281" s="264">
        <f t="shared" si="10"/>
        <v>0</v>
      </c>
      <c r="G281" s="254" t="s">
        <v>158</v>
      </c>
    </row>
    <row r="282" spans="1:7" s="254" customFormat="1" outlineLevel="2" x14ac:dyDescent="0.2">
      <c r="A282" s="265" t="str">
        <f xml:space="preserve"> 'PD12'!O$78</f>
        <v>PD12.59</v>
      </c>
      <c r="B282" s="251"/>
      <c r="C282" s="252"/>
      <c r="D282" s="253"/>
      <c r="E282" s="254" t="s">
        <v>610</v>
      </c>
      <c r="F282" s="264">
        <f t="shared" si="10"/>
        <v>0</v>
      </c>
      <c r="G282" s="254" t="s">
        <v>158</v>
      </c>
    </row>
    <row r="283" spans="1:7" s="254" customFormat="1" outlineLevel="2" x14ac:dyDescent="0.2">
      <c r="A283" s="265" t="str">
        <f xml:space="preserve"> 'PD12'!O$78</f>
        <v>PD12.59</v>
      </c>
      <c r="B283" s="251"/>
      <c r="C283" s="252"/>
      <c r="D283" s="253"/>
      <c r="E283" s="254" t="s">
        <v>611</v>
      </c>
      <c r="F283" s="264">
        <f t="shared" si="10"/>
        <v>0</v>
      </c>
      <c r="G283" s="254" t="s">
        <v>158</v>
      </c>
    </row>
    <row r="284" spans="1:7" s="254" customFormat="1" outlineLevel="2" x14ac:dyDescent="0.2">
      <c r="A284" s="265" t="str">
        <f xml:space="preserve"> 'PD12'!O$78</f>
        <v>PD12.59</v>
      </c>
      <c r="B284" s="251"/>
      <c r="C284" s="252"/>
      <c r="D284" s="253"/>
      <c r="E284" s="254" t="s">
        <v>612</v>
      </c>
      <c r="F284" s="264">
        <f t="shared" si="10"/>
        <v>0</v>
      </c>
      <c r="G284" s="254" t="s">
        <v>158</v>
      </c>
    </row>
    <row r="285" spans="1:7" s="254" customFormat="1" outlineLevel="2" x14ac:dyDescent="0.2">
      <c r="A285" s="265" t="str">
        <f xml:space="preserve"> 'PD12'!O$78</f>
        <v>PD12.59</v>
      </c>
      <c r="B285" s="251"/>
      <c r="C285" s="252"/>
      <c r="D285" s="253"/>
      <c r="E285" s="254" t="s">
        <v>613</v>
      </c>
      <c r="F285" s="264">
        <f t="shared" si="10"/>
        <v>0</v>
      </c>
      <c r="G285" s="254" t="s">
        <v>158</v>
      </c>
    </row>
    <row r="286" spans="1:7" s="254" customFormat="1" outlineLevel="2" x14ac:dyDescent="0.2">
      <c r="A286" s="265" t="str">
        <f xml:space="preserve"> 'PD12'!O$78</f>
        <v>PD12.59</v>
      </c>
      <c r="B286" s="251"/>
      <c r="C286" s="252"/>
      <c r="D286" s="253"/>
      <c r="E286" s="254" t="s">
        <v>614</v>
      </c>
      <c r="F286" s="264">
        <f t="shared" si="10"/>
        <v>0</v>
      </c>
      <c r="G286" s="254" t="s">
        <v>158</v>
      </c>
    </row>
    <row r="287" spans="1:7" outlineLevel="2" x14ac:dyDescent="0.2">
      <c r="F287" s="260"/>
    </row>
    <row r="288" spans="1:7" s="254" customFormat="1" outlineLevel="2" x14ac:dyDescent="0.2">
      <c r="A288" s="265" t="str">
        <f xml:space="preserve"> 'PD12'!O$79</f>
        <v>PD12.60</v>
      </c>
      <c r="B288" s="251"/>
      <c r="C288" s="252"/>
      <c r="D288" s="253"/>
      <c r="E288" s="254" t="s">
        <v>615</v>
      </c>
      <c r="F288" s="264">
        <f t="shared" ref="F288:F295" si="11" xml:space="preserve"> IF(F103 = "n/a", 0, F103 * $F$193)</f>
        <v>0</v>
      </c>
      <c r="G288" s="254" t="s">
        <v>158</v>
      </c>
    </row>
    <row r="289" spans="1:7" s="254" customFormat="1" outlineLevel="2" x14ac:dyDescent="0.2">
      <c r="A289" s="265" t="str">
        <f xml:space="preserve"> 'PD12'!O$79</f>
        <v>PD12.60</v>
      </c>
      <c r="B289" s="251"/>
      <c r="C289" s="252"/>
      <c r="D289" s="253"/>
      <c r="E289" s="254" t="s">
        <v>616</v>
      </c>
      <c r="F289" s="264">
        <f t="shared" si="11"/>
        <v>-3.7166336158643851</v>
      </c>
      <c r="G289" s="254" t="s">
        <v>158</v>
      </c>
    </row>
    <row r="290" spans="1:7" s="254" customFormat="1" outlineLevel="2" x14ac:dyDescent="0.2">
      <c r="A290" s="265" t="str">
        <f xml:space="preserve"> 'PD12'!O$79</f>
        <v>PD12.60</v>
      </c>
      <c r="B290" s="251"/>
      <c r="C290" s="252"/>
      <c r="D290" s="253"/>
      <c r="E290" s="254" t="s">
        <v>617</v>
      </c>
      <c r="F290" s="264">
        <f t="shared" si="11"/>
        <v>-0.41086038701423311</v>
      </c>
      <c r="G290" s="254" t="s">
        <v>158</v>
      </c>
    </row>
    <row r="291" spans="1:7" s="254" customFormat="1" outlineLevel="2" x14ac:dyDescent="0.2">
      <c r="A291" s="265" t="str">
        <f xml:space="preserve"> 'PD12'!O$79</f>
        <v>PD12.60</v>
      </c>
      <c r="B291" s="251"/>
      <c r="C291" s="252"/>
      <c r="D291" s="253"/>
      <c r="E291" s="254" t="s">
        <v>618</v>
      </c>
      <c r="F291" s="264">
        <f t="shared" si="11"/>
        <v>0</v>
      </c>
      <c r="G291" s="254" t="s">
        <v>158</v>
      </c>
    </row>
    <row r="292" spans="1:7" s="254" customFormat="1" outlineLevel="2" x14ac:dyDescent="0.2">
      <c r="A292" s="265" t="str">
        <f xml:space="preserve"> 'PD12'!O$79</f>
        <v>PD12.60</v>
      </c>
      <c r="B292" s="251"/>
      <c r="C292" s="252"/>
      <c r="D292" s="253"/>
      <c r="E292" s="254" t="s">
        <v>619</v>
      </c>
      <c r="F292" s="264">
        <f t="shared" si="11"/>
        <v>0</v>
      </c>
      <c r="G292" s="254" t="s">
        <v>158</v>
      </c>
    </row>
    <row r="293" spans="1:7" s="254" customFormat="1" outlineLevel="2" x14ac:dyDescent="0.2">
      <c r="A293" s="265" t="str">
        <f xml:space="preserve"> 'PD12'!O$79</f>
        <v>PD12.60</v>
      </c>
      <c r="B293" s="251"/>
      <c r="C293" s="252"/>
      <c r="D293" s="253"/>
      <c r="E293" s="254" t="s">
        <v>620</v>
      </c>
      <c r="F293" s="264">
        <f t="shared" si="11"/>
        <v>0</v>
      </c>
      <c r="G293" s="254" t="s">
        <v>158</v>
      </c>
    </row>
    <row r="294" spans="1:7" s="254" customFormat="1" outlineLevel="2" x14ac:dyDescent="0.2">
      <c r="A294" s="265" t="str">
        <f xml:space="preserve"> 'PD12'!O$79</f>
        <v>PD12.60</v>
      </c>
      <c r="B294" s="251"/>
      <c r="C294" s="252"/>
      <c r="D294" s="253"/>
      <c r="E294" s="254" t="s">
        <v>621</v>
      </c>
      <c r="F294" s="264">
        <f t="shared" si="11"/>
        <v>0</v>
      </c>
      <c r="G294" s="254" t="s">
        <v>158</v>
      </c>
    </row>
    <row r="295" spans="1:7" s="254" customFormat="1" outlineLevel="2" x14ac:dyDescent="0.2">
      <c r="A295" s="265" t="str">
        <f xml:space="preserve"> 'PD12'!O$79</f>
        <v>PD12.60</v>
      </c>
      <c r="B295" s="251"/>
      <c r="C295" s="252"/>
      <c r="D295" s="253"/>
      <c r="E295" s="254" t="s">
        <v>622</v>
      </c>
      <c r="F295" s="264">
        <f t="shared" si="11"/>
        <v>0</v>
      </c>
      <c r="G295" s="254" t="s">
        <v>158</v>
      </c>
    </row>
    <row r="296" spans="1:7" outlineLevel="2" x14ac:dyDescent="0.2">
      <c r="F296" s="260"/>
    </row>
    <row r="297" spans="1:7" s="254" customFormat="1" outlineLevel="2" x14ac:dyDescent="0.2">
      <c r="A297" s="265" t="str">
        <f xml:space="preserve"> 'PD12'!O$80</f>
        <v>PD12.61</v>
      </c>
      <c r="B297" s="251"/>
      <c r="C297" s="252"/>
      <c r="D297" s="253"/>
      <c r="E297" s="254" t="s">
        <v>623</v>
      </c>
      <c r="F297" s="264">
        <f t="shared" ref="F297:F304" si="12" xml:space="preserve"> IF(F112 = "n/a", 0, F112 * $F$193)</f>
        <v>0.36717695506157044</v>
      </c>
      <c r="G297" s="254" t="s">
        <v>158</v>
      </c>
    </row>
    <row r="298" spans="1:7" s="254" customFormat="1" outlineLevel="2" x14ac:dyDescent="0.2">
      <c r="A298" s="265" t="str">
        <f xml:space="preserve"> 'PD12'!O$80</f>
        <v>PD12.61</v>
      </c>
      <c r="B298" s="251"/>
      <c r="C298" s="252"/>
      <c r="D298" s="253"/>
      <c r="E298" s="254" t="s">
        <v>624</v>
      </c>
      <c r="F298" s="264">
        <f t="shared" si="12"/>
        <v>5.1794382696305767</v>
      </c>
      <c r="G298" s="254" t="s">
        <v>158</v>
      </c>
    </row>
    <row r="299" spans="1:7" s="254" customFormat="1" outlineLevel="2" x14ac:dyDescent="0.2">
      <c r="A299" s="265" t="str">
        <f xml:space="preserve"> 'PD12'!O$80</f>
        <v>PD12.61</v>
      </c>
      <c r="B299" s="251"/>
      <c r="C299" s="252"/>
      <c r="D299" s="253"/>
      <c r="E299" s="254" t="s">
        <v>625</v>
      </c>
      <c r="F299" s="264">
        <f t="shared" si="12"/>
        <v>10.355334639373101</v>
      </c>
      <c r="G299" s="254" t="s">
        <v>158</v>
      </c>
    </row>
    <row r="300" spans="1:7" s="254" customFormat="1" outlineLevel="2" x14ac:dyDescent="0.2">
      <c r="A300" s="265" t="str">
        <f xml:space="preserve"> 'PD12'!O$80</f>
        <v>PD12.61</v>
      </c>
      <c r="B300" s="251"/>
      <c r="C300" s="252"/>
      <c r="D300" s="253"/>
      <c r="E300" s="254" t="s">
        <v>626</v>
      </c>
      <c r="F300" s="264">
        <f t="shared" si="12"/>
        <v>0.54073004957620341</v>
      </c>
      <c r="G300" s="254" t="s">
        <v>158</v>
      </c>
    </row>
    <row r="301" spans="1:7" s="254" customFormat="1" outlineLevel="2" x14ac:dyDescent="0.2">
      <c r="A301" s="265" t="str">
        <f xml:space="preserve"> 'PD12'!O$80</f>
        <v>PD12.61</v>
      </c>
      <c r="B301" s="251"/>
      <c r="C301" s="252"/>
      <c r="D301" s="253"/>
      <c r="E301" s="254" t="s">
        <v>627</v>
      </c>
      <c r="F301" s="264">
        <f t="shared" si="12"/>
        <v>0</v>
      </c>
      <c r="G301" s="254" t="s">
        <v>158</v>
      </c>
    </row>
    <row r="302" spans="1:7" s="254" customFormat="1" outlineLevel="2" x14ac:dyDescent="0.2">
      <c r="A302" s="265" t="str">
        <f xml:space="preserve"> 'PD12'!O$80</f>
        <v>PD12.61</v>
      </c>
      <c r="B302" s="251"/>
      <c r="C302" s="252"/>
      <c r="D302" s="253"/>
      <c r="E302" s="254" t="s">
        <v>628</v>
      </c>
      <c r="F302" s="264">
        <f t="shared" si="12"/>
        <v>0</v>
      </c>
      <c r="G302" s="254" t="s">
        <v>158</v>
      </c>
    </row>
    <row r="303" spans="1:7" s="254" customFormat="1" outlineLevel="2" x14ac:dyDescent="0.2">
      <c r="A303" s="265" t="str">
        <f xml:space="preserve"> 'PD12'!O$80</f>
        <v>PD12.61</v>
      </c>
      <c r="B303" s="251"/>
      <c r="C303" s="252"/>
      <c r="D303" s="253"/>
      <c r="E303" s="254" t="s">
        <v>629</v>
      </c>
      <c r="F303" s="264">
        <f t="shared" si="12"/>
        <v>0</v>
      </c>
      <c r="G303" s="254" t="s">
        <v>158</v>
      </c>
    </row>
    <row r="304" spans="1:7" s="254" customFormat="1" outlineLevel="2" x14ac:dyDescent="0.2">
      <c r="A304" s="265" t="str">
        <f xml:space="preserve"> 'PD12'!O$80</f>
        <v>PD12.61</v>
      </c>
      <c r="B304" s="251"/>
      <c r="C304" s="252"/>
      <c r="D304" s="253"/>
      <c r="E304" s="254" t="s">
        <v>630</v>
      </c>
      <c r="F304" s="264">
        <f t="shared" si="12"/>
        <v>0</v>
      </c>
      <c r="G304" s="254" t="s">
        <v>158</v>
      </c>
    </row>
    <row r="305" spans="1:7" outlineLevel="2" x14ac:dyDescent="0.2">
      <c r="F305" s="260"/>
    </row>
    <row r="306" spans="1:7" s="254" customFormat="1" outlineLevel="2" x14ac:dyDescent="0.2">
      <c r="A306" s="265" t="str">
        <f xml:space="preserve"> 'PD12'!O$82</f>
        <v>PD12.63</v>
      </c>
      <c r="B306" s="251"/>
      <c r="C306" s="252"/>
      <c r="D306" s="253"/>
      <c r="E306" s="254" t="s">
        <v>631</v>
      </c>
      <c r="F306" s="264">
        <f t="shared" ref="F306:F313" si="13" xml:space="preserve"> IF(F121 = "n/a", 0, F121 * $F$193)</f>
        <v>-2.6304509835279068</v>
      </c>
      <c r="G306" s="254" t="s">
        <v>158</v>
      </c>
    </row>
    <row r="307" spans="1:7" s="254" customFormat="1" outlineLevel="2" x14ac:dyDescent="0.2">
      <c r="A307" s="265" t="str">
        <f xml:space="preserve"> 'PD12'!O$82</f>
        <v>PD12.63</v>
      </c>
      <c r="B307" s="251"/>
      <c r="C307" s="252"/>
      <c r="D307" s="253"/>
      <c r="E307" s="254" t="s">
        <v>632</v>
      </c>
      <c r="F307" s="264">
        <f t="shared" si="13"/>
        <v>22.999917239724933</v>
      </c>
      <c r="G307" s="254" t="s">
        <v>158</v>
      </c>
    </row>
    <row r="308" spans="1:7" s="254" customFormat="1" outlineLevel="2" x14ac:dyDescent="0.2">
      <c r="A308" s="265" t="str">
        <f xml:space="preserve"> 'PD12'!O$82</f>
        <v>PD12.63</v>
      </c>
      <c r="B308" s="251"/>
      <c r="C308" s="252"/>
      <c r="D308" s="253"/>
      <c r="E308" s="254" t="s">
        <v>633</v>
      </c>
      <c r="F308" s="264">
        <f t="shared" si="13"/>
        <v>-10.494649368303213</v>
      </c>
      <c r="G308" s="254" t="s">
        <v>158</v>
      </c>
    </row>
    <row r="309" spans="1:7" s="254" customFormat="1" outlineLevel="2" x14ac:dyDescent="0.2">
      <c r="A309" s="265" t="str">
        <f xml:space="preserve"> 'PD12'!O$82</f>
        <v>PD12.63</v>
      </c>
      <c r="B309" s="251"/>
      <c r="C309" s="252"/>
      <c r="D309" s="253"/>
      <c r="E309" s="254" t="s">
        <v>634</v>
      </c>
      <c r="F309" s="264">
        <f t="shared" si="13"/>
        <v>-1.6316352150967532</v>
      </c>
      <c r="G309" s="254" t="s">
        <v>158</v>
      </c>
    </row>
    <row r="310" spans="1:7" s="254" customFormat="1" outlineLevel="2" x14ac:dyDescent="0.2">
      <c r="A310" s="265" t="str">
        <f xml:space="preserve"> 'PD12'!O$82</f>
        <v>PD12.63</v>
      </c>
      <c r="B310" s="251"/>
      <c r="C310" s="252"/>
      <c r="D310" s="253"/>
      <c r="E310" s="254" t="s">
        <v>635</v>
      </c>
      <c r="F310" s="264">
        <f t="shared" si="13"/>
        <v>0</v>
      </c>
      <c r="G310" s="254" t="s">
        <v>158</v>
      </c>
    </row>
    <row r="311" spans="1:7" s="254" customFormat="1" outlineLevel="2" x14ac:dyDescent="0.2">
      <c r="A311" s="265" t="str">
        <f xml:space="preserve"> 'PD12'!O$82</f>
        <v>PD12.63</v>
      </c>
      <c r="B311" s="251"/>
      <c r="C311" s="252"/>
      <c r="D311" s="253"/>
      <c r="E311" s="254" t="s">
        <v>636</v>
      </c>
      <c r="F311" s="264">
        <f t="shared" si="13"/>
        <v>0</v>
      </c>
      <c r="G311" s="254" t="s">
        <v>158</v>
      </c>
    </row>
    <row r="312" spans="1:7" s="254" customFormat="1" outlineLevel="2" x14ac:dyDescent="0.2">
      <c r="A312" s="265" t="str">
        <f xml:space="preserve"> 'PD12'!O$82</f>
        <v>PD12.63</v>
      </c>
      <c r="B312" s="251"/>
      <c r="C312" s="252"/>
      <c r="D312" s="253"/>
      <c r="E312" s="254" t="s">
        <v>637</v>
      </c>
      <c r="F312" s="264">
        <f t="shared" si="13"/>
        <v>0</v>
      </c>
      <c r="G312" s="254" t="s">
        <v>158</v>
      </c>
    </row>
    <row r="313" spans="1:7" s="254" customFormat="1" outlineLevel="2" x14ac:dyDescent="0.2">
      <c r="A313" s="265" t="str">
        <f xml:space="preserve"> 'PD12'!O$82</f>
        <v>PD12.63</v>
      </c>
      <c r="B313" s="251"/>
      <c r="C313" s="252"/>
      <c r="D313" s="253"/>
      <c r="E313" s="254" t="s">
        <v>638</v>
      </c>
      <c r="F313" s="264">
        <f t="shared" si="13"/>
        <v>0</v>
      </c>
      <c r="G313" s="254" t="s">
        <v>158</v>
      </c>
    </row>
    <row r="314" spans="1:7" outlineLevel="2" x14ac:dyDescent="0.2">
      <c r="F314" s="260"/>
    </row>
    <row r="315" spans="1:7" s="254" customFormat="1" outlineLevel="2" x14ac:dyDescent="0.2">
      <c r="A315" s="265" t="str">
        <f xml:space="preserve"> 'PD12'!O$83</f>
        <v>PD12.64</v>
      </c>
      <c r="B315" s="251"/>
      <c r="C315" s="252"/>
      <c r="D315" s="253"/>
      <c r="E315" s="254" t="s">
        <v>639</v>
      </c>
      <c r="F315" s="264">
        <f t="shared" ref="F315:F322" si="14" xml:space="preserve"> IF(F130 = "n/a", 0, F130 * $F$193)</f>
        <v>-0.95159043659043663</v>
      </c>
      <c r="G315" s="254" t="s">
        <v>158</v>
      </c>
    </row>
    <row r="316" spans="1:7" s="254" customFormat="1" outlineLevel="2" x14ac:dyDescent="0.2">
      <c r="A316" s="265" t="str">
        <f xml:space="preserve"> 'PD12'!O$83</f>
        <v>PD12.64</v>
      </c>
      <c r="B316" s="251"/>
      <c r="C316" s="252"/>
      <c r="D316" s="253"/>
      <c r="E316" s="254" t="s">
        <v>640</v>
      </c>
      <c r="F316" s="264">
        <f xml:space="preserve"> IF(F131 = "n/a", 0, F131 * $F$193)</f>
        <v>-6.2065892371661597</v>
      </c>
      <c r="G316" s="254" t="s">
        <v>158</v>
      </c>
    </row>
    <row r="317" spans="1:7" s="254" customFormat="1" outlineLevel="2" x14ac:dyDescent="0.2">
      <c r="A317" s="265" t="str">
        <f xml:space="preserve"> 'PD12'!O$83</f>
        <v>PD12.64</v>
      </c>
      <c r="B317" s="251"/>
      <c r="C317" s="252"/>
      <c r="D317" s="253"/>
      <c r="E317" s="254" t="s">
        <v>641</v>
      </c>
      <c r="F317" s="264">
        <f t="shared" si="14"/>
        <v>-2.0956241004317926</v>
      </c>
      <c r="G317" s="254" t="s">
        <v>158</v>
      </c>
    </row>
    <row r="318" spans="1:7" s="254" customFormat="1" outlineLevel="2" x14ac:dyDescent="0.2">
      <c r="A318" s="265" t="str">
        <f xml:space="preserve"> 'PD12'!O$83</f>
        <v>PD12.64</v>
      </c>
      <c r="B318" s="251"/>
      <c r="C318" s="252"/>
      <c r="D318" s="253"/>
      <c r="E318" s="254" t="s">
        <v>642</v>
      </c>
      <c r="F318" s="264">
        <f t="shared" si="14"/>
        <v>-2.6091995841995841</v>
      </c>
      <c r="G318" s="254" t="s">
        <v>158</v>
      </c>
    </row>
    <row r="319" spans="1:7" s="254" customFormat="1" outlineLevel="2" x14ac:dyDescent="0.2">
      <c r="A319" s="265" t="str">
        <f xml:space="preserve"> 'PD12'!O$83</f>
        <v>PD12.64</v>
      </c>
      <c r="B319" s="251"/>
      <c r="C319" s="252"/>
      <c r="D319" s="253"/>
      <c r="E319" s="254" t="s">
        <v>643</v>
      </c>
      <c r="F319" s="264">
        <f t="shared" si="14"/>
        <v>0</v>
      </c>
      <c r="G319" s="254" t="s">
        <v>158</v>
      </c>
    </row>
    <row r="320" spans="1:7" s="254" customFormat="1" outlineLevel="2" x14ac:dyDescent="0.2">
      <c r="A320" s="265" t="str">
        <f xml:space="preserve"> 'PD12'!O$83</f>
        <v>PD12.64</v>
      </c>
      <c r="B320" s="251"/>
      <c r="C320" s="252"/>
      <c r="D320" s="253"/>
      <c r="E320" s="254" t="s">
        <v>644</v>
      </c>
      <c r="F320" s="264">
        <f t="shared" si="14"/>
        <v>0</v>
      </c>
      <c r="G320" s="254" t="s">
        <v>158</v>
      </c>
    </row>
    <row r="321" spans="1:7" s="254" customFormat="1" outlineLevel="2" x14ac:dyDescent="0.2">
      <c r="A321" s="265" t="str">
        <f xml:space="preserve"> 'PD12'!O$83</f>
        <v>PD12.64</v>
      </c>
      <c r="B321" s="251"/>
      <c r="C321" s="252"/>
      <c r="D321" s="253"/>
      <c r="E321" s="254" t="s">
        <v>645</v>
      </c>
      <c r="F321" s="264">
        <f t="shared" si="14"/>
        <v>0</v>
      </c>
      <c r="G321" s="254" t="s">
        <v>158</v>
      </c>
    </row>
    <row r="322" spans="1:7" s="254" customFormat="1" outlineLevel="2" x14ac:dyDescent="0.2">
      <c r="A322" s="265" t="str">
        <f xml:space="preserve"> 'PD12'!O$83</f>
        <v>PD12.64</v>
      </c>
      <c r="B322" s="251"/>
      <c r="C322" s="252"/>
      <c r="D322" s="253"/>
      <c r="E322" s="254" t="s">
        <v>646</v>
      </c>
      <c r="F322" s="264">
        <f t="shared" si="14"/>
        <v>0</v>
      </c>
      <c r="G322" s="254" t="s">
        <v>158</v>
      </c>
    </row>
    <row r="323" spans="1:7" outlineLevel="2" x14ac:dyDescent="0.2">
      <c r="F323" s="260"/>
    </row>
    <row r="324" spans="1:7" s="254" customFormat="1" outlineLevel="2" x14ac:dyDescent="0.2">
      <c r="A324" s="265" t="str">
        <f xml:space="preserve"> 'PD12'!O$84</f>
        <v>PD12.65</v>
      </c>
      <c r="B324" s="251"/>
      <c r="C324" s="252"/>
      <c r="D324" s="253"/>
      <c r="E324" s="254" t="s">
        <v>647</v>
      </c>
      <c r="F324" s="264">
        <f t="shared" ref="F324:F331" si="15" xml:space="preserve"> IF(F139 = "n/a", 0, F139 * $F$193)</f>
        <v>0.38842835438989287</v>
      </c>
      <c r="G324" s="254" t="s">
        <v>158</v>
      </c>
    </row>
    <row r="325" spans="1:7" s="254" customFormat="1" outlineLevel="2" x14ac:dyDescent="0.2">
      <c r="A325" s="265" t="str">
        <f xml:space="preserve"> 'PD12'!O$84</f>
        <v>PD12.65</v>
      </c>
      <c r="B325" s="251"/>
      <c r="C325" s="252"/>
      <c r="D325" s="253"/>
      <c r="E325" s="254" t="s">
        <v>648</v>
      </c>
      <c r="F325" s="264">
        <f t="shared" si="15"/>
        <v>4.5265480569326719</v>
      </c>
      <c r="G325" s="254" t="s">
        <v>158</v>
      </c>
    </row>
    <row r="326" spans="1:7" s="254" customFormat="1" outlineLevel="2" x14ac:dyDescent="0.2">
      <c r="A326" s="265" t="str">
        <f xml:space="preserve"> 'PD12'!O$84</f>
        <v>PD12.65</v>
      </c>
      <c r="B326" s="251"/>
      <c r="C326" s="252"/>
      <c r="D326" s="253"/>
      <c r="E326" s="254" t="s">
        <v>649</v>
      </c>
      <c r="F326" s="264">
        <f t="shared" si="15"/>
        <v>7.9279525827602741</v>
      </c>
      <c r="G326" s="254" t="s">
        <v>158</v>
      </c>
    </row>
    <row r="327" spans="1:7" s="254" customFormat="1" outlineLevel="2" x14ac:dyDescent="0.2">
      <c r="A327" s="265" t="str">
        <f xml:space="preserve"> 'PD12'!O$84</f>
        <v>PD12.65</v>
      </c>
      <c r="B327" s="251"/>
      <c r="C327" s="252"/>
      <c r="D327" s="253"/>
      <c r="E327" s="254" t="s">
        <v>650</v>
      </c>
      <c r="F327" s="264">
        <f t="shared" si="15"/>
        <v>0.94686790340636495</v>
      </c>
      <c r="G327" s="254" t="s">
        <v>158</v>
      </c>
    </row>
    <row r="328" spans="1:7" s="254" customFormat="1" outlineLevel="2" x14ac:dyDescent="0.2">
      <c r="A328" s="265" t="str">
        <f xml:space="preserve"> 'PD12'!O$84</f>
        <v>PD12.65</v>
      </c>
      <c r="B328" s="251"/>
      <c r="C328" s="252"/>
      <c r="D328" s="253"/>
      <c r="E328" s="254" t="s">
        <v>651</v>
      </c>
      <c r="F328" s="264">
        <f t="shared" si="15"/>
        <v>0</v>
      </c>
      <c r="G328" s="254" t="s">
        <v>158</v>
      </c>
    </row>
    <row r="329" spans="1:7" s="254" customFormat="1" outlineLevel="2" x14ac:dyDescent="0.2">
      <c r="A329" s="265" t="str">
        <f xml:space="preserve"> 'PD12'!O$84</f>
        <v>PD12.65</v>
      </c>
      <c r="B329" s="251"/>
      <c r="C329" s="252"/>
      <c r="D329" s="253"/>
      <c r="E329" s="254" t="s">
        <v>652</v>
      </c>
      <c r="F329" s="264">
        <f t="shared" si="15"/>
        <v>0</v>
      </c>
      <c r="G329" s="254" t="s">
        <v>158</v>
      </c>
    </row>
    <row r="330" spans="1:7" s="254" customFormat="1" outlineLevel="2" x14ac:dyDescent="0.2">
      <c r="A330" s="265" t="str">
        <f xml:space="preserve"> 'PD12'!O$84</f>
        <v>PD12.65</v>
      </c>
      <c r="B330" s="251"/>
      <c r="C330" s="252"/>
      <c r="D330" s="253"/>
      <c r="E330" s="254" t="s">
        <v>653</v>
      </c>
      <c r="F330" s="264">
        <f t="shared" si="15"/>
        <v>0</v>
      </c>
      <c r="G330" s="254" t="s">
        <v>158</v>
      </c>
    </row>
    <row r="331" spans="1:7" s="254" customFormat="1" outlineLevel="2" x14ac:dyDescent="0.2">
      <c r="A331" s="265" t="str">
        <f xml:space="preserve"> 'PD12'!O$84</f>
        <v>PD12.65</v>
      </c>
      <c r="B331" s="251"/>
      <c r="C331" s="252"/>
      <c r="D331" s="253"/>
      <c r="E331" s="254" t="s">
        <v>654</v>
      </c>
      <c r="F331" s="264">
        <f t="shared" si="15"/>
        <v>0</v>
      </c>
      <c r="G331" s="254" t="s">
        <v>158</v>
      </c>
    </row>
    <row r="332" spans="1:7" outlineLevel="2" x14ac:dyDescent="0.2">
      <c r="F332" s="260"/>
    </row>
    <row r="333" spans="1:7" s="254" customFormat="1" outlineLevel="2" x14ac:dyDescent="0.2">
      <c r="A333" s="265" t="str">
        <f xml:space="preserve"> 'PD12'!O$85</f>
        <v>PD12.66</v>
      </c>
      <c r="B333" s="251"/>
      <c r="C333" s="252"/>
      <c r="D333" s="253"/>
      <c r="E333" s="254" t="s">
        <v>655</v>
      </c>
      <c r="F333" s="264">
        <f t="shared" ref="F333:F340" si="16" xml:space="preserve"> IF(F148 = "n/a", 0, F148 * $F$193)</f>
        <v>3.3482760275067962</v>
      </c>
      <c r="G333" s="254" t="s">
        <v>158</v>
      </c>
    </row>
    <row r="334" spans="1:7" s="254" customFormat="1" outlineLevel="2" x14ac:dyDescent="0.2">
      <c r="A334" s="265" t="str">
        <f xml:space="preserve"> 'PD12'!O$85</f>
        <v>PD12.66</v>
      </c>
      <c r="B334" s="251"/>
      <c r="C334" s="252"/>
      <c r="D334" s="253"/>
      <c r="E334" s="254" t="s">
        <v>656</v>
      </c>
      <c r="F334" s="264">
        <f t="shared" si="16"/>
        <v>7.0837997761074682E-3</v>
      </c>
      <c r="G334" s="254" t="s">
        <v>158</v>
      </c>
    </row>
    <row r="335" spans="1:7" s="254" customFormat="1" outlineLevel="2" x14ac:dyDescent="0.2">
      <c r="A335" s="265" t="str">
        <f xml:space="preserve"> 'PD12'!O$85</f>
        <v>PD12.66</v>
      </c>
      <c r="B335" s="251"/>
      <c r="C335" s="252"/>
      <c r="D335" s="253"/>
      <c r="E335" s="254" t="s">
        <v>657</v>
      </c>
      <c r="F335" s="264">
        <f t="shared" si="16"/>
        <v>0</v>
      </c>
      <c r="G335" s="254" t="s">
        <v>158</v>
      </c>
    </row>
    <row r="336" spans="1:7" s="254" customFormat="1" outlineLevel="2" x14ac:dyDescent="0.2">
      <c r="A336" s="265" t="str">
        <f xml:space="preserve"> 'PD12'!O$85</f>
        <v>PD12.66</v>
      </c>
      <c r="B336" s="251"/>
      <c r="C336" s="252"/>
      <c r="D336" s="253"/>
      <c r="E336" s="254" t="s">
        <v>658</v>
      </c>
      <c r="F336" s="264">
        <f t="shared" si="16"/>
        <v>0</v>
      </c>
      <c r="G336" s="254" t="s">
        <v>158</v>
      </c>
    </row>
    <row r="337" spans="1:7" s="254" customFormat="1" outlineLevel="2" x14ac:dyDescent="0.2">
      <c r="A337" s="265" t="str">
        <f xml:space="preserve"> 'PD12'!O$85</f>
        <v>PD12.66</v>
      </c>
      <c r="B337" s="251"/>
      <c r="C337" s="252"/>
      <c r="D337" s="253"/>
      <c r="E337" s="254" t="s">
        <v>659</v>
      </c>
      <c r="F337" s="264">
        <f t="shared" si="16"/>
        <v>0</v>
      </c>
      <c r="G337" s="254" t="s">
        <v>158</v>
      </c>
    </row>
    <row r="338" spans="1:7" s="254" customFormat="1" outlineLevel="2" x14ac:dyDescent="0.2">
      <c r="A338" s="265" t="str">
        <f xml:space="preserve"> 'PD12'!O$85</f>
        <v>PD12.66</v>
      </c>
      <c r="B338" s="251"/>
      <c r="C338" s="252"/>
      <c r="D338" s="253"/>
      <c r="E338" s="254" t="s">
        <v>660</v>
      </c>
      <c r="F338" s="264">
        <f t="shared" si="16"/>
        <v>0</v>
      </c>
      <c r="G338" s="254" t="s">
        <v>158</v>
      </c>
    </row>
    <row r="339" spans="1:7" s="254" customFormat="1" outlineLevel="2" x14ac:dyDescent="0.2">
      <c r="A339" s="265" t="str">
        <f xml:space="preserve"> 'PD12'!O$85</f>
        <v>PD12.66</v>
      </c>
      <c r="B339" s="251"/>
      <c r="C339" s="252"/>
      <c r="D339" s="253"/>
      <c r="E339" s="254" t="s">
        <v>661</v>
      </c>
      <c r="F339" s="264">
        <f t="shared" si="16"/>
        <v>0</v>
      </c>
      <c r="G339" s="254" t="s">
        <v>158</v>
      </c>
    </row>
    <row r="340" spans="1:7" s="254" customFormat="1" outlineLevel="2" x14ac:dyDescent="0.2">
      <c r="A340" s="265" t="str">
        <f xml:space="preserve"> 'PD12'!O$85</f>
        <v>PD12.66</v>
      </c>
      <c r="B340" s="251"/>
      <c r="C340" s="252"/>
      <c r="D340" s="253"/>
      <c r="E340" s="254" t="s">
        <v>662</v>
      </c>
      <c r="F340" s="264">
        <f t="shared" si="16"/>
        <v>0</v>
      </c>
      <c r="G340" s="254" t="s">
        <v>158</v>
      </c>
    </row>
    <row r="341" spans="1:7" outlineLevel="2" x14ac:dyDescent="0.2">
      <c r="F341" s="260"/>
    </row>
    <row r="342" spans="1:7" s="254" customFormat="1" outlineLevel="2" x14ac:dyDescent="0.2">
      <c r="A342" s="265" t="str">
        <f xml:space="preserve"> 'PD12'!O$86</f>
        <v>PD12.67</v>
      </c>
      <c r="B342" s="251"/>
      <c r="C342" s="252"/>
      <c r="D342" s="253"/>
      <c r="E342" s="254" t="s">
        <v>663</v>
      </c>
      <c r="F342" s="264">
        <f t="shared" ref="F342:F349" si="17" xml:space="preserve"> IF(F157 = "n/a", 0, F157 * $F$193)</f>
        <v>0</v>
      </c>
      <c r="G342" s="254" t="s">
        <v>158</v>
      </c>
    </row>
    <row r="343" spans="1:7" s="254" customFormat="1" outlineLevel="2" x14ac:dyDescent="0.2">
      <c r="A343" s="265" t="str">
        <f xml:space="preserve"> 'PD12'!O$86</f>
        <v>PD12.67</v>
      </c>
      <c r="B343" s="251"/>
      <c r="C343" s="252"/>
      <c r="D343" s="253"/>
      <c r="E343" s="254" t="s">
        <v>664</v>
      </c>
      <c r="F343" s="264">
        <f t="shared" si="17"/>
        <v>0</v>
      </c>
      <c r="G343" s="254" t="s">
        <v>158</v>
      </c>
    </row>
    <row r="344" spans="1:7" s="254" customFormat="1" outlineLevel="2" x14ac:dyDescent="0.2">
      <c r="A344" s="265" t="str">
        <f xml:space="preserve"> 'PD12'!O$86</f>
        <v>PD12.67</v>
      </c>
      <c r="B344" s="251"/>
      <c r="C344" s="252"/>
      <c r="D344" s="253"/>
      <c r="E344" s="254" t="s">
        <v>665</v>
      </c>
      <c r="F344" s="264">
        <f t="shared" si="17"/>
        <v>0</v>
      </c>
      <c r="G344" s="254" t="s">
        <v>158</v>
      </c>
    </row>
    <row r="345" spans="1:7" s="254" customFormat="1" outlineLevel="2" x14ac:dyDescent="0.2">
      <c r="A345" s="265" t="str">
        <f xml:space="preserve"> 'PD12'!O$86</f>
        <v>PD12.67</v>
      </c>
      <c r="B345" s="251"/>
      <c r="C345" s="252"/>
      <c r="D345" s="253"/>
      <c r="E345" s="254" t="s">
        <v>666</v>
      </c>
      <c r="F345" s="264">
        <f t="shared" si="17"/>
        <v>0</v>
      </c>
      <c r="G345" s="254" t="s">
        <v>158</v>
      </c>
    </row>
    <row r="346" spans="1:7" s="254" customFormat="1" outlineLevel="2" x14ac:dyDescent="0.2">
      <c r="A346" s="265" t="str">
        <f xml:space="preserve"> 'PD12'!O$86</f>
        <v>PD12.67</v>
      </c>
      <c r="B346" s="251"/>
      <c r="C346" s="252"/>
      <c r="D346" s="253"/>
      <c r="E346" s="254" t="s">
        <v>667</v>
      </c>
      <c r="F346" s="264">
        <f t="shared" si="17"/>
        <v>0</v>
      </c>
      <c r="G346" s="254" t="s">
        <v>158</v>
      </c>
    </row>
    <row r="347" spans="1:7" s="254" customFormat="1" outlineLevel="2" x14ac:dyDescent="0.2">
      <c r="A347" s="265" t="str">
        <f xml:space="preserve"> 'PD12'!O$86</f>
        <v>PD12.67</v>
      </c>
      <c r="B347" s="251"/>
      <c r="C347" s="252"/>
      <c r="D347" s="253"/>
      <c r="E347" s="254" t="s">
        <v>668</v>
      </c>
      <c r="F347" s="264">
        <f t="shared" si="17"/>
        <v>0</v>
      </c>
      <c r="G347" s="254" t="s">
        <v>158</v>
      </c>
    </row>
    <row r="348" spans="1:7" s="254" customFormat="1" outlineLevel="2" x14ac:dyDescent="0.2">
      <c r="A348" s="265" t="str">
        <f xml:space="preserve"> 'PD12'!O$86</f>
        <v>PD12.67</v>
      </c>
      <c r="B348" s="251"/>
      <c r="C348" s="252"/>
      <c r="D348" s="253"/>
      <c r="E348" s="254" t="s">
        <v>669</v>
      </c>
      <c r="F348" s="264">
        <f t="shared" si="17"/>
        <v>0</v>
      </c>
      <c r="G348" s="254" t="s">
        <v>158</v>
      </c>
    </row>
    <row r="349" spans="1:7" s="254" customFormat="1" outlineLevel="2" x14ac:dyDescent="0.2">
      <c r="A349" s="265" t="str">
        <f xml:space="preserve"> 'PD12'!O$86</f>
        <v>PD12.67</v>
      </c>
      <c r="B349" s="251"/>
      <c r="C349" s="252"/>
      <c r="D349" s="253"/>
      <c r="E349" s="254" t="s">
        <v>670</v>
      </c>
      <c r="F349" s="264">
        <f t="shared" si="17"/>
        <v>0</v>
      </c>
      <c r="G349" s="254" t="s">
        <v>158</v>
      </c>
    </row>
    <row r="350" spans="1:7" outlineLevel="2" x14ac:dyDescent="0.2">
      <c r="F350" s="260"/>
    </row>
    <row r="351" spans="1:7" s="254" customFormat="1" outlineLevel="2" x14ac:dyDescent="0.2">
      <c r="A351" s="265" t="str">
        <f xml:space="preserve"> 'PD12'!O$87</f>
        <v>PD12.68</v>
      </c>
      <c r="B351" s="251"/>
      <c r="C351" s="252"/>
      <c r="D351" s="253"/>
      <c r="E351" s="254" t="s">
        <v>671</v>
      </c>
      <c r="F351" s="264">
        <f t="shared" ref="F351:F358" si="18" xml:space="preserve"> IF(F166 = "n/a", 0, F166 * $F$193)</f>
        <v>0</v>
      </c>
      <c r="G351" s="254" t="s">
        <v>158</v>
      </c>
    </row>
    <row r="352" spans="1:7" s="254" customFormat="1" outlineLevel="2" x14ac:dyDescent="0.2">
      <c r="A352" s="265" t="str">
        <f xml:space="preserve"> 'PD12'!O$87</f>
        <v>PD12.68</v>
      </c>
      <c r="B352" s="251"/>
      <c r="C352" s="252"/>
      <c r="D352" s="253"/>
      <c r="E352" s="254" t="s">
        <v>672</v>
      </c>
      <c r="F352" s="264">
        <f t="shared" si="18"/>
        <v>0</v>
      </c>
      <c r="G352" s="254" t="s">
        <v>158</v>
      </c>
    </row>
    <row r="353" spans="1:7" s="254" customFormat="1" outlineLevel="2" x14ac:dyDescent="0.2">
      <c r="A353" s="265" t="str">
        <f xml:space="preserve"> 'PD12'!O$87</f>
        <v>PD12.68</v>
      </c>
      <c r="B353" s="251"/>
      <c r="C353" s="252"/>
      <c r="D353" s="253"/>
      <c r="E353" s="254" t="s">
        <v>673</v>
      </c>
      <c r="F353" s="264">
        <f t="shared" si="18"/>
        <v>0</v>
      </c>
      <c r="G353" s="254" t="s">
        <v>158</v>
      </c>
    </row>
    <row r="354" spans="1:7" s="254" customFormat="1" outlineLevel="2" x14ac:dyDescent="0.2">
      <c r="A354" s="265" t="str">
        <f xml:space="preserve"> 'PD12'!O$87</f>
        <v>PD12.68</v>
      </c>
      <c r="B354" s="251"/>
      <c r="C354" s="252"/>
      <c r="D354" s="253"/>
      <c r="E354" s="254" t="s">
        <v>674</v>
      </c>
      <c r="F354" s="264">
        <f t="shared" si="18"/>
        <v>0</v>
      </c>
      <c r="G354" s="254" t="s">
        <v>158</v>
      </c>
    </row>
    <row r="355" spans="1:7" s="254" customFormat="1" outlineLevel="2" x14ac:dyDescent="0.2">
      <c r="A355" s="265" t="str">
        <f xml:space="preserve"> 'PD12'!O$87</f>
        <v>PD12.68</v>
      </c>
      <c r="B355" s="251"/>
      <c r="C355" s="252"/>
      <c r="D355" s="253"/>
      <c r="E355" s="254" t="s">
        <v>675</v>
      </c>
      <c r="F355" s="264">
        <f t="shared" si="18"/>
        <v>0</v>
      </c>
      <c r="G355" s="254" t="s">
        <v>158</v>
      </c>
    </row>
    <row r="356" spans="1:7" s="254" customFormat="1" outlineLevel="2" x14ac:dyDescent="0.2">
      <c r="A356" s="265" t="str">
        <f xml:space="preserve"> 'PD12'!O$87</f>
        <v>PD12.68</v>
      </c>
      <c r="B356" s="251"/>
      <c r="C356" s="252"/>
      <c r="D356" s="253"/>
      <c r="E356" s="254" t="s">
        <v>676</v>
      </c>
      <c r="F356" s="264">
        <f t="shared" si="18"/>
        <v>0</v>
      </c>
      <c r="G356" s="254" t="s">
        <v>158</v>
      </c>
    </row>
    <row r="357" spans="1:7" s="254" customFormat="1" outlineLevel="2" x14ac:dyDescent="0.2">
      <c r="A357" s="265" t="str">
        <f xml:space="preserve"> 'PD12'!O$87</f>
        <v>PD12.68</v>
      </c>
      <c r="B357" s="251"/>
      <c r="C357" s="252"/>
      <c r="D357" s="253"/>
      <c r="E357" s="254" t="s">
        <v>677</v>
      </c>
      <c r="F357" s="264">
        <f t="shared" si="18"/>
        <v>0</v>
      </c>
      <c r="G357" s="254" t="s">
        <v>158</v>
      </c>
    </row>
    <row r="358" spans="1:7" s="254" customFormat="1" outlineLevel="2" x14ac:dyDescent="0.2">
      <c r="A358" s="265" t="str">
        <f xml:space="preserve"> 'PD12'!O$87</f>
        <v>PD12.68</v>
      </c>
      <c r="B358" s="251"/>
      <c r="C358" s="252"/>
      <c r="D358" s="253"/>
      <c r="E358" s="254" t="s">
        <v>678</v>
      </c>
      <c r="F358" s="264">
        <f t="shared" si="18"/>
        <v>0</v>
      </c>
      <c r="G358" s="254" t="s">
        <v>158</v>
      </c>
    </row>
    <row r="359" spans="1:7" outlineLevel="2" x14ac:dyDescent="0.2">
      <c r="F359" s="260"/>
    </row>
    <row r="360" spans="1:7" s="254" customFormat="1" outlineLevel="2" x14ac:dyDescent="0.2">
      <c r="A360" s="265" t="str">
        <f xml:space="preserve"> 'PD12'!O$88</f>
        <v>PD12.69</v>
      </c>
      <c r="B360" s="251"/>
      <c r="C360" s="252"/>
      <c r="D360" s="253"/>
      <c r="E360" s="254" t="s">
        <v>679</v>
      </c>
      <c r="F360" s="264">
        <f t="shared" ref="F360:F367" si="19" xml:space="preserve"> IF(F175 = "n/a", 0, F175 * $F$193)</f>
        <v>0</v>
      </c>
      <c r="G360" s="254" t="s">
        <v>158</v>
      </c>
    </row>
    <row r="361" spans="1:7" s="254" customFormat="1" outlineLevel="2" x14ac:dyDescent="0.2">
      <c r="A361" s="265" t="str">
        <f xml:space="preserve"> 'PD12'!O$88</f>
        <v>PD12.69</v>
      </c>
      <c r="B361" s="251"/>
      <c r="C361" s="252"/>
      <c r="D361" s="253"/>
      <c r="E361" s="254" t="s">
        <v>680</v>
      </c>
      <c r="F361" s="264">
        <f t="shared" si="19"/>
        <v>0</v>
      </c>
      <c r="G361" s="254" t="s">
        <v>158</v>
      </c>
    </row>
    <row r="362" spans="1:7" s="254" customFormat="1" outlineLevel="2" x14ac:dyDescent="0.2">
      <c r="A362" s="265" t="str">
        <f xml:space="preserve"> 'PD12'!O$88</f>
        <v>PD12.69</v>
      </c>
      <c r="B362" s="251"/>
      <c r="C362" s="252"/>
      <c r="D362" s="253"/>
      <c r="E362" s="254" t="s">
        <v>681</v>
      </c>
      <c r="F362" s="264">
        <f t="shared" si="19"/>
        <v>0</v>
      </c>
      <c r="G362" s="254" t="s">
        <v>158</v>
      </c>
    </row>
    <row r="363" spans="1:7" s="254" customFormat="1" outlineLevel="2" x14ac:dyDescent="0.2">
      <c r="A363" s="265" t="str">
        <f xml:space="preserve"> 'PD12'!O$88</f>
        <v>PD12.69</v>
      </c>
      <c r="B363" s="251"/>
      <c r="C363" s="252"/>
      <c r="D363" s="253"/>
      <c r="E363" s="254" t="s">
        <v>682</v>
      </c>
      <c r="F363" s="264">
        <f t="shared" si="19"/>
        <v>0</v>
      </c>
      <c r="G363" s="254" t="s">
        <v>158</v>
      </c>
    </row>
    <row r="364" spans="1:7" s="254" customFormat="1" outlineLevel="2" x14ac:dyDescent="0.2">
      <c r="A364" s="265" t="str">
        <f xml:space="preserve"> 'PD12'!O$88</f>
        <v>PD12.69</v>
      </c>
      <c r="B364" s="251"/>
      <c r="C364" s="252"/>
      <c r="D364" s="253"/>
      <c r="E364" s="254" t="s">
        <v>683</v>
      </c>
      <c r="F364" s="264">
        <f t="shared" si="19"/>
        <v>0</v>
      </c>
      <c r="G364" s="254" t="s">
        <v>158</v>
      </c>
    </row>
    <row r="365" spans="1:7" s="254" customFormat="1" outlineLevel="2" x14ac:dyDescent="0.2">
      <c r="A365" s="265" t="str">
        <f xml:space="preserve"> 'PD12'!O$88</f>
        <v>PD12.69</v>
      </c>
      <c r="B365" s="251"/>
      <c r="C365" s="252"/>
      <c r="D365" s="253"/>
      <c r="E365" s="254" t="s">
        <v>684</v>
      </c>
      <c r="F365" s="264">
        <f t="shared" si="19"/>
        <v>0</v>
      </c>
      <c r="G365" s="254" t="s">
        <v>158</v>
      </c>
    </row>
    <row r="366" spans="1:7" s="254" customFormat="1" outlineLevel="2" x14ac:dyDescent="0.2">
      <c r="A366" s="265" t="str">
        <f xml:space="preserve"> 'PD12'!O$88</f>
        <v>PD12.69</v>
      </c>
      <c r="B366" s="251"/>
      <c r="C366" s="252"/>
      <c r="D366" s="253"/>
      <c r="E366" s="254" t="s">
        <v>685</v>
      </c>
      <c r="F366" s="264">
        <f t="shared" si="19"/>
        <v>0</v>
      </c>
      <c r="G366" s="254" t="s">
        <v>158</v>
      </c>
    </row>
    <row r="367" spans="1:7" s="254" customFormat="1" outlineLevel="2" x14ac:dyDescent="0.2">
      <c r="A367" s="265" t="str">
        <f xml:space="preserve"> 'PD12'!O$88</f>
        <v>PD12.69</v>
      </c>
      <c r="B367" s="251"/>
      <c r="C367" s="252"/>
      <c r="D367" s="253"/>
      <c r="E367" s="254" t="s">
        <v>686</v>
      </c>
      <c r="F367" s="264">
        <f t="shared" si="19"/>
        <v>0</v>
      </c>
      <c r="G367" s="254" t="s">
        <v>158</v>
      </c>
    </row>
    <row r="368" spans="1:7" outlineLevel="2" x14ac:dyDescent="0.2">
      <c r="F368" s="260"/>
    </row>
    <row r="369" spans="1:7" s="254" customFormat="1" outlineLevel="2" x14ac:dyDescent="0.2">
      <c r="A369" s="265" t="str">
        <f xml:space="preserve"> 'PD12'!O$89</f>
        <v>PD12.70</v>
      </c>
      <c r="B369" s="251"/>
      <c r="C369" s="252"/>
      <c r="D369" s="253"/>
      <c r="E369" s="254" t="s">
        <v>687</v>
      </c>
      <c r="F369" s="264">
        <f t="shared" ref="F369:F376" si="20" xml:space="preserve"> IF(F184 = "n/a", 0, F184 * $F$193)</f>
        <v>0</v>
      </c>
      <c r="G369" s="254" t="s">
        <v>158</v>
      </c>
    </row>
    <row r="370" spans="1:7" s="254" customFormat="1" outlineLevel="2" x14ac:dyDescent="0.2">
      <c r="A370" s="265" t="str">
        <f xml:space="preserve"> 'PD12'!O$89</f>
        <v>PD12.70</v>
      </c>
      <c r="B370" s="251"/>
      <c r="C370" s="252"/>
      <c r="D370" s="253"/>
      <c r="E370" s="254" t="s">
        <v>688</v>
      </c>
      <c r="F370" s="264">
        <f t="shared" si="20"/>
        <v>0</v>
      </c>
      <c r="G370" s="254" t="s">
        <v>158</v>
      </c>
    </row>
    <row r="371" spans="1:7" s="254" customFormat="1" outlineLevel="2" x14ac:dyDescent="0.2">
      <c r="A371" s="265" t="str">
        <f xml:space="preserve"> 'PD12'!O$89</f>
        <v>PD12.70</v>
      </c>
      <c r="B371" s="251"/>
      <c r="C371" s="252"/>
      <c r="D371" s="253"/>
      <c r="E371" s="254" t="s">
        <v>689</v>
      </c>
      <c r="F371" s="264">
        <f t="shared" si="20"/>
        <v>0</v>
      </c>
      <c r="G371" s="254" t="s">
        <v>158</v>
      </c>
    </row>
    <row r="372" spans="1:7" s="254" customFormat="1" outlineLevel="2" x14ac:dyDescent="0.2">
      <c r="A372" s="265" t="str">
        <f xml:space="preserve"> 'PD12'!O$89</f>
        <v>PD12.70</v>
      </c>
      <c r="B372" s="251"/>
      <c r="C372" s="252"/>
      <c r="D372" s="253"/>
      <c r="E372" s="254" t="s">
        <v>690</v>
      </c>
      <c r="F372" s="264">
        <f t="shared" si="20"/>
        <v>0</v>
      </c>
      <c r="G372" s="254" t="s">
        <v>158</v>
      </c>
    </row>
    <row r="373" spans="1:7" s="254" customFormat="1" outlineLevel="2" x14ac:dyDescent="0.2">
      <c r="A373" s="265" t="str">
        <f xml:space="preserve"> 'PD12'!O$89</f>
        <v>PD12.70</v>
      </c>
      <c r="B373" s="251"/>
      <c r="C373" s="252"/>
      <c r="D373" s="253"/>
      <c r="E373" s="254" t="s">
        <v>691</v>
      </c>
      <c r="F373" s="264">
        <f t="shared" si="20"/>
        <v>0</v>
      </c>
      <c r="G373" s="254" t="s">
        <v>158</v>
      </c>
    </row>
    <row r="374" spans="1:7" s="254" customFormat="1" outlineLevel="2" x14ac:dyDescent="0.2">
      <c r="A374" s="265" t="str">
        <f xml:space="preserve"> 'PD12'!O$89</f>
        <v>PD12.70</v>
      </c>
      <c r="B374" s="251"/>
      <c r="C374" s="252"/>
      <c r="D374" s="253"/>
      <c r="E374" s="254" t="s">
        <v>692</v>
      </c>
      <c r="F374" s="264">
        <f t="shared" si="20"/>
        <v>0</v>
      </c>
      <c r="G374" s="254" t="s">
        <v>158</v>
      </c>
    </row>
    <row r="375" spans="1:7" s="254" customFormat="1" outlineLevel="2" x14ac:dyDescent="0.2">
      <c r="A375" s="265" t="str">
        <f xml:space="preserve"> 'PD12'!O$89</f>
        <v>PD12.70</v>
      </c>
      <c r="B375" s="251"/>
      <c r="C375" s="252"/>
      <c r="D375" s="253"/>
      <c r="E375" s="254" t="s">
        <v>693</v>
      </c>
      <c r="F375" s="264">
        <f t="shared" si="20"/>
        <v>0</v>
      </c>
      <c r="G375" s="254" t="s">
        <v>158</v>
      </c>
    </row>
    <row r="376" spans="1:7" s="254" customFormat="1" outlineLevel="2" x14ac:dyDescent="0.2">
      <c r="A376" s="265" t="str">
        <f xml:space="preserve"> 'PD12'!O$89</f>
        <v>PD12.70</v>
      </c>
      <c r="B376" s="251"/>
      <c r="C376" s="252"/>
      <c r="D376" s="253"/>
      <c r="E376" s="254" t="s">
        <v>694</v>
      </c>
      <c r="F376" s="264">
        <f t="shared" si="20"/>
        <v>0</v>
      </c>
      <c r="G376" s="254" t="s">
        <v>158</v>
      </c>
    </row>
    <row r="377" spans="1:7" outlineLevel="1" x14ac:dyDescent="0.2">
      <c r="F377" s="260"/>
    </row>
    <row r="378" spans="1:7" outlineLevel="1" x14ac:dyDescent="0.2">
      <c r="B378" s="10" t="s">
        <v>695</v>
      </c>
      <c r="F378" s="260"/>
    </row>
    <row r="379" spans="1:7" s="138" customFormat="1" outlineLevel="2" x14ac:dyDescent="0.2">
      <c r="A379" s="157"/>
      <c r="B379" s="157"/>
      <c r="C379" s="158"/>
      <c r="D379" s="159"/>
      <c r="E379" s="138" t="str">
        <f xml:space="preserve"> InpS!E202</f>
        <v>PR19 Gearing outperformance revenue adjustment in 2022-23 FYA (CPIH deflated) prices (WR)</v>
      </c>
      <c r="F379" s="139" t="str">
        <f xml:space="preserve"> InpS!F202</f>
        <v>n/a</v>
      </c>
      <c r="G379" s="138">
        <f xml:space="preserve"> InpS!G202</f>
        <v>0</v>
      </c>
    </row>
    <row r="380" spans="1:7" s="138" customFormat="1" outlineLevel="2" x14ac:dyDescent="0.2">
      <c r="A380" s="157"/>
      <c r="B380" s="157"/>
      <c r="C380" s="158"/>
      <c r="D380" s="159"/>
      <c r="E380" s="138" t="str">
        <f xml:space="preserve"> InpS!E203</f>
        <v>PR19 Gearing outperformance revenue adjustment in 2022-23 FYA (CPIH deflated) prices (WN)</v>
      </c>
      <c r="F380" s="139">
        <f xml:space="preserve"> InpS!F203</f>
        <v>0</v>
      </c>
      <c r="G380" s="138" t="str">
        <f xml:space="preserve"> InpS!G203</f>
        <v>£m</v>
      </c>
    </row>
    <row r="381" spans="1:7" s="138" customFormat="1" outlineLevel="2" x14ac:dyDescent="0.2">
      <c r="A381" s="157"/>
      <c r="B381" s="157"/>
      <c r="C381" s="158"/>
      <c r="D381" s="159"/>
      <c r="E381" s="138" t="str">
        <f xml:space="preserve"> InpS!E204</f>
        <v>PR19 Gearing outperformance revenue adjustment in 2022-23 FYA (CPIH deflated) prices (WWN)</v>
      </c>
      <c r="F381" s="139">
        <f xml:space="preserve"> InpS!F204</f>
        <v>0</v>
      </c>
      <c r="G381" s="138" t="str">
        <f xml:space="preserve"> InpS!G204</f>
        <v>£m</v>
      </c>
    </row>
    <row r="382" spans="1:7" s="138" customFormat="1" outlineLevel="2" x14ac:dyDescent="0.2">
      <c r="A382" s="157"/>
      <c r="B382" s="157"/>
      <c r="C382" s="158"/>
      <c r="D382" s="159"/>
      <c r="E382" s="138" t="str">
        <f xml:space="preserve"> InpS!E205</f>
        <v>PR19 Gearing outperformance revenue adjustment in 2022-23 FYA (CPIH deflated) prices (BR)</v>
      </c>
      <c r="F382" s="139" t="str">
        <f xml:space="preserve"> InpS!F205</f>
        <v>n/a</v>
      </c>
      <c r="G382" s="138">
        <f xml:space="preserve"> InpS!G205</f>
        <v>0</v>
      </c>
    </row>
    <row r="383" spans="1:7" s="138" customFormat="1" outlineLevel="2" x14ac:dyDescent="0.2">
      <c r="A383" s="157"/>
      <c r="B383" s="157"/>
      <c r="C383" s="158"/>
      <c r="D383" s="159"/>
      <c r="E383" s="138" t="str">
        <f xml:space="preserve"> InpS!E206</f>
        <v>PR19 Gearing outperformance revenue adjustment in 2022-23 FYA (CPIH deflated) prices (ADDN1)</v>
      </c>
      <c r="F383" s="139" t="str">
        <f xml:space="preserve"> InpS!F206</f>
        <v>n/a</v>
      </c>
      <c r="G383" s="138">
        <f xml:space="preserve"> InpS!G206</f>
        <v>0</v>
      </c>
    </row>
    <row r="384" spans="1:7" s="138" customFormat="1" outlineLevel="2" x14ac:dyDescent="0.2">
      <c r="A384" s="157"/>
      <c r="B384" s="157"/>
      <c r="C384" s="158"/>
      <c r="D384" s="159"/>
      <c r="E384" s="138" t="str">
        <f xml:space="preserve"> InpS!E207</f>
        <v>PR19 Gearing outperformance revenue adjustment in 2022-23 FYA (CPIH deflated) prices (ADDN2)</v>
      </c>
      <c r="F384" s="139" t="str">
        <f xml:space="preserve"> InpS!F207</f>
        <v>n/a</v>
      </c>
      <c r="G384" s="138">
        <f xml:space="preserve"> InpS!G207</f>
        <v>0</v>
      </c>
    </row>
    <row r="385" spans="1:7" s="138" customFormat="1" outlineLevel="2" x14ac:dyDescent="0.2">
      <c r="A385" s="157"/>
      <c r="B385" s="157"/>
      <c r="C385" s="158"/>
      <c r="D385" s="159"/>
      <c r="E385" s="138" t="str">
        <f xml:space="preserve"> InpS!E208</f>
        <v>PR19 Gearing outperformance revenue adjustment in 2022-23 FYA (CPIH deflated) prices (Residential retail)</v>
      </c>
      <c r="F385" s="139" t="str">
        <f xml:space="preserve"> InpS!F208</f>
        <v>n/a</v>
      </c>
      <c r="G385" s="138">
        <f xml:space="preserve"> InpS!G208</f>
        <v>0</v>
      </c>
    </row>
    <row r="386" spans="1:7" s="138" customFormat="1" outlineLevel="2" x14ac:dyDescent="0.2">
      <c r="A386" s="157"/>
      <c r="B386" s="157"/>
      <c r="C386" s="158"/>
      <c r="D386" s="159"/>
      <c r="E386" s="138" t="str">
        <f xml:space="preserve"> InpS!E209</f>
        <v>PR19 Gearing outperformance revenue adjustment in 2022-23 FYA (CPIH deflated) prices (Business retail)</v>
      </c>
      <c r="F386" s="139" t="str">
        <f xml:space="preserve"> InpS!F209</f>
        <v>n/a</v>
      </c>
      <c r="G386" s="138">
        <f xml:space="preserve"> InpS!G209</f>
        <v>0</v>
      </c>
    </row>
    <row r="387" spans="1:7" s="138" customFormat="1" outlineLevel="2" x14ac:dyDescent="0.2">
      <c r="A387" s="157"/>
      <c r="B387" s="157"/>
      <c r="C387" s="158"/>
      <c r="D387" s="159"/>
      <c r="F387" s="139"/>
    </row>
    <row r="388" spans="1:7" s="138" customFormat="1" outlineLevel="2" x14ac:dyDescent="0.2">
      <c r="A388" s="157"/>
      <c r="B388" s="157"/>
      <c r="C388" s="158"/>
      <c r="D388" s="159"/>
      <c r="E388" s="138" t="str">
        <f xml:space="preserve"> Indexation!E$100</f>
        <v>CPI(H): Inflate from 2022-23 FYA to 2022-23 FYA</v>
      </c>
      <c r="F388" s="263">
        <f xml:space="preserve"> Indexation!F$100</f>
        <v>1</v>
      </c>
      <c r="G388" s="138" t="str">
        <f xml:space="preserve"> Indexation!G$100</f>
        <v>factor</v>
      </c>
    </row>
    <row r="389" spans="1:7" outlineLevel="2" x14ac:dyDescent="0.2">
      <c r="F389" s="260"/>
    </row>
    <row r="390" spans="1:7" s="254" customFormat="1" outlineLevel="2" x14ac:dyDescent="0.2">
      <c r="A390" s="265" t="str">
        <f xml:space="preserve"> 'PD12'!O$81</f>
        <v>PD12.62</v>
      </c>
      <c r="B390" s="251"/>
      <c r="C390" s="252"/>
      <c r="D390" s="253"/>
      <c r="E390" s="254" t="s">
        <v>696</v>
      </c>
      <c r="F390" s="264">
        <f xml:space="preserve"> IF(F379 = "n/a", 0, F379 * $F$388)</f>
        <v>0</v>
      </c>
      <c r="G390" s="254" t="s">
        <v>158</v>
      </c>
    </row>
    <row r="391" spans="1:7" s="254" customFormat="1" outlineLevel="2" x14ac:dyDescent="0.2">
      <c r="A391" s="265" t="str">
        <f xml:space="preserve"> 'PD12'!O$81</f>
        <v>PD12.62</v>
      </c>
      <c r="B391" s="251"/>
      <c r="C391" s="252"/>
      <c r="D391" s="253"/>
      <c r="E391" s="254" t="s">
        <v>697</v>
      </c>
      <c r="F391" s="264">
        <f t="shared" ref="F391:F397" si="21" xml:space="preserve"> IF(F380 = "n/a", 0, F380 * $F$388)</f>
        <v>0</v>
      </c>
      <c r="G391" s="254" t="s">
        <v>158</v>
      </c>
    </row>
    <row r="392" spans="1:7" s="254" customFormat="1" outlineLevel="2" x14ac:dyDescent="0.2">
      <c r="A392" s="265" t="str">
        <f xml:space="preserve"> 'PD12'!O$81</f>
        <v>PD12.62</v>
      </c>
      <c r="B392" s="251"/>
      <c r="C392" s="252"/>
      <c r="D392" s="253"/>
      <c r="E392" s="254" t="s">
        <v>698</v>
      </c>
      <c r="F392" s="264">
        <f t="shared" si="21"/>
        <v>0</v>
      </c>
      <c r="G392" s="254" t="s">
        <v>158</v>
      </c>
    </row>
    <row r="393" spans="1:7" s="254" customFormat="1" outlineLevel="2" x14ac:dyDescent="0.2">
      <c r="A393" s="265" t="str">
        <f xml:space="preserve"> 'PD12'!O$81</f>
        <v>PD12.62</v>
      </c>
      <c r="B393" s="251"/>
      <c r="C393" s="252"/>
      <c r="D393" s="253"/>
      <c r="E393" s="254" t="s">
        <v>699</v>
      </c>
      <c r="F393" s="264">
        <f t="shared" si="21"/>
        <v>0</v>
      </c>
      <c r="G393" s="254" t="s">
        <v>158</v>
      </c>
    </row>
    <row r="394" spans="1:7" s="254" customFormat="1" outlineLevel="2" x14ac:dyDescent="0.2">
      <c r="A394" s="265" t="str">
        <f xml:space="preserve"> 'PD12'!O$81</f>
        <v>PD12.62</v>
      </c>
      <c r="B394" s="251"/>
      <c r="C394" s="252"/>
      <c r="D394" s="253"/>
      <c r="E394" s="254" t="s">
        <v>700</v>
      </c>
      <c r="F394" s="264">
        <f t="shared" si="21"/>
        <v>0</v>
      </c>
      <c r="G394" s="254" t="s">
        <v>158</v>
      </c>
    </row>
    <row r="395" spans="1:7" s="254" customFormat="1" outlineLevel="2" x14ac:dyDescent="0.2">
      <c r="A395" s="265" t="str">
        <f xml:space="preserve"> 'PD12'!O$81</f>
        <v>PD12.62</v>
      </c>
      <c r="B395" s="251"/>
      <c r="C395" s="252"/>
      <c r="D395" s="253"/>
      <c r="E395" s="254" t="s">
        <v>701</v>
      </c>
      <c r="F395" s="264">
        <f t="shared" si="21"/>
        <v>0</v>
      </c>
      <c r="G395" s="254" t="s">
        <v>158</v>
      </c>
    </row>
    <row r="396" spans="1:7" s="254" customFormat="1" outlineLevel="2" x14ac:dyDescent="0.2">
      <c r="A396" s="265" t="str">
        <f xml:space="preserve"> 'PD12'!O$81</f>
        <v>PD12.62</v>
      </c>
      <c r="B396" s="251"/>
      <c r="C396" s="252"/>
      <c r="D396" s="253"/>
      <c r="E396" s="254" t="s">
        <v>702</v>
      </c>
      <c r="F396" s="264">
        <f t="shared" si="21"/>
        <v>0</v>
      </c>
      <c r="G396" s="254" t="s">
        <v>158</v>
      </c>
    </row>
    <row r="397" spans="1:7" s="254" customFormat="1" outlineLevel="2" x14ac:dyDescent="0.2">
      <c r="A397" s="265" t="str">
        <f xml:space="preserve"> 'PD12'!O$81</f>
        <v>PD12.62</v>
      </c>
      <c r="B397" s="251"/>
      <c r="C397" s="252"/>
      <c r="D397" s="253"/>
      <c r="E397" s="254" t="s">
        <v>703</v>
      </c>
      <c r="F397" s="264">
        <f t="shared" si="21"/>
        <v>0</v>
      </c>
      <c r="G397" s="254" t="s">
        <v>158</v>
      </c>
    </row>
    <row r="398" spans="1:7" outlineLevel="1" x14ac:dyDescent="0.2">
      <c r="F398" s="260"/>
    </row>
    <row r="399" spans="1:7" outlineLevel="1" x14ac:dyDescent="0.2">
      <c r="B399" s="10" t="s">
        <v>704</v>
      </c>
      <c r="F399" s="260"/>
    </row>
    <row r="400" spans="1:7" s="138" customFormat="1" outlineLevel="2" x14ac:dyDescent="0.2">
      <c r="A400" s="157"/>
      <c r="B400" s="157"/>
      <c r="C400" s="158"/>
      <c r="D400" s="159"/>
      <c r="E400" s="138" t="str">
        <f xml:space="preserve"> InpS!E157</f>
        <v>PR19 Residential retail revenue adjustment in 2024-25 FYA (CPIH deflated) prices (WR)</v>
      </c>
      <c r="F400" s="139" t="str">
        <f xml:space="preserve"> InpS!F157</f>
        <v>n/a</v>
      </c>
      <c r="G400" s="138">
        <f xml:space="preserve"> InpS!G157</f>
        <v>0</v>
      </c>
    </row>
    <row r="401" spans="1:7" s="138" customFormat="1" outlineLevel="2" x14ac:dyDescent="0.2">
      <c r="A401" s="157"/>
      <c r="B401" s="157"/>
      <c r="C401" s="158"/>
      <c r="D401" s="159"/>
      <c r="E401" s="138" t="str">
        <f xml:space="preserve"> InpS!E158</f>
        <v>PR19 Residential retail revenue adjustment in 2024-25 FYA (CPIH deflated) prices (WN)</v>
      </c>
      <c r="F401" s="139" t="str">
        <f xml:space="preserve"> InpS!F158</f>
        <v>n/a</v>
      </c>
      <c r="G401" s="138">
        <f xml:space="preserve"> InpS!G158</f>
        <v>0</v>
      </c>
    </row>
    <row r="402" spans="1:7" s="138" customFormat="1" outlineLevel="2" x14ac:dyDescent="0.2">
      <c r="A402" s="157"/>
      <c r="B402" s="157"/>
      <c r="C402" s="158"/>
      <c r="D402" s="159"/>
      <c r="E402" s="138" t="str">
        <f xml:space="preserve"> InpS!E159</f>
        <v>PR19 Residential retail revenue adjustment in 2024-25 FYA (CPIH deflated) prices (WWN)</v>
      </c>
      <c r="F402" s="139" t="str">
        <f xml:space="preserve"> InpS!F159</f>
        <v>n/a</v>
      </c>
      <c r="G402" s="138">
        <f xml:space="preserve"> InpS!G159</f>
        <v>0</v>
      </c>
    </row>
    <row r="403" spans="1:7" s="138" customFormat="1" outlineLevel="2" x14ac:dyDescent="0.2">
      <c r="A403" s="157"/>
      <c r="B403" s="157"/>
      <c r="C403" s="158"/>
      <c r="D403" s="159"/>
      <c r="E403" s="138" t="str">
        <f xml:space="preserve"> InpS!E160</f>
        <v>PR19 Residential retail revenue adjustment in 2024-25 FYA (CPIH deflated) prices (BR)</v>
      </c>
      <c r="F403" s="139" t="str">
        <f xml:space="preserve"> InpS!F160</f>
        <v>n/a</v>
      </c>
      <c r="G403" s="138">
        <f xml:space="preserve"> InpS!G160</f>
        <v>0</v>
      </c>
    </row>
    <row r="404" spans="1:7" s="138" customFormat="1" outlineLevel="2" x14ac:dyDescent="0.2">
      <c r="A404" s="157"/>
      <c r="B404" s="157"/>
      <c r="C404" s="158"/>
      <c r="D404" s="159"/>
      <c r="E404" s="138" t="str">
        <f xml:space="preserve"> InpS!E161</f>
        <v>PR19 Residential retail revenue adjustment in 2024-25 FYA (CPIH deflated) prices (ADDN1)</v>
      </c>
      <c r="F404" s="139" t="str">
        <f xml:space="preserve"> InpS!F161</f>
        <v>n/a</v>
      </c>
      <c r="G404" s="138">
        <f xml:space="preserve"> InpS!G161</f>
        <v>0</v>
      </c>
    </row>
    <row r="405" spans="1:7" s="138" customFormat="1" outlineLevel="2" x14ac:dyDescent="0.2">
      <c r="A405" s="157"/>
      <c r="B405" s="157"/>
      <c r="C405" s="158"/>
      <c r="D405" s="159"/>
      <c r="E405" s="138" t="str">
        <f xml:space="preserve"> InpS!E162</f>
        <v>PR19 Residential retail revenue adjustment in 2024-25 FYA (CPIH deflated) prices (ADDN2)</v>
      </c>
      <c r="F405" s="139" t="str">
        <f xml:space="preserve"> InpS!F162</f>
        <v>n/a</v>
      </c>
      <c r="G405" s="138">
        <f xml:space="preserve"> InpS!G162</f>
        <v>0</v>
      </c>
    </row>
    <row r="406" spans="1:7" s="138" customFormat="1" outlineLevel="2" x14ac:dyDescent="0.2">
      <c r="A406" s="157"/>
      <c r="B406" s="157"/>
      <c r="C406" s="158"/>
      <c r="D406" s="159"/>
      <c r="E406" s="138" t="str">
        <f xml:space="preserve"> InpS!E163</f>
        <v>PR19 Residential retail revenue adjustment in 2024-25 FYA (CPIH deflated) prices (Residential retail)</v>
      </c>
      <c r="F406" s="139">
        <f xml:space="preserve"> InpS!F163</f>
        <v>-3.9E-2</v>
      </c>
      <c r="G406" s="138" t="str">
        <f xml:space="preserve"> InpS!G163</f>
        <v>£m</v>
      </c>
    </row>
    <row r="407" spans="1:7" s="138" customFormat="1" outlineLevel="2" x14ac:dyDescent="0.2">
      <c r="A407" s="157"/>
      <c r="B407" s="157"/>
      <c r="C407" s="158"/>
      <c r="D407" s="159"/>
      <c r="E407" s="138" t="str">
        <f xml:space="preserve"> InpS!E164</f>
        <v>PR19 Residential retail revenue adjustment in 2024-25 FYA (CPIH deflated) prices (Business retail)</v>
      </c>
      <c r="F407" s="139" t="str">
        <f xml:space="preserve"> InpS!F164</f>
        <v>n/a</v>
      </c>
      <c r="G407" s="138">
        <f xml:space="preserve"> InpS!G164</f>
        <v>0</v>
      </c>
    </row>
    <row r="408" spans="1:7" s="138" customFormat="1" outlineLevel="2" x14ac:dyDescent="0.2">
      <c r="A408" s="157"/>
      <c r="B408" s="157"/>
      <c r="C408" s="158"/>
      <c r="D408" s="159"/>
      <c r="F408" s="139"/>
    </row>
    <row r="409" spans="1:7" s="138" customFormat="1" outlineLevel="2" x14ac:dyDescent="0.2">
      <c r="A409" s="157"/>
      <c r="B409" s="157"/>
      <c r="C409" s="158"/>
      <c r="D409" s="159"/>
      <c r="E409" s="138" t="str">
        <f xml:space="preserve"> Indexation!E$108</f>
        <v>CPI(H): Inflate from 2024-25 FYA to 2022-23 FYA</v>
      </c>
      <c r="F409" s="263">
        <f xml:space="preserve"> Indexation!F$108</f>
        <v>0.92232582300702581</v>
      </c>
      <c r="G409" s="138" t="str">
        <f xml:space="preserve"> Indexation!G$108</f>
        <v>factor</v>
      </c>
    </row>
    <row r="410" spans="1:7" outlineLevel="2" x14ac:dyDescent="0.2">
      <c r="F410" s="260"/>
    </row>
    <row r="411" spans="1:7" s="254" customFormat="1" outlineLevel="2" x14ac:dyDescent="0.2">
      <c r="A411" s="265" t="str">
        <f xml:space="preserve"> 'PD12'!O$76</f>
        <v>PD12.57</v>
      </c>
      <c r="B411" s="251"/>
      <c r="C411" s="252"/>
      <c r="D411" s="253"/>
      <c r="E411" s="254" t="s">
        <v>705</v>
      </c>
      <c r="F411" s="264">
        <f xml:space="preserve"> IF(F400 = "n/a", 0, F400 * $F$409)</f>
        <v>0</v>
      </c>
      <c r="G411" s="254" t="s">
        <v>158</v>
      </c>
    </row>
    <row r="412" spans="1:7" s="254" customFormat="1" outlineLevel="2" x14ac:dyDescent="0.2">
      <c r="A412" s="265" t="str">
        <f xml:space="preserve"> 'PD12'!O$76</f>
        <v>PD12.57</v>
      </c>
      <c r="B412" s="251"/>
      <c r="C412" s="252"/>
      <c r="D412" s="253"/>
      <c r="E412" s="254" t="s">
        <v>706</v>
      </c>
      <c r="F412" s="264">
        <f t="shared" ref="F412:F418" si="22" xml:space="preserve"> IF(F401 = "n/a", 0, F401 * $F$409)</f>
        <v>0</v>
      </c>
      <c r="G412" s="254" t="s">
        <v>158</v>
      </c>
    </row>
    <row r="413" spans="1:7" s="254" customFormat="1" outlineLevel="2" x14ac:dyDescent="0.2">
      <c r="A413" s="265" t="str">
        <f xml:space="preserve"> 'PD12'!O$76</f>
        <v>PD12.57</v>
      </c>
      <c r="B413" s="251"/>
      <c r="C413" s="252"/>
      <c r="D413" s="253"/>
      <c r="E413" s="254" t="s">
        <v>707</v>
      </c>
      <c r="F413" s="264">
        <f t="shared" si="22"/>
        <v>0</v>
      </c>
      <c r="G413" s="254" t="s">
        <v>158</v>
      </c>
    </row>
    <row r="414" spans="1:7" s="254" customFormat="1" outlineLevel="2" x14ac:dyDescent="0.2">
      <c r="A414" s="265" t="str">
        <f xml:space="preserve"> 'PD12'!O$76</f>
        <v>PD12.57</v>
      </c>
      <c r="B414" s="251"/>
      <c r="C414" s="252"/>
      <c r="D414" s="253"/>
      <c r="E414" s="254" t="s">
        <v>708</v>
      </c>
      <c r="F414" s="264">
        <f t="shared" si="22"/>
        <v>0</v>
      </c>
      <c r="G414" s="254" t="s">
        <v>158</v>
      </c>
    </row>
    <row r="415" spans="1:7" s="254" customFormat="1" outlineLevel="2" x14ac:dyDescent="0.2">
      <c r="A415" s="265" t="str">
        <f xml:space="preserve"> 'PD12'!O$76</f>
        <v>PD12.57</v>
      </c>
      <c r="B415" s="251"/>
      <c r="C415" s="252"/>
      <c r="D415" s="253"/>
      <c r="E415" s="254" t="s">
        <v>709</v>
      </c>
      <c r="F415" s="264">
        <f t="shared" si="22"/>
        <v>0</v>
      </c>
      <c r="G415" s="254" t="s">
        <v>158</v>
      </c>
    </row>
    <row r="416" spans="1:7" s="254" customFormat="1" outlineLevel="2" x14ac:dyDescent="0.2">
      <c r="A416" s="265" t="str">
        <f xml:space="preserve"> 'PD12'!O$76</f>
        <v>PD12.57</v>
      </c>
      <c r="B416" s="251"/>
      <c r="C416" s="252"/>
      <c r="D416" s="253"/>
      <c r="E416" s="254" t="s">
        <v>710</v>
      </c>
      <c r="F416" s="264">
        <f t="shared" si="22"/>
        <v>0</v>
      </c>
      <c r="G416" s="254" t="s">
        <v>158</v>
      </c>
    </row>
    <row r="417" spans="1:7" s="254" customFormat="1" outlineLevel="2" x14ac:dyDescent="0.2">
      <c r="A417" s="265" t="str">
        <f xml:space="preserve"> 'PD12'!O$76</f>
        <v>PD12.57</v>
      </c>
      <c r="B417" s="251"/>
      <c r="C417" s="252"/>
      <c r="D417" s="253"/>
      <c r="E417" s="254" t="s">
        <v>711</v>
      </c>
      <c r="F417" s="264">
        <f t="shared" si="22"/>
        <v>-3.5970707097274006E-2</v>
      </c>
      <c r="G417" s="254" t="s">
        <v>158</v>
      </c>
    </row>
    <row r="418" spans="1:7" s="254" customFormat="1" outlineLevel="2" x14ac:dyDescent="0.2">
      <c r="A418" s="265" t="str">
        <f xml:space="preserve"> 'PD12'!O$76</f>
        <v>PD12.57</v>
      </c>
      <c r="B418" s="251"/>
      <c r="C418" s="252"/>
      <c r="D418" s="253"/>
      <c r="E418" s="254" t="s">
        <v>712</v>
      </c>
      <c r="F418" s="264">
        <f t="shared" si="22"/>
        <v>0</v>
      </c>
      <c r="G418" s="254" t="s">
        <v>158</v>
      </c>
    </row>
    <row r="419" spans="1:7" outlineLevel="1" x14ac:dyDescent="0.2"/>
    <row r="420" spans="1:7" outlineLevel="1" x14ac:dyDescent="0.2">
      <c r="B420" s="10" t="s">
        <v>713</v>
      </c>
    </row>
    <row r="421" spans="1:7" s="138" customFormat="1" outlineLevel="2" x14ac:dyDescent="0.2">
      <c r="A421" s="157"/>
      <c r="B421" s="157"/>
      <c r="C421" s="158"/>
      <c r="D421" s="159"/>
      <c r="E421" s="138" t="str">
        <f xml:space="preserve"> InpS!E103</f>
        <v>PR19 RFI revenue adjustment in 2024-25 prior November (CPIH deflated) prices (WR)</v>
      </c>
      <c r="F421" s="139">
        <f xml:space="preserve"> InpS!F103</f>
        <v>0.436</v>
      </c>
      <c r="G421" s="138" t="str">
        <f xml:space="preserve"> InpS!G103</f>
        <v>£m</v>
      </c>
    </row>
    <row r="422" spans="1:7" s="138" customFormat="1" outlineLevel="2" x14ac:dyDescent="0.2">
      <c r="A422" s="157"/>
      <c r="B422" s="157"/>
      <c r="C422" s="158"/>
      <c r="D422" s="159"/>
      <c r="E422" s="138" t="str">
        <f xml:space="preserve"> InpS!E104</f>
        <v>PR19 RFI revenue adjustment in 2024-25 prior November (CPIH deflated) prices (WN)</v>
      </c>
      <c r="F422" s="139">
        <f xml:space="preserve"> InpS!F104</f>
        <v>2.6230000000000002</v>
      </c>
      <c r="G422" s="138" t="str">
        <f xml:space="preserve"> InpS!G104</f>
        <v>£m</v>
      </c>
    </row>
    <row r="423" spans="1:7" s="138" customFormat="1" outlineLevel="2" x14ac:dyDescent="0.2">
      <c r="A423" s="157"/>
      <c r="B423" s="157"/>
      <c r="C423" s="158"/>
      <c r="D423" s="159"/>
      <c r="E423" s="138" t="str">
        <f xml:space="preserve"> InpS!E105</f>
        <v>PR19 RFI revenue adjustment in 2024-25 prior November (CPIH deflated) prices (WWN)</v>
      </c>
      <c r="F423" s="139">
        <f xml:space="preserve"> InpS!F105</f>
        <v>3.2759999999999998</v>
      </c>
      <c r="G423" s="138" t="str">
        <f xml:space="preserve"> InpS!G105</f>
        <v>£m</v>
      </c>
    </row>
    <row r="424" spans="1:7" s="138" customFormat="1" outlineLevel="2" x14ac:dyDescent="0.2">
      <c r="A424" s="157"/>
      <c r="B424" s="157"/>
      <c r="C424" s="158"/>
      <c r="D424" s="159"/>
      <c r="E424" s="138" t="str">
        <f xml:space="preserve"> InpS!E106</f>
        <v>PR19 RFI revenue adjustment in 2024-25 prior November (CPIH deflated) prices (BR)</v>
      </c>
      <c r="F424" s="139" t="str">
        <f xml:space="preserve"> InpS!F106</f>
        <v>n/a</v>
      </c>
      <c r="G424" s="138">
        <f xml:space="preserve"> InpS!G106</f>
        <v>0</v>
      </c>
    </row>
    <row r="425" spans="1:7" s="138" customFormat="1" outlineLevel="2" x14ac:dyDescent="0.2">
      <c r="A425" s="157"/>
      <c r="B425" s="157"/>
      <c r="C425" s="158"/>
      <c r="D425" s="159"/>
      <c r="E425" s="138" t="str">
        <f xml:space="preserve"> InpS!E107</f>
        <v>PR19 RFI revenue adjustment in 2024-25 prior November (CPIH deflated) prices (ADDN1)</v>
      </c>
      <c r="F425" s="139">
        <f xml:space="preserve"> InpS!F107</f>
        <v>0</v>
      </c>
      <c r="G425" s="138" t="str">
        <f xml:space="preserve"> InpS!G107</f>
        <v>£m</v>
      </c>
    </row>
    <row r="426" spans="1:7" s="138" customFormat="1" outlineLevel="2" x14ac:dyDescent="0.2">
      <c r="A426" s="157"/>
      <c r="B426" s="157"/>
      <c r="C426" s="158"/>
      <c r="D426" s="159"/>
      <c r="E426" s="138" t="str">
        <f xml:space="preserve"> InpS!E108</f>
        <v>PR19 RFI revenue adjustment in 2024-25 prior November (CPIH deflated) prices (ADDN2)</v>
      </c>
      <c r="F426" s="139">
        <f xml:space="preserve"> InpS!F108</f>
        <v>0</v>
      </c>
      <c r="G426" s="138" t="str">
        <f xml:space="preserve"> InpS!G108</f>
        <v>£m</v>
      </c>
    </row>
    <row r="427" spans="1:7" s="138" customFormat="1" outlineLevel="2" x14ac:dyDescent="0.2">
      <c r="A427" s="157"/>
      <c r="B427" s="157"/>
      <c r="C427" s="158"/>
      <c r="D427" s="159"/>
      <c r="E427" s="138" t="str">
        <f xml:space="preserve"> InpS!E109</f>
        <v>PR19 RFI revenue adjustment in 2024-25 prior November (CPIH deflated) prices (Residential retail)</v>
      </c>
      <c r="F427" s="139">
        <f xml:space="preserve"> InpS!F109</f>
        <v>0</v>
      </c>
      <c r="G427" s="138" t="str">
        <f xml:space="preserve"> InpS!G109</f>
        <v>£m</v>
      </c>
    </row>
    <row r="428" spans="1:7" s="138" customFormat="1" outlineLevel="2" x14ac:dyDescent="0.2">
      <c r="A428" s="157"/>
      <c r="B428" s="157"/>
      <c r="C428" s="158"/>
      <c r="D428" s="159"/>
      <c r="E428" s="138" t="str">
        <f xml:space="preserve"> InpS!E110</f>
        <v>PR19 RFI revenue adjustment in 2024-25 prior November (CPIH deflated) prices (Business retail)</v>
      </c>
      <c r="F428" s="139">
        <f xml:space="preserve"> InpS!F110</f>
        <v>0</v>
      </c>
      <c r="G428" s="138" t="str">
        <f xml:space="preserve"> InpS!G110</f>
        <v>£m</v>
      </c>
    </row>
    <row r="429" spans="1:7" s="138" customFormat="1" outlineLevel="2" x14ac:dyDescent="0.2">
      <c r="A429" s="157"/>
      <c r="B429" s="157"/>
      <c r="C429" s="158"/>
      <c r="D429" s="159"/>
      <c r="F429" s="139"/>
    </row>
    <row r="430" spans="1:7" s="138" customFormat="1" outlineLevel="2" x14ac:dyDescent="0.2">
      <c r="A430" s="157"/>
      <c r="B430" s="157"/>
      <c r="C430" s="158"/>
      <c r="D430" s="159"/>
      <c r="E430" s="138" t="str">
        <f xml:space="preserve"> InpS!E139</f>
        <v>PR19 Bioresources revenue adjustment in 2024-25 prior November (CPIH deflated) prices (WR)</v>
      </c>
      <c r="F430" s="139" t="str">
        <f xml:space="preserve"> InpS!F139</f>
        <v>n/a</v>
      </c>
      <c r="G430" s="138">
        <f xml:space="preserve"> InpS!G139</f>
        <v>0</v>
      </c>
    </row>
    <row r="431" spans="1:7" s="138" customFormat="1" outlineLevel="2" x14ac:dyDescent="0.2">
      <c r="A431" s="157"/>
      <c r="B431" s="157"/>
      <c r="C431" s="158"/>
      <c r="D431" s="159"/>
      <c r="E431" s="138" t="str">
        <f xml:space="preserve"> InpS!E140</f>
        <v>PR19 Bioresources revenue adjustment in 2024-25 prior November (CPIH deflated) prices (WN)</v>
      </c>
      <c r="F431" s="139" t="str">
        <f xml:space="preserve"> InpS!F140</f>
        <v>n/a</v>
      </c>
      <c r="G431" s="138">
        <f xml:space="preserve"> InpS!G140</f>
        <v>0</v>
      </c>
    </row>
    <row r="432" spans="1:7" s="138" customFormat="1" outlineLevel="2" x14ac:dyDescent="0.2">
      <c r="A432" s="157"/>
      <c r="B432" s="157"/>
      <c r="C432" s="158"/>
      <c r="D432" s="159"/>
      <c r="E432" s="138" t="str">
        <f xml:space="preserve"> InpS!E141</f>
        <v>PR19 Bioresources revenue adjustment in 2024-25 prior November (CPIH deflated) prices (WWN)</v>
      </c>
      <c r="F432" s="139" t="str">
        <f xml:space="preserve"> InpS!F141</f>
        <v>n/a</v>
      </c>
      <c r="G432" s="138">
        <f xml:space="preserve"> InpS!G141</f>
        <v>0</v>
      </c>
    </row>
    <row r="433" spans="1:7" s="138" customFormat="1" outlineLevel="2" x14ac:dyDescent="0.2">
      <c r="A433" s="157"/>
      <c r="B433" s="157"/>
      <c r="C433" s="158"/>
      <c r="D433" s="159"/>
      <c r="E433" s="138" t="str">
        <f xml:space="preserve"> InpS!E142</f>
        <v>PR19 Bioresources revenue adjustment in 2024-25 prior November (CPIH deflated) prices (BR)</v>
      </c>
      <c r="F433" s="139">
        <f xml:space="preserve"> InpS!F142</f>
        <v>0.28100000000000003</v>
      </c>
      <c r="G433" s="138" t="str">
        <f xml:space="preserve"> InpS!G142</f>
        <v>£m</v>
      </c>
    </row>
    <row r="434" spans="1:7" s="138" customFormat="1" outlineLevel="2" x14ac:dyDescent="0.2">
      <c r="A434" s="157"/>
      <c r="B434" s="157"/>
      <c r="C434" s="158"/>
      <c r="D434" s="159"/>
      <c r="E434" s="138" t="str">
        <f xml:space="preserve"> InpS!E143</f>
        <v>PR19 Bioresources revenue adjustment in 2024-25 prior November (CPIH deflated) prices (ADDN1)</v>
      </c>
      <c r="F434" s="139" t="str">
        <f xml:space="preserve"> InpS!F143</f>
        <v>n/a</v>
      </c>
      <c r="G434" s="138">
        <f xml:space="preserve"> InpS!G143</f>
        <v>0</v>
      </c>
    </row>
    <row r="435" spans="1:7" s="138" customFormat="1" outlineLevel="2" x14ac:dyDescent="0.2">
      <c r="A435" s="157"/>
      <c r="B435" s="157"/>
      <c r="C435" s="158"/>
      <c r="D435" s="159"/>
      <c r="E435" s="138" t="str">
        <f xml:space="preserve"> InpS!E144</f>
        <v>PR19 Bioresources revenue adjustment in 2024-25 prior November (CPIH deflated) prices (ADDN2)</v>
      </c>
      <c r="F435" s="139" t="str">
        <f xml:space="preserve"> InpS!F144</f>
        <v>n/a</v>
      </c>
      <c r="G435" s="138">
        <f xml:space="preserve"> InpS!G144</f>
        <v>0</v>
      </c>
    </row>
    <row r="436" spans="1:7" s="138" customFormat="1" outlineLevel="2" x14ac:dyDescent="0.2">
      <c r="A436" s="157"/>
      <c r="B436" s="157"/>
      <c r="C436" s="158"/>
      <c r="D436" s="159"/>
      <c r="E436" s="138" t="str">
        <f xml:space="preserve"> InpS!E145</f>
        <v>PR19 Bioresources revenue adjustment in 2024-25 prior November (CPIH deflated) prices (Residential retail)</v>
      </c>
      <c r="F436" s="139" t="str">
        <f xml:space="preserve"> InpS!F145</f>
        <v>n/a</v>
      </c>
      <c r="G436" s="138">
        <f xml:space="preserve"> InpS!G145</f>
        <v>0</v>
      </c>
    </row>
    <row r="437" spans="1:7" s="138" customFormat="1" outlineLevel="2" x14ac:dyDescent="0.2">
      <c r="A437" s="157"/>
      <c r="B437" s="157"/>
      <c r="C437" s="158"/>
      <c r="D437" s="159"/>
      <c r="E437" s="138" t="str">
        <f xml:space="preserve"> InpS!E146</f>
        <v>PR19 Bioresources revenue adjustment in 2024-25 prior November (CPIH deflated) prices (Business retail)</v>
      </c>
      <c r="F437" s="139" t="str">
        <f xml:space="preserve"> InpS!F146</f>
        <v>n/a</v>
      </c>
      <c r="G437" s="138">
        <f xml:space="preserve"> InpS!G146</f>
        <v>0</v>
      </c>
    </row>
    <row r="438" spans="1:7" s="138" customFormat="1" outlineLevel="2" x14ac:dyDescent="0.2">
      <c r="A438" s="157"/>
      <c r="B438" s="157"/>
      <c r="C438" s="158"/>
      <c r="D438" s="159"/>
      <c r="F438" s="139"/>
    </row>
    <row r="439" spans="1:7" s="138" customFormat="1" outlineLevel="2" x14ac:dyDescent="0.2">
      <c r="A439" s="157"/>
      <c r="B439" s="157"/>
      <c r="C439" s="158"/>
      <c r="D439" s="159"/>
      <c r="E439" s="138" t="str">
        <f>Indexation!E$117</f>
        <v>CPI(H): Inflate from basket year (November 2024) to 2022-23 FYA</v>
      </c>
      <c r="F439" s="269">
        <f>Indexation!F$117</f>
        <v>0.9413533964974129</v>
      </c>
      <c r="G439" s="138" t="str">
        <f>Indexation!G$117</f>
        <v>factor</v>
      </c>
    </row>
    <row r="440" spans="1:7" s="138" customFormat="1" outlineLevel="2" x14ac:dyDescent="0.2">
      <c r="A440" s="157"/>
      <c r="B440" s="157"/>
      <c r="C440" s="158"/>
      <c r="D440" s="159"/>
      <c r="F440" s="139"/>
    </row>
    <row r="441" spans="1:7" s="254" customFormat="1" outlineLevel="2" x14ac:dyDescent="0.2">
      <c r="A441" s="265" t="str">
        <f xml:space="preserve"> 'PD12'!O$70</f>
        <v>PD12.51</v>
      </c>
      <c r="B441" s="251"/>
      <c r="C441" s="252"/>
      <c r="D441" s="253"/>
      <c r="E441" s="254" t="s">
        <v>714</v>
      </c>
      <c r="F441" s="264">
        <f t="shared" ref="F441:F448" si="23" xml:space="preserve"> IF(F421 = "n/a", 0, F421 * $F$439)</f>
        <v>0.41043008087287203</v>
      </c>
      <c r="G441" s="254" t="s">
        <v>158</v>
      </c>
    </row>
    <row r="442" spans="1:7" s="254" customFormat="1" outlineLevel="2" x14ac:dyDescent="0.2">
      <c r="A442" s="265" t="str">
        <f xml:space="preserve"> 'PD12'!O$70</f>
        <v>PD12.51</v>
      </c>
      <c r="B442" s="251"/>
      <c r="C442" s="252"/>
      <c r="D442" s="253"/>
      <c r="E442" s="254" t="s">
        <v>715</v>
      </c>
      <c r="F442" s="270">
        <f t="shared" si="23"/>
        <v>2.4691699590127141</v>
      </c>
      <c r="G442" s="254" t="s">
        <v>158</v>
      </c>
    </row>
    <row r="443" spans="1:7" s="254" customFormat="1" outlineLevel="2" x14ac:dyDescent="0.2">
      <c r="A443" s="265" t="str">
        <f xml:space="preserve"> 'PD12'!O$70</f>
        <v>PD12.51</v>
      </c>
      <c r="B443" s="251"/>
      <c r="C443" s="252"/>
      <c r="D443" s="253"/>
      <c r="E443" s="254" t="s">
        <v>716</v>
      </c>
      <c r="F443" s="270">
        <f t="shared" si="23"/>
        <v>3.0838737269255243</v>
      </c>
      <c r="G443" s="254" t="s">
        <v>158</v>
      </c>
    </row>
    <row r="444" spans="1:7" s="254" customFormat="1" outlineLevel="2" x14ac:dyDescent="0.2">
      <c r="A444" s="265" t="str">
        <f xml:space="preserve"> 'PD12'!O$70</f>
        <v>PD12.51</v>
      </c>
      <c r="B444" s="251"/>
      <c r="C444" s="252"/>
      <c r="D444" s="253"/>
      <c r="E444" s="254" t="s">
        <v>717</v>
      </c>
      <c r="F444" s="270">
        <f t="shared" si="23"/>
        <v>0</v>
      </c>
      <c r="G444" s="254" t="s">
        <v>158</v>
      </c>
    </row>
    <row r="445" spans="1:7" s="254" customFormat="1" outlineLevel="2" x14ac:dyDescent="0.2">
      <c r="A445" s="265" t="str">
        <f xml:space="preserve"> 'PD12'!O$70</f>
        <v>PD12.51</v>
      </c>
      <c r="B445" s="251"/>
      <c r="C445" s="252"/>
      <c r="D445" s="253"/>
      <c r="E445" s="254" t="s">
        <v>718</v>
      </c>
      <c r="F445" s="270">
        <f t="shared" si="23"/>
        <v>0</v>
      </c>
      <c r="G445" s="254" t="s">
        <v>158</v>
      </c>
    </row>
    <row r="446" spans="1:7" s="254" customFormat="1" outlineLevel="2" x14ac:dyDescent="0.2">
      <c r="A446" s="265" t="str">
        <f xml:space="preserve"> 'PD12'!O$70</f>
        <v>PD12.51</v>
      </c>
      <c r="B446" s="251"/>
      <c r="C446" s="252"/>
      <c r="D446" s="253"/>
      <c r="E446" s="254" t="s">
        <v>719</v>
      </c>
      <c r="F446" s="270">
        <f t="shared" si="23"/>
        <v>0</v>
      </c>
      <c r="G446" s="254" t="s">
        <v>158</v>
      </c>
    </row>
    <row r="447" spans="1:7" s="254" customFormat="1" outlineLevel="2" x14ac:dyDescent="0.2">
      <c r="A447" s="265" t="str">
        <f xml:space="preserve"> 'PD12'!O$70</f>
        <v>PD12.51</v>
      </c>
      <c r="B447" s="251"/>
      <c r="C447" s="252"/>
      <c r="D447" s="253"/>
      <c r="E447" s="254" t="s">
        <v>720</v>
      </c>
      <c r="F447" s="270">
        <f t="shared" si="23"/>
        <v>0</v>
      </c>
      <c r="G447" s="254" t="s">
        <v>158</v>
      </c>
    </row>
    <row r="448" spans="1:7" s="254" customFormat="1" outlineLevel="2" x14ac:dyDescent="0.2">
      <c r="A448" s="265" t="str">
        <f xml:space="preserve"> 'PD12'!O$70</f>
        <v>PD12.51</v>
      </c>
      <c r="B448" s="251"/>
      <c r="C448" s="252"/>
      <c r="D448" s="253"/>
      <c r="E448" s="254" t="s">
        <v>721</v>
      </c>
      <c r="F448" s="270">
        <f t="shared" si="23"/>
        <v>0</v>
      </c>
      <c r="G448" s="254" t="s">
        <v>158</v>
      </c>
    </row>
    <row r="449" spans="1:23" outlineLevel="2" x14ac:dyDescent="0.2">
      <c r="F449" s="260"/>
    </row>
    <row r="450" spans="1:23" s="254" customFormat="1" outlineLevel="2" x14ac:dyDescent="0.2">
      <c r="A450" s="265" t="str">
        <f xml:space="preserve"> 'PD12'!O$74</f>
        <v>PD12.55</v>
      </c>
      <c r="B450" s="251"/>
      <c r="C450" s="252"/>
      <c r="D450" s="253"/>
      <c r="E450" s="268" t="s">
        <v>722</v>
      </c>
      <c r="F450" s="264">
        <f t="shared" ref="F450:F457" si="24" xml:space="preserve"> IF(F430 = "n/a", 0, F430 * $F$439)</f>
        <v>0</v>
      </c>
      <c r="G450" s="254" t="s">
        <v>158</v>
      </c>
    </row>
    <row r="451" spans="1:23" s="254" customFormat="1" outlineLevel="2" x14ac:dyDescent="0.2">
      <c r="A451" s="265" t="str">
        <f xml:space="preserve"> 'PD12'!O$74</f>
        <v>PD12.55</v>
      </c>
      <c r="B451" s="251"/>
      <c r="C451" s="252"/>
      <c r="D451" s="253"/>
      <c r="E451" s="254" t="s">
        <v>723</v>
      </c>
      <c r="F451" s="270">
        <f t="shared" si="24"/>
        <v>0</v>
      </c>
      <c r="G451" s="254" t="s">
        <v>158</v>
      </c>
    </row>
    <row r="452" spans="1:23" s="254" customFormat="1" outlineLevel="2" x14ac:dyDescent="0.2">
      <c r="A452" s="265" t="str">
        <f xml:space="preserve"> 'PD12'!O$74</f>
        <v>PD12.55</v>
      </c>
      <c r="B452" s="251"/>
      <c r="C452" s="252"/>
      <c r="D452" s="253"/>
      <c r="E452" s="254" t="s">
        <v>724</v>
      </c>
      <c r="F452" s="270">
        <f t="shared" si="24"/>
        <v>0</v>
      </c>
      <c r="G452" s="254" t="s">
        <v>158</v>
      </c>
    </row>
    <row r="453" spans="1:23" s="254" customFormat="1" outlineLevel="2" x14ac:dyDescent="0.2">
      <c r="A453" s="265" t="str">
        <f xml:space="preserve"> 'PD12'!O$74</f>
        <v>PD12.55</v>
      </c>
      <c r="B453" s="251"/>
      <c r="C453" s="252"/>
      <c r="D453" s="253"/>
      <c r="E453" s="254" t="s">
        <v>725</v>
      </c>
      <c r="F453" s="270">
        <f t="shared" si="24"/>
        <v>0.26452030441577307</v>
      </c>
      <c r="G453" s="254" t="s">
        <v>158</v>
      </c>
    </row>
    <row r="454" spans="1:23" s="254" customFormat="1" outlineLevel="2" x14ac:dyDescent="0.2">
      <c r="A454" s="265" t="str">
        <f xml:space="preserve"> 'PD12'!O$74</f>
        <v>PD12.55</v>
      </c>
      <c r="B454" s="251"/>
      <c r="C454" s="252"/>
      <c r="D454" s="253"/>
      <c r="E454" s="254" t="s">
        <v>726</v>
      </c>
      <c r="F454" s="270">
        <f t="shared" si="24"/>
        <v>0</v>
      </c>
      <c r="G454" s="254" t="s">
        <v>158</v>
      </c>
    </row>
    <row r="455" spans="1:23" s="254" customFormat="1" outlineLevel="2" x14ac:dyDescent="0.2">
      <c r="A455" s="265" t="str">
        <f xml:space="preserve"> 'PD12'!O$74</f>
        <v>PD12.55</v>
      </c>
      <c r="B455" s="251"/>
      <c r="C455" s="252"/>
      <c r="D455" s="253"/>
      <c r="E455" s="254" t="s">
        <v>727</v>
      </c>
      <c r="F455" s="270">
        <f t="shared" si="24"/>
        <v>0</v>
      </c>
      <c r="G455" s="254" t="s">
        <v>158</v>
      </c>
    </row>
    <row r="456" spans="1:23" s="254" customFormat="1" outlineLevel="2" x14ac:dyDescent="0.2">
      <c r="A456" s="265" t="str">
        <f xml:space="preserve"> 'PD12'!O$74</f>
        <v>PD12.55</v>
      </c>
      <c r="B456" s="251"/>
      <c r="C456" s="252"/>
      <c r="D456" s="253"/>
      <c r="E456" s="254" t="s">
        <v>728</v>
      </c>
      <c r="F456" s="270">
        <f t="shared" si="24"/>
        <v>0</v>
      </c>
      <c r="G456" s="254" t="s">
        <v>158</v>
      </c>
    </row>
    <row r="457" spans="1:23" s="254" customFormat="1" outlineLevel="2" x14ac:dyDescent="0.2">
      <c r="A457" s="265" t="str">
        <f xml:space="preserve"> 'PD12'!O$74</f>
        <v>PD12.55</v>
      </c>
      <c r="B457" s="251"/>
      <c r="C457" s="252"/>
      <c r="D457" s="253"/>
      <c r="E457" s="254" t="s">
        <v>729</v>
      </c>
      <c r="F457" s="270">
        <f t="shared" si="24"/>
        <v>0</v>
      </c>
      <c r="G457" s="254" t="s">
        <v>158</v>
      </c>
    </row>
    <row r="458" spans="1:23" x14ac:dyDescent="0.2">
      <c r="F458" s="260"/>
    </row>
    <row r="459" spans="1:23" x14ac:dyDescent="0.2">
      <c r="A459" s="223" t="s">
        <v>730</v>
      </c>
      <c r="B459" s="223"/>
      <c r="C459" s="224"/>
      <c r="D459" s="225"/>
      <c r="E459" s="226"/>
      <c r="F459" s="226"/>
      <c r="G459" s="226"/>
      <c r="H459" s="226"/>
      <c r="I459" s="226"/>
      <c r="J459" s="226"/>
      <c r="K459" s="226"/>
      <c r="L459" s="226"/>
      <c r="M459" s="226"/>
      <c r="N459" s="226"/>
      <c r="O459" s="226"/>
      <c r="P459" s="226"/>
      <c r="Q459" s="226"/>
      <c r="R459" s="226"/>
      <c r="S459" s="226"/>
      <c r="T459" s="226"/>
      <c r="U459" s="226"/>
      <c r="V459" s="226"/>
      <c r="W459" s="226"/>
    </row>
    <row r="460" spans="1:23" outlineLevel="1" x14ac:dyDescent="0.2">
      <c r="B460" s="10" t="s">
        <v>731</v>
      </c>
      <c r="F460" s="260"/>
    </row>
    <row r="461" spans="1:23" outlineLevel="2" x14ac:dyDescent="0.2">
      <c r="C461" s="40" t="s">
        <v>732</v>
      </c>
      <c r="F461" s="260"/>
    </row>
    <row r="462" spans="1:23" outlineLevel="3" x14ac:dyDescent="0.2">
      <c r="E462" s="11" t="str">
        <f xml:space="preserve"> E$195</f>
        <v>PR14 BYR WRFIM revenue adjustment expressed in 2022-23 CPIH FYA prices (WR)</v>
      </c>
      <c r="F462" s="166">
        <f t="shared" ref="F462:G462" si="25" xml:space="preserve"> F$195</f>
        <v>0</v>
      </c>
      <c r="G462" s="11" t="str">
        <f t="shared" si="25"/>
        <v>£m</v>
      </c>
    </row>
    <row r="463" spans="1:23" outlineLevel="3" x14ac:dyDescent="0.2">
      <c r="E463" s="11" t="str">
        <f xml:space="preserve"> E$196</f>
        <v>PR14 BYR WRFIM revenue adjustment expressed in 2022-23 CPIH FYA prices (WN)</v>
      </c>
      <c r="F463" s="166">
        <f t="shared" ref="F463:G463" si="26" xml:space="preserve"> F$196</f>
        <v>-0.94096473692627536</v>
      </c>
      <c r="G463" s="11" t="str">
        <f t="shared" si="26"/>
        <v>£m</v>
      </c>
    </row>
    <row r="464" spans="1:23" outlineLevel="3" x14ac:dyDescent="0.2">
      <c r="E464" s="11" t="str">
        <f xml:space="preserve"> E$197</f>
        <v>PR14 BYR WRFIM revenue adjustment expressed in 2022-23 CPIH FYA prices (WWN)</v>
      </c>
      <c r="F464" s="166">
        <f t="shared" ref="F464:G464" si="27" xml:space="preserve"> F$197</f>
        <v>2.0649276347353269</v>
      </c>
      <c r="G464" s="11" t="str">
        <f t="shared" si="27"/>
        <v>£m</v>
      </c>
    </row>
    <row r="465" spans="1:7" outlineLevel="3" x14ac:dyDescent="0.2">
      <c r="E465" s="11" t="str">
        <f xml:space="preserve"> E$198</f>
        <v>PR14 BYR WRFIM revenue adjustment expressed in 2022-23 CPIH FYA prices (BR)</v>
      </c>
      <c r="F465" s="166">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6">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6">
        <f t="shared" ref="F467:G467" si="30" xml:space="preserve"> F$200</f>
        <v>0</v>
      </c>
      <c r="G467" s="11" t="str">
        <f t="shared" si="30"/>
        <v>£m</v>
      </c>
    </row>
    <row r="468" spans="1:7" outlineLevel="3" x14ac:dyDescent="0.2">
      <c r="F468" s="166"/>
    </row>
    <row r="469" spans="1:7" s="138" customFormat="1" outlineLevel="3" x14ac:dyDescent="0.2">
      <c r="A469" s="157"/>
      <c r="B469" s="157"/>
      <c r="C469" s="158"/>
      <c r="D469" s="159"/>
      <c r="E469" s="138" t="str">
        <f xml:space="preserve"> InpS!E$376</f>
        <v>Eligible for post financeability adjustments tax uplift - PR14 BYR WRFIM</v>
      </c>
      <c r="F469" s="138">
        <f xml:space="preserve"> InpS!F$376</f>
        <v>1</v>
      </c>
      <c r="G469" s="138" t="str">
        <f xml:space="preserve"> InpS!G$376</f>
        <v>1 = Yes, 0 = No</v>
      </c>
    </row>
    <row r="470" spans="1:7" outlineLevel="3" x14ac:dyDescent="0.2">
      <c r="F470" s="166"/>
    </row>
    <row r="471" spans="1:7" outlineLevel="3" x14ac:dyDescent="0.2">
      <c r="E471" s="11" t="s">
        <v>733</v>
      </c>
      <c r="F471" s="166">
        <f xml:space="preserve"> F462 * F$469</f>
        <v>0</v>
      </c>
      <c r="G471" s="11" t="s">
        <v>158</v>
      </c>
    </row>
    <row r="472" spans="1:7" outlineLevel="3" x14ac:dyDescent="0.2">
      <c r="E472" s="11" t="s">
        <v>734</v>
      </c>
      <c r="F472" s="166">
        <f xml:space="preserve"> F463 * F$469</f>
        <v>-0.94096473692627536</v>
      </c>
      <c r="G472" s="11" t="s">
        <v>158</v>
      </c>
    </row>
    <row r="473" spans="1:7" outlineLevel="3" x14ac:dyDescent="0.2">
      <c r="E473" s="11" t="s">
        <v>735</v>
      </c>
      <c r="F473" s="166">
        <f t="shared" ref="F473:F476" si="31" xml:space="preserve"> F464 * F$469</f>
        <v>2.0649276347353269</v>
      </c>
      <c r="G473" s="11" t="s">
        <v>158</v>
      </c>
    </row>
    <row r="474" spans="1:7" outlineLevel="3" x14ac:dyDescent="0.2">
      <c r="E474" s="11" t="s">
        <v>736</v>
      </c>
      <c r="F474" s="166">
        <f t="shared" si="31"/>
        <v>0</v>
      </c>
      <c r="G474" s="11" t="s">
        <v>158</v>
      </c>
    </row>
    <row r="475" spans="1:7" outlineLevel="3" x14ac:dyDescent="0.2">
      <c r="E475" s="11" t="s">
        <v>737</v>
      </c>
      <c r="F475" s="166">
        <f t="shared" si="31"/>
        <v>0</v>
      </c>
      <c r="G475" s="11" t="s">
        <v>158</v>
      </c>
    </row>
    <row r="476" spans="1:7" outlineLevel="3" x14ac:dyDescent="0.2">
      <c r="E476" s="11" t="s">
        <v>738</v>
      </c>
      <c r="F476" s="166">
        <f t="shared" si="31"/>
        <v>0</v>
      </c>
      <c r="G476" s="11" t="s">
        <v>158</v>
      </c>
    </row>
    <row r="477" spans="1:7" outlineLevel="3" x14ac:dyDescent="0.2">
      <c r="F477" s="260"/>
    </row>
    <row r="478" spans="1:7" outlineLevel="2" x14ac:dyDescent="0.2">
      <c r="C478" s="40" t="s">
        <v>739</v>
      </c>
      <c r="F478" s="260"/>
    </row>
    <row r="479" spans="1:7" outlineLevel="3" x14ac:dyDescent="0.2">
      <c r="E479" s="11" t="str">
        <f xml:space="preserve"> E$202</f>
        <v>PR14 BYR Water trading revenue adjustment expressed in 2022-23 CPIH FYA prices (WR)</v>
      </c>
      <c r="F479" s="166">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6">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6">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6">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6">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6">
        <f t="shared" ref="F484:G484" si="37" xml:space="preserve"> F$207</f>
        <v>0</v>
      </c>
      <c r="G484" s="11" t="str">
        <f t="shared" si="37"/>
        <v>£m</v>
      </c>
    </row>
    <row r="485" spans="1:7" outlineLevel="3" x14ac:dyDescent="0.2">
      <c r="F485" s="260"/>
    </row>
    <row r="486" spans="1:7" s="138" customFormat="1" outlineLevel="3" x14ac:dyDescent="0.2">
      <c r="A486" s="157"/>
      <c r="B486" s="157"/>
      <c r="C486" s="158"/>
      <c r="D486" s="159"/>
      <c r="E486" s="138" t="str">
        <f xml:space="preserve"> InpS!E$377</f>
        <v>Eligible for post financeability adjustments tax uplift - PR14 BYR Water trading</v>
      </c>
      <c r="F486" s="138">
        <f xml:space="preserve"> InpS!F$377</f>
        <v>0</v>
      </c>
      <c r="G486" s="138" t="str">
        <f xml:space="preserve"> InpS!G$377</f>
        <v>1 = Yes, 0 = No</v>
      </c>
    </row>
    <row r="487" spans="1:7" outlineLevel="3" x14ac:dyDescent="0.2">
      <c r="F487" s="260"/>
    </row>
    <row r="488" spans="1:7" outlineLevel="3" x14ac:dyDescent="0.2">
      <c r="E488" s="11" t="s">
        <v>740</v>
      </c>
      <c r="F488" s="166">
        <f xml:space="preserve"> F479 * F$486</f>
        <v>0</v>
      </c>
      <c r="G488" s="11" t="s">
        <v>158</v>
      </c>
    </row>
    <row r="489" spans="1:7" outlineLevel="3" x14ac:dyDescent="0.2">
      <c r="E489" s="11" t="s">
        <v>741</v>
      </c>
      <c r="F489" s="166">
        <f t="shared" ref="F489:F493" si="38" xml:space="preserve"> F480 * F$486</f>
        <v>0</v>
      </c>
      <c r="G489" s="11" t="s">
        <v>158</v>
      </c>
    </row>
    <row r="490" spans="1:7" outlineLevel="3" x14ac:dyDescent="0.2">
      <c r="E490" s="11" t="s">
        <v>742</v>
      </c>
      <c r="F490" s="166">
        <f t="shared" si="38"/>
        <v>0</v>
      </c>
      <c r="G490" s="11" t="s">
        <v>158</v>
      </c>
    </row>
    <row r="491" spans="1:7" outlineLevel="3" x14ac:dyDescent="0.2">
      <c r="E491" s="11" t="s">
        <v>743</v>
      </c>
      <c r="F491" s="166">
        <f t="shared" si="38"/>
        <v>0</v>
      </c>
      <c r="G491" s="11" t="s">
        <v>158</v>
      </c>
    </row>
    <row r="492" spans="1:7" outlineLevel="3" x14ac:dyDescent="0.2">
      <c r="E492" s="11" t="s">
        <v>744</v>
      </c>
      <c r="F492" s="166">
        <f t="shared" si="38"/>
        <v>0</v>
      </c>
      <c r="G492" s="11" t="s">
        <v>158</v>
      </c>
    </row>
    <row r="493" spans="1:7" outlineLevel="3" x14ac:dyDescent="0.2">
      <c r="E493" s="11" t="s">
        <v>745</v>
      </c>
      <c r="F493" s="166">
        <f t="shared" si="38"/>
        <v>0</v>
      </c>
      <c r="G493" s="11" t="s">
        <v>158</v>
      </c>
    </row>
    <row r="494" spans="1:7" outlineLevel="3" x14ac:dyDescent="0.2">
      <c r="F494" s="260"/>
    </row>
    <row r="495" spans="1:7" outlineLevel="2" x14ac:dyDescent="0.2">
      <c r="C495" s="40" t="s">
        <v>746</v>
      </c>
      <c r="F495" s="260"/>
    </row>
    <row r="496" spans="1:7" outlineLevel="3" x14ac:dyDescent="0.2">
      <c r="E496" s="11" t="str">
        <f xml:space="preserve"> E$209</f>
        <v>PR14 BYR Totex menu revenue adjustment expressed in 2022-23 CPIH FYA prices (WR)</v>
      </c>
      <c r="F496" s="166">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6">
        <f t="shared" ref="F497:G497" si="40" xml:space="preserve"> F$210</f>
        <v>9.7992563569486643E-2</v>
      </c>
      <c r="G497" s="11" t="str">
        <f t="shared" si="40"/>
        <v>£m</v>
      </c>
    </row>
    <row r="498" spans="1:7" outlineLevel="3" x14ac:dyDescent="0.2">
      <c r="E498" s="11" t="str">
        <f xml:space="preserve"> E$211</f>
        <v>PR14 BYR Totex menu revenue adjustment expressed in 2022-23 CPIH FYA prices (WWN)</v>
      </c>
      <c r="F498" s="166">
        <f t="shared" ref="F498:G498" si="41" xml:space="preserve"> F$211</f>
        <v>1.8890132736286581E-2</v>
      </c>
      <c r="G498" s="11" t="str">
        <f t="shared" si="41"/>
        <v>£m</v>
      </c>
    </row>
    <row r="499" spans="1:7" outlineLevel="3" x14ac:dyDescent="0.2">
      <c r="E499" s="11" t="str">
        <f xml:space="preserve"> E$212</f>
        <v>PR14 BYR Totex menu revenue adjustment expressed in 2022-23 CPIH FYA prices (BR)</v>
      </c>
      <c r="F499" s="166">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6">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6">
        <f t="shared" ref="F501:G501" si="44" xml:space="preserve"> F$214</f>
        <v>0</v>
      </c>
      <c r="G501" s="11" t="str">
        <f t="shared" si="44"/>
        <v>£m</v>
      </c>
    </row>
    <row r="502" spans="1:7" outlineLevel="3" x14ac:dyDescent="0.2">
      <c r="F502" s="260"/>
    </row>
    <row r="503" spans="1:7" s="138" customFormat="1" outlineLevel="3" x14ac:dyDescent="0.2">
      <c r="A503" s="157"/>
      <c r="B503" s="157"/>
      <c r="C503" s="158"/>
      <c r="D503" s="159"/>
      <c r="E503" s="138" t="str">
        <f xml:space="preserve"> InpS!E$378</f>
        <v>Eligible for post financeability adjustments tax uplift - PR14 BYR Totex menu</v>
      </c>
      <c r="F503" s="138">
        <f xml:space="preserve"> InpS!F$378</f>
        <v>1</v>
      </c>
      <c r="G503" s="138" t="str">
        <f xml:space="preserve"> InpS!G$378</f>
        <v>1 = Yes, 0 = No</v>
      </c>
    </row>
    <row r="504" spans="1:7" outlineLevel="3" x14ac:dyDescent="0.2">
      <c r="F504" s="260"/>
    </row>
    <row r="505" spans="1:7" outlineLevel="3" x14ac:dyDescent="0.2">
      <c r="E505" s="11" t="s">
        <v>747</v>
      </c>
      <c r="F505" s="166">
        <f xml:space="preserve"> F496 * F$503</f>
        <v>0</v>
      </c>
      <c r="G505" s="11" t="s">
        <v>158</v>
      </c>
    </row>
    <row r="506" spans="1:7" outlineLevel="3" x14ac:dyDescent="0.2">
      <c r="E506" s="11" t="s">
        <v>748</v>
      </c>
      <c r="F506" s="166">
        <f t="shared" ref="F506:F510" si="45" xml:space="preserve"> F497 * F$503</f>
        <v>9.7992563569486643E-2</v>
      </c>
      <c r="G506" s="11" t="s">
        <v>158</v>
      </c>
    </row>
    <row r="507" spans="1:7" outlineLevel="3" x14ac:dyDescent="0.2">
      <c r="E507" s="11" t="s">
        <v>749</v>
      </c>
      <c r="F507" s="166">
        <f t="shared" si="45"/>
        <v>1.8890132736286581E-2</v>
      </c>
      <c r="G507" s="11" t="s">
        <v>158</v>
      </c>
    </row>
    <row r="508" spans="1:7" outlineLevel="3" x14ac:dyDescent="0.2">
      <c r="E508" s="11" t="s">
        <v>750</v>
      </c>
      <c r="F508" s="166">
        <f t="shared" si="45"/>
        <v>0</v>
      </c>
      <c r="G508" s="11" t="s">
        <v>158</v>
      </c>
    </row>
    <row r="509" spans="1:7" outlineLevel="3" x14ac:dyDescent="0.2">
      <c r="E509" s="11" t="s">
        <v>751</v>
      </c>
      <c r="F509" s="166">
        <f t="shared" si="45"/>
        <v>0</v>
      </c>
      <c r="G509" s="11" t="s">
        <v>158</v>
      </c>
    </row>
    <row r="510" spans="1:7" outlineLevel="3" x14ac:dyDescent="0.2">
      <c r="E510" s="11" t="s">
        <v>752</v>
      </c>
      <c r="F510" s="166">
        <f t="shared" si="45"/>
        <v>0</v>
      </c>
      <c r="G510" s="11" t="s">
        <v>158</v>
      </c>
    </row>
    <row r="511" spans="1:7" outlineLevel="3" x14ac:dyDescent="0.2">
      <c r="F511" s="260"/>
    </row>
    <row r="512" spans="1:7" outlineLevel="2" x14ac:dyDescent="0.2">
      <c r="C512" s="40" t="s">
        <v>753</v>
      </c>
      <c r="F512" s="260"/>
    </row>
    <row r="513" spans="1:7" outlineLevel="3" x14ac:dyDescent="0.2">
      <c r="E513" s="11" t="str">
        <f xml:space="preserve"> E$216</f>
        <v>PR14 BYR Other revenue adjustment expressed in 2022-23 CPIH FYA prices (WR)</v>
      </c>
      <c r="F513" s="166">
        <f t="shared" ref="F513:G513" si="46" xml:space="preserve"> F$216</f>
        <v>0</v>
      </c>
      <c r="G513" s="11" t="str">
        <f t="shared" si="46"/>
        <v>£m</v>
      </c>
    </row>
    <row r="514" spans="1:7" outlineLevel="3" x14ac:dyDescent="0.2">
      <c r="E514" s="11" t="str">
        <f xml:space="preserve"> E$217</f>
        <v>PR14 BYR Other revenue adjustment expressed in 2022-23 CPIH FYA prices (WN)</v>
      </c>
      <c r="F514" s="166">
        <f t="shared" ref="F514:G514" si="47" xml:space="preserve"> F$217</f>
        <v>0</v>
      </c>
      <c r="G514" s="11" t="str">
        <f t="shared" si="47"/>
        <v>£m</v>
      </c>
    </row>
    <row r="515" spans="1:7" outlineLevel="3" x14ac:dyDescent="0.2">
      <c r="E515" s="11" t="str">
        <f xml:space="preserve"> E$218</f>
        <v>PR14 BYR Other revenue adjustment expressed in 2022-23 CPIH FYA prices (WWN)</v>
      </c>
      <c r="F515" s="166">
        <f t="shared" ref="F515:G515" si="48" xml:space="preserve"> F$218</f>
        <v>0</v>
      </c>
      <c r="G515" s="11" t="str">
        <f t="shared" si="48"/>
        <v>£m</v>
      </c>
    </row>
    <row r="516" spans="1:7" outlineLevel="3" x14ac:dyDescent="0.2">
      <c r="E516" s="11" t="str">
        <f xml:space="preserve"> E$219</f>
        <v>PR14 BYR Other revenue adjustment expressed in 2022-23 CPIH FYA prices (BR)</v>
      </c>
      <c r="F516" s="166">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6">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6">
        <f t="shared" ref="F518:G518" si="51" xml:space="preserve"> F$221</f>
        <v>0</v>
      </c>
      <c r="G518" s="11" t="str">
        <f t="shared" si="51"/>
        <v>£m</v>
      </c>
    </row>
    <row r="519" spans="1:7" outlineLevel="3" x14ac:dyDescent="0.2">
      <c r="F519" s="260"/>
    </row>
    <row r="520" spans="1:7" s="138" customFormat="1" outlineLevel="3" x14ac:dyDescent="0.2">
      <c r="A520" s="157"/>
      <c r="B520" s="157"/>
      <c r="C520" s="158"/>
      <c r="D520" s="159"/>
      <c r="E520" s="138" t="str">
        <f xml:space="preserve"> InpS!E$379</f>
        <v>Eligible for post financeability adjustments tax uplift - PR14 BYR Other</v>
      </c>
      <c r="F520" s="138">
        <f xml:space="preserve"> InpS!F$379</f>
        <v>0</v>
      </c>
      <c r="G520" s="138" t="str">
        <f xml:space="preserve"> InpS!G$379</f>
        <v>1 = Yes, 0 = No</v>
      </c>
    </row>
    <row r="521" spans="1:7" outlineLevel="3" x14ac:dyDescent="0.2">
      <c r="F521" s="260"/>
    </row>
    <row r="522" spans="1:7" outlineLevel="3" x14ac:dyDescent="0.2">
      <c r="E522" s="11" t="s">
        <v>754</v>
      </c>
      <c r="F522" s="166">
        <f xml:space="preserve"> F513 * F$520</f>
        <v>0</v>
      </c>
      <c r="G522" s="11" t="s">
        <v>158</v>
      </c>
    </row>
    <row r="523" spans="1:7" outlineLevel="3" x14ac:dyDescent="0.2">
      <c r="E523" s="11" t="s">
        <v>755</v>
      </c>
      <c r="F523" s="166">
        <f t="shared" ref="F523:F527" si="52" xml:space="preserve"> F514 * F$520</f>
        <v>0</v>
      </c>
      <c r="G523" s="11" t="s">
        <v>158</v>
      </c>
    </row>
    <row r="524" spans="1:7" outlineLevel="3" x14ac:dyDescent="0.2">
      <c r="E524" s="11" t="s">
        <v>756</v>
      </c>
      <c r="F524" s="166">
        <f t="shared" si="52"/>
        <v>0</v>
      </c>
      <c r="G524" s="11" t="s">
        <v>158</v>
      </c>
    </row>
    <row r="525" spans="1:7" outlineLevel="3" x14ac:dyDescent="0.2">
      <c r="E525" s="11" t="s">
        <v>757</v>
      </c>
      <c r="F525" s="166">
        <f t="shared" si="52"/>
        <v>0</v>
      </c>
      <c r="G525" s="11" t="s">
        <v>158</v>
      </c>
    </row>
    <row r="526" spans="1:7" outlineLevel="3" x14ac:dyDescent="0.2">
      <c r="E526" s="11" t="s">
        <v>758</v>
      </c>
      <c r="F526" s="166">
        <f t="shared" si="52"/>
        <v>0</v>
      </c>
      <c r="G526" s="11" t="s">
        <v>158</v>
      </c>
    </row>
    <row r="527" spans="1:7" outlineLevel="3" x14ac:dyDescent="0.2">
      <c r="E527" s="11" t="s">
        <v>759</v>
      </c>
      <c r="F527" s="166">
        <f t="shared" si="52"/>
        <v>0</v>
      </c>
      <c r="G527" s="11" t="s">
        <v>158</v>
      </c>
    </row>
    <row r="528" spans="1:7" outlineLevel="3" x14ac:dyDescent="0.2">
      <c r="F528" s="260"/>
    </row>
    <row r="529" spans="1:7" outlineLevel="2" x14ac:dyDescent="0.2">
      <c r="C529" s="40" t="s">
        <v>760</v>
      </c>
      <c r="F529" s="260"/>
    </row>
    <row r="530" spans="1:7" outlineLevel="3" x14ac:dyDescent="0.2">
      <c r="E530" s="11" t="str">
        <f xml:space="preserve"> E$223</f>
        <v>PR14 BYR Residential retail revenue adjustment expressed in 2022-23 CPIH FYA prices</v>
      </c>
      <c r="F530" s="166">
        <f t="shared" ref="F530:G530" si="53" xml:space="preserve"> F$223</f>
        <v>0.664696545658084</v>
      </c>
      <c r="G530" s="11" t="str">
        <f t="shared" si="53"/>
        <v>£m</v>
      </c>
    </row>
    <row r="531" spans="1:7" outlineLevel="3" x14ac:dyDescent="0.2">
      <c r="F531" s="260"/>
    </row>
    <row r="532" spans="1:7" s="138" customFormat="1" outlineLevel="3" x14ac:dyDescent="0.2">
      <c r="A532" s="157"/>
      <c r="B532" s="157"/>
      <c r="C532" s="158"/>
      <c r="D532" s="159"/>
      <c r="E532" s="138" t="str">
        <f xml:space="preserve"> InpS!E$380</f>
        <v>Eligible for post financeability adjustments tax uplift - PR14 BYR Residential retail</v>
      </c>
      <c r="F532" s="138">
        <f xml:space="preserve"> InpS!F$380</f>
        <v>0</v>
      </c>
      <c r="G532" s="138" t="str">
        <f xml:space="preserve"> InpS!G$380</f>
        <v>1 = Yes, 0 = No</v>
      </c>
    </row>
    <row r="533" spans="1:7" outlineLevel="3" x14ac:dyDescent="0.2">
      <c r="F533" s="260"/>
    </row>
    <row r="534" spans="1:7" outlineLevel="3" x14ac:dyDescent="0.2">
      <c r="E534" s="11" t="s">
        <v>761</v>
      </c>
      <c r="F534" s="166">
        <f xml:space="preserve"> F530 * F$532</f>
        <v>0</v>
      </c>
      <c r="G534" s="11" t="s">
        <v>158</v>
      </c>
    </row>
    <row r="535" spans="1:7" outlineLevel="3" x14ac:dyDescent="0.2">
      <c r="F535" s="260"/>
    </row>
    <row r="536" spans="1:7" outlineLevel="2" x14ac:dyDescent="0.2">
      <c r="C536" s="40" t="s">
        <v>762</v>
      </c>
      <c r="F536" s="260"/>
    </row>
    <row r="537" spans="1:7" outlineLevel="3" x14ac:dyDescent="0.2">
      <c r="E537" s="11" t="str">
        <f xml:space="preserve"> E$225</f>
        <v>PR19 ODI revenue adjustment expressed in 2022-23 CPIH FYA prices (WR)</v>
      </c>
      <c r="F537" s="260">
        <f t="shared" ref="F537:G537" si="54" xml:space="preserve"> F$225</f>
        <v>0</v>
      </c>
      <c r="G537" s="11" t="str">
        <f t="shared" si="54"/>
        <v>£m</v>
      </c>
    </row>
    <row r="538" spans="1:7" outlineLevel="3" x14ac:dyDescent="0.2">
      <c r="E538" s="11" t="str">
        <f xml:space="preserve"> E$226</f>
        <v>PR19 ODI revenue adjustment expressed in 2022-23 CPIH FYA prices (WN)</v>
      </c>
      <c r="F538" s="260">
        <f t="shared" ref="F538:G538" si="55" xml:space="preserve"> F$226</f>
        <v>0</v>
      </c>
      <c r="G538" s="11" t="str">
        <f t="shared" si="55"/>
        <v>£m</v>
      </c>
    </row>
    <row r="539" spans="1:7" outlineLevel="3" x14ac:dyDescent="0.2">
      <c r="E539" s="11" t="str">
        <f xml:space="preserve"> E$227</f>
        <v>PR19 ODI revenue adjustment expressed in 2022-23 CPIH FYA prices (WWN)</v>
      </c>
      <c r="F539" s="260">
        <f t="shared" ref="F539:G539" si="56" xml:space="preserve"> F$227</f>
        <v>0</v>
      </c>
      <c r="G539" s="11" t="str">
        <f t="shared" si="56"/>
        <v>£m</v>
      </c>
    </row>
    <row r="540" spans="1:7" outlineLevel="3" x14ac:dyDescent="0.2">
      <c r="E540" s="11" t="str">
        <f xml:space="preserve"> E$228</f>
        <v>PR19 ODI revenue adjustment expressed in 2022-23 CPIH FYA prices (BR)</v>
      </c>
      <c r="F540" s="260">
        <f t="shared" ref="F540:G540" si="57" xml:space="preserve"> F$228</f>
        <v>0</v>
      </c>
      <c r="G540" s="11" t="str">
        <f t="shared" si="57"/>
        <v>£m</v>
      </c>
    </row>
    <row r="541" spans="1:7" outlineLevel="3" x14ac:dyDescent="0.2">
      <c r="E541" s="11" t="str">
        <f xml:space="preserve"> E$229</f>
        <v>PR19 ODI revenue adjustment expressed in 2022-23 CPIH FYA prices (ADDN1)</v>
      </c>
      <c r="F541" s="260">
        <f t="shared" ref="F541:G541" si="58" xml:space="preserve"> F$229</f>
        <v>0</v>
      </c>
      <c r="G541" s="11" t="str">
        <f t="shared" si="58"/>
        <v>£m</v>
      </c>
    </row>
    <row r="542" spans="1:7" outlineLevel="3" x14ac:dyDescent="0.2">
      <c r="E542" s="11" t="str">
        <f xml:space="preserve"> E$230</f>
        <v>PR19 ODI revenue adjustment expressed in 2022-23 CPIH FYA prices (ADDN2)</v>
      </c>
      <c r="F542" s="260">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60">
        <f t="shared" ref="F543:G543" si="60" xml:space="preserve"> F$231</f>
        <v>0</v>
      </c>
      <c r="G543" s="11" t="str">
        <f t="shared" si="60"/>
        <v>£m</v>
      </c>
    </row>
    <row r="544" spans="1:7" outlineLevel="3" x14ac:dyDescent="0.2">
      <c r="E544" s="11" t="str">
        <f xml:space="preserve"> E$232</f>
        <v>PR19 ODI revenue adjustment expressed in 2022-23 CPIH FYA prices (Business retail)</v>
      </c>
      <c r="F544" s="260">
        <f t="shared" ref="F544:G544" si="61" xml:space="preserve"> F$232</f>
        <v>0</v>
      </c>
      <c r="G544" s="11" t="str">
        <f t="shared" si="61"/>
        <v>£m</v>
      </c>
    </row>
    <row r="545" spans="1:7" outlineLevel="3" x14ac:dyDescent="0.2">
      <c r="F545" s="260"/>
    </row>
    <row r="546" spans="1:7" s="138" customFormat="1" outlineLevel="3" x14ac:dyDescent="0.2">
      <c r="A546" s="157"/>
      <c r="B546" s="157"/>
      <c r="C546" s="158"/>
      <c r="D546" s="159"/>
      <c r="E546" s="138" t="str">
        <f xml:space="preserve"> InpS!E$384</f>
        <v>Eligible for post financeability adjustments tax uplift - PR19 ODI revenue adjustment (WR)</v>
      </c>
      <c r="F546" s="138">
        <f xml:space="preserve"> InpS!F$384</f>
        <v>1</v>
      </c>
      <c r="G546" s="138" t="str">
        <f xml:space="preserve"> InpS!G$384</f>
        <v>1 = Yes, 0 = No</v>
      </c>
    </row>
    <row r="547" spans="1:7" s="138" customFormat="1" outlineLevel="3" x14ac:dyDescent="0.2">
      <c r="A547" s="157"/>
      <c r="B547" s="157"/>
      <c r="C547" s="158"/>
      <c r="D547" s="159"/>
      <c r="E547" s="138" t="str">
        <f xml:space="preserve"> InpS!E$385</f>
        <v>Eligible for post financeability adjustments tax uplift - PR19 ODI revenue adjustment (WN)</v>
      </c>
      <c r="F547" s="138">
        <f xml:space="preserve"> InpS!F$385</f>
        <v>1</v>
      </c>
      <c r="G547" s="138" t="str">
        <f xml:space="preserve"> InpS!G$385</f>
        <v>1 = Yes, 0 = No</v>
      </c>
    </row>
    <row r="548" spans="1:7" s="138" customFormat="1" outlineLevel="3" x14ac:dyDescent="0.2">
      <c r="A548" s="157"/>
      <c r="B548" s="157"/>
      <c r="C548" s="158"/>
      <c r="D548" s="159"/>
      <c r="E548" s="138" t="str">
        <f xml:space="preserve"> InpS!E$386</f>
        <v>Eligible for post financeability adjustments tax uplift - PR19 ODI revenue adjustment (WWN)</v>
      </c>
      <c r="F548" s="138">
        <f xml:space="preserve"> InpS!F$386</f>
        <v>1</v>
      </c>
      <c r="G548" s="138" t="str">
        <f xml:space="preserve"> InpS!G$386</f>
        <v>1 = Yes, 0 = No</v>
      </c>
    </row>
    <row r="549" spans="1:7" s="138" customFormat="1" outlineLevel="3" x14ac:dyDescent="0.2">
      <c r="A549" s="157"/>
      <c r="B549" s="157"/>
      <c r="C549" s="158"/>
      <c r="D549" s="159"/>
      <c r="E549" s="138" t="str">
        <f xml:space="preserve"> InpS!E$387</f>
        <v>Eligible for post financeability adjustments tax uplift - PR19 ODI revenue adjustment (BR)</v>
      </c>
      <c r="F549" s="138">
        <f xml:space="preserve"> InpS!F$387</f>
        <v>1</v>
      </c>
      <c r="G549" s="138" t="str">
        <f xml:space="preserve"> InpS!G$387</f>
        <v>1 = Yes, 0 = No</v>
      </c>
    </row>
    <row r="550" spans="1:7" s="138" customFormat="1" outlineLevel="3" x14ac:dyDescent="0.2">
      <c r="A550" s="157"/>
      <c r="B550" s="157"/>
      <c r="C550" s="158"/>
      <c r="D550" s="159"/>
      <c r="E550" s="138" t="str">
        <f xml:space="preserve"> InpS!E$388</f>
        <v>Eligible for post financeability adjustments tax uplift - PR19 ODI revenue adjustment (ADDN1)</v>
      </c>
      <c r="F550" s="138">
        <f xml:space="preserve"> InpS!F$388</f>
        <v>1</v>
      </c>
      <c r="G550" s="138" t="str">
        <f xml:space="preserve"> InpS!G$388</f>
        <v>1 = Yes, 0 = No</v>
      </c>
    </row>
    <row r="551" spans="1:7" s="138" customFormat="1" outlineLevel="3" x14ac:dyDescent="0.2">
      <c r="A551" s="157"/>
      <c r="B551" s="157"/>
      <c r="C551" s="158"/>
      <c r="D551" s="159"/>
      <c r="E551" s="138" t="str">
        <f xml:space="preserve"> InpS!E$389</f>
        <v>Eligible for post financeability adjustments tax uplift - PR19 ODI revenue adjustment (ADDN2)</v>
      </c>
      <c r="F551" s="138">
        <f xml:space="preserve"> InpS!F$389</f>
        <v>1</v>
      </c>
      <c r="G551" s="138" t="str">
        <f xml:space="preserve"> InpS!G$389</f>
        <v>1 = Yes, 0 = No</v>
      </c>
    </row>
    <row r="552" spans="1:7" s="138" customFormat="1" outlineLevel="3" x14ac:dyDescent="0.2">
      <c r="A552" s="157"/>
      <c r="B552" s="157"/>
      <c r="C552" s="158"/>
      <c r="D552" s="159"/>
      <c r="E552" s="138" t="str">
        <f xml:space="preserve"> InpS!E$390</f>
        <v>Eligible for post financeability adjustments tax uplift - PR19 ODI revenue adjustment (Residential retail)</v>
      </c>
      <c r="F552" s="138">
        <f xml:space="preserve"> InpS!F$390</f>
        <v>1</v>
      </c>
      <c r="G552" s="138" t="str">
        <f xml:space="preserve"> InpS!G$390</f>
        <v>1 = Yes, 0 = No</v>
      </c>
    </row>
    <row r="553" spans="1:7" s="138" customFormat="1" outlineLevel="3" x14ac:dyDescent="0.2">
      <c r="A553" s="157"/>
      <c r="B553" s="157"/>
      <c r="C553" s="158"/>
      <c r="D553" s="159"/>
      <c r="E553" s="138" t="str">
        <f xml:space="preserve"> InpS!E$391</f>
        <v>Eligible for post financeability adjustments tax uplift - PR19 ODI revenue adjustment (Business retail)</v>
      </c>
      <c r="F553" s="138">
        <f xml:space="preserve"> InpS!F$391</f>
        <v>1</v>
      </c>
      <c r="G553" s="138" t="str">
        <f xml:space="preserve"> InpS!G$391</f>
        <v>1 = Yes, 0 = No</v>
      </c>
    </row>
    <row r="554" spans="1:7" outlineLevel="3" x14ac:dyDescent="0.2">
      <c r="F554" s="260"/>
    </row>
    <row r="555" spans="1:7" outlineLevel="3" x14ac:dyDescent="0.2">
      <c r="E555" s="11" t="s">
        <v>763</v>
      </c>
      <c r="F555" s="166">
        <f xml:space="preserve"> F537 * F546</f>
        <v>0</v>
      </c>
      <c r="G555" s="11" t="s">
        <v>158</v>
      </c>
    </row>
    <row r="556" spans="1:7" outlineLevel="3" x14ac:dyDescent="0.2">
      <c r="E556" s="11" t="s">
        <v>764</v>
      </c>
      <c r="F556" s="166">
        <f t="shared" ref="F556:F562" si="62" xml:space="preserve"> F538 * F547</f>
        <v>0</v>
      </c>
      <c r="G556" s="11" t="s">
        <v>158</v>
      </c>
    </row>
    <row r="557" spans="1:7" outlineLevel="3" x14ac:dyDescent="0.2">
      <c r="E557" s="11" t="s">
        <v>765</v>
      </c>
      <c r="F557" s="166">
        <f t="shared" si="62"/>
        <v>0</v>
      </c>
      <c r="G557" s="11" t="s">
        <v>158</v>
      </c>
    </row>
    <row r="558" spans="1:7" outlineLevel="3" x14ac:dyDescent="0.2">
      <c r="E558" s="11" t="s">
        <v>766</v>
      </c>
      <c r="F558" s="166">
        <f t="shared" si="62"/>
        <v>0</v>
      </c>
      <c r="G558" s="11" t="s">
        <v>158</v>
      </c>
    </row>
    <row r="559" spans="1:7" outlineLevel="3" x14ac:dyDescent="0.2">
      <c r="E559" s="11" t="s">
        <v>767</v>
      </c>
      <c r="F559" s="166">
        <f xml:space="preserve"> F541 * F550</f>
        <v>0</v>
      </c>
      <c r="G559" s="11" t="s">
        <v>158</v>
      </c>
    </row>
    <row r="560" spans="1:7" outlineLevel="3" x14ac:dyDescent="0.2">
      <c r="E560" s="11" t="s">
        <v>768</v>
      </c>
      <c r="F560" s="166">
        <f t="shared" si="62"/>
        <v>0</v>
      </c>
      <c r="G560" s="11" t="s">
        <v>158</v>
      </c>
    </row>
    <row r="561" spans="1:7" outlineLevel="3" x14ac:dyDescent="0.2">
      <c r="E561" s="11" t="s">
        <v>769</v>
      </c>
      <c r="F561" s="166">
        <f t="shared" si="62"/>
        <v>0</v>
      </c>
      <c r="G561" s="11" t="s">
        <v>158</v>
      </c>
    </row>
    <row r="562" spans="1:7" outlineLevel="3" x14ac:dyDescent="0.2">
      <c r="E562" s="11" t="s">
        <v>770</v>
      </c>
      <c r="F562" s="166">
        <f t="shared" si="62"/>
        <v>0</v>
      </c>
      <c r="G562" s="11" t="s">
        <v>158</v>
      </c>
    </row>
    <row r="563" spans="1:7" outlineLevel="3" x14ac:dyDescent="0.2">
      <c r="F563" s="260"/>
    </row>
    <row r="564" spans="1:7" outlineLevel="2" x14ac:dyDescent="0.2">
      <c r="C564" s="40" t="s">
        <v>771</v>
      </c>
      <c r="F564" s="260"/>
    </row>
    <row r="565" spans="1:7" outlineLevel="3" x14ac:dyDescent="0.2">
      <c r="E565" s="11" t="str">
        <f xml:space="preserve"> E$234</f>
        <v>PR19 C-MeX revenue adjustment expressed in 2022-23 CPIH FYA prices (WR)</v>
      </c>
      <c r="F565" s="260">
        <f t="shared" ref="F565:G565" si="63" xml:space="preserve"> F$234</f>
        <v>0</v>
      </c>
      <c r="G565" s="11" t="str">
        <f t="shared" si="63"/>
        <v>£m</v>
      </c>
    </row>
    <row r="566" spans="1:7" outlineLevel="3" x14ac:dyDescent="0.2">
      <c r="E566" s="11" t="str">
        <f xml:space="preserve"> E$235</f>
        <v>PR19 C-MeX revenue adjustment expressed in 2022-23 CPIH FYA prices (WN)</v>
      </c>
      <c r="F566" s="260">
        <f t="shared" ref="F566:G566" si="64" xml:space="preserve"> F$235</f>
        <v>0</v>
      </c>
      <c r="G566" s="11" t="str">
        <f t="shared" si="64"/>
        <v>£m</v>
      </c>
    </row>
    <row r="567" spans="1:7" outlineLevel="3" x14ac:dyDescent="0.2">
      <c r="E567" s="11" t="str">
        <f xml:space="preserve"> E$236</f>
        <v>PR19 C-MeX revenue adjustment expressed in 2022-23 CPIH FYA prices (WWN)</v>
      </c>
      <c r="F567" s="260">
        <f t="shared" ref="F567:G567" si="65" xml:space="preserve"> F$236</f>
        <v>0</v>
      </c>
      <c r="G567" s="11" t="str">
        <f t="shared" si="65"/>
        <v>£m</v>
      </c>
    </row>
    <row r="568" spans="1:7" outlineLevel="3" x14ac:dyDescent="0.2">
      <c r="E568" s="11" t="str">
        <f xml:space="preserve"> E$237</f>
        <v>PR19 C-MeX revenue adjustment expressed in 2022-23 CPIH FYA prices (BR)</v>
      </c>
      <c r="F568" s="260">
        <f t="shared" ref="F568:G568" si="66" xml:space="preserve"> F$237</f>
        <v>0</v>
      </c>
      <c r="G568" s="11" t="str">
        <f t="shared" si="66"/>
        <v>£m</v>
      </c>
    </row>
    <row r="569" spans="1:7" outlineLevel="3" x14ac:dyDescent="0.2">
      <c r="E569" s="11" t="str">
        <f xml:space="preserve"> E$238</f>
        <v>PR19 C-MeX revenue adjustment expressed in 2022-23 CPIH FYA prices (ADDN1)</v>
      </c>
      <c r="F569" s="260">
        <f t="shared" ref="F569:G569" si="67" xml:space="preserve"> F$238</f>
        <v>0</v>
      </c>
      <c r="G569" s="11" t="str">
        <f t="shared" si="67"/>
        <v>£m</v>
      </c>
    </row>
    <row r="570" spans="1:7" outlineLevel="3" x14ac:dyDescent="0.2">
      <c r="E570" s="11" t="str">
        <f xml:space="preserve"> E$239</f>
        <v>PR19 C-MeX revenue adjustment expressed in 2022-23 CPIH FYA prices (ADDN2)</v>
      </c>
      <c r="F570" s="260">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60">
        <f t="shared" ref="F571:G571" si="69" xml:space="preserve"> F$240</f>
        <v>0</v>
      </c>
      <c r="G571" s="11" t="str">
        <f t="shared" si="69"/>
        <v>£m</v>
      </c>
    </row>
    <row r="572" spans="1:7" outlineLevel="3" x14ac:dyDescent="0.2">
      <c r="E572" s="11" t="str">
        <f xml:space="preserve"> E$241</f>
        <v>PR19 C-MeX revenue adjustment expressed in 2022-23 CPIH FYA prices (Business retail)</v>
      </c>
      <c r="F572" s="260">
        <f t="shared" ref="F572:G572" si="70" xml:space="preserve"> F$241</f>
        <v>0</v>
      </c>
      <c r="G572" s="11" t="str">
        <f t="shared" si="70"/>
        <v>£m</v>
      </c>
    </row>
    <row r="573" spans="1:7" outlineLevel="3" x14ac:dyDescent="0.2">
      <c r="F573" s="260"/>
    </row>
    <row r="574" spans="1:7" s="138" customFormat="1" outlineLevel="3" x14ac:dyDescent="0.2">
      <c r="A574" s="157"/>
      <c r="B574" s="157"/>
      <c r="C574" s="158"/>
      <c r="D574" s="159"/>
      <c r="E574" s="138" t="str">
        <f xml:space="preserve"> InpS!E$402</f>
        <v>Eligible for post financeability adjustments tax uplift - PR19 C-MeX revenue adjustment (WR)</v>
      </c>
      <c r="F574" s="138">
        <f xml:space="preserve"> InpS!F$402</f>
        <v>1</v>
      </c>
      <c r="G574" s="138" t="str">
        <f xml:space="preserve"> InpS!G$402</f>
        <v>1 = Yes, 0 = No</v>
      </c>
    </row>
    <row r="575" spans="1:7" s="138" customFormat="1" outlineLevel="3" x14ac:dyDescent="0.2">
      <c r="A575" s="157"/>
      <c r="B575" s="157"/>
      <c r="C575" s="158"/>
      <c r="D575" s="159"/>
      <c r="E575" s="138" t="str">
        <f xml:space="preserve"> InpS!E$403</f>
        <v>Eligible for post financeability adjustments tax uplift - PR19 C-MeX revenue adjustment (WN)</v>
      </c>
      <c r="F575" s="138">
        <f xml:space="preserve"> InpS!F$403</f>
        <v>1</v>
      </c>
      <c r="G575" s="138" t="str">
        <f xml:space="preserve"> InpS!G$403</f>
        <v>1 = Yes, 0 = No</v>
      </c>
    </row>
    <row r="576" spans="1:7" s="138" customFormat="1" outlineLevel="3" x14ac:dyDescent="0.2">
      <c r="A576" s="157"/>
      <c r="B576" s="157"/>
      <c r="C576" s="158"/>
      <c r="D576" s="159"/>
      <c r="E576" s="138" t="str">
        <f xml:space="preserve"> InpS!E$404</f>
        <v>Eligible for post financeability adjustments tax uplift - PR19 C-MeX revenue adjustment (WWN)</v>
      </c>
      <c r="F576" s="138">
        <f xml:space="preserve"> InpS!F$404</f>
        <v>1</v>
      </c>
      <c r="G576" s="138" t="str">
        <f xml:space="preserve"> InpS!G$404</f>
        <v>1 = Yes, 0 = No</v>
      </c>
    </row>
    <row r="577" spans="1:7" s="138" customFormat="1" outlineLevel="3" x14ac:dyDescent="0.2">
      <c r="A577" s="157"/>
      <c r="B577" s="157"/>
      <c r="C577" s="158"/>
      <c r="D577" s="159"/>
      <c r="E577" s="138" t="str">
        <f xml:space="preserve"> InpS!E$405</f>
        <v>Eligible for post financeability adjustments tax uplift - PR19 C-MeX revenue adjustment (BR)</v>
      </c>
      <c r="F577" s="138">
        <f xml:space="preserve"> InpS!F$405</f>
        <v>1</v>
      </c>
      <c r="G577" s="138" t="str">
        <f xml:space="preserve"> InpS!G$405</f>
        <v>1 = Yes, 0 = No</v>
      </c>
    </row>
    <row r="578" spans="1:7" s="138" customFormat="1" outlineLevel="3" x14ac:dyDescent="0.2">
      <c r="A578" s="157"/>
      <c r="B578" s="157"/>
      <c r="C578" s="158"/>
      <c r="D578" s="159"/>
      <c r="E578" s="138" t="str">
        <f xml:space="preserve"> InpS!E$406</f>
        <v>Eligible for post financeability adjustments tax uplift - PR19 C-MeX revenue adjustment (ADDN1)</v>
      </c>
      <c r="F578" s="138">
        <f xml:space="preserve"> InpS!F$406</f>
        <v>1</v>
      </c>
      <c r="G578" s="138" t="str">
        <f xml:space="preserve"> InpS!G$406</f>
        <v>1 = Yes, 0 = No</v>
      </c>
    </row>
    <row r="579" spans="1:7" s="138" customFormat="1" outlineLevel="3" x14ac:dyDescent="0.2">
      <c r="A579" s="157"/>
      <c r="B579" s="157"/>
      <c r="C579" s="158"/>
      <c r="D579" s="159"/>
      <c r="E579" s="138" t="str">
        <f xml:space="preserve"> InpS!E$407</f>
        <v>Eligible for post financeability adjustments tax uplift - PR19 C-MeX revenue adjustment (ADDN2)</v>
      </c>
      <c r="F579" s="138">
        <f xml:space="preserve"> InpS!F$407</f>
        <v>1</v>
      </c>
      <c r="G579" s="138" t="str">
        <f xml:space="preserve"> InpS!G$407</f>
        <v>1 = Yes, 0 = No</v>
      </c>
    </row>
    <row r="580" spans="1:7" s="138" customFormat="1" outlineLevel="3" x14ac:dyDescent="0.2">
      <c r="A580" s="157"/>
      <c r="B580" s="157"/>
      <c r="C580" s="158"/>
      <c r="D580" s="159"/>
      <c r="E580" s="138" t="str">
        <f xml:space="preserve"> InpS!E$408</f>
        <v>Eligible for post financeability adjustments tax uplift - PR19 C-MeX revenue adjustment (Residential retail)</v>
      </c>
      <c r="F580" s="138">
        <f xml:space="preserve"> InpS!F$408</f>
        <v>1</v>
      </c>
      <c r="G580" s="138" t="str">
        <f xml:space="preserve"> InpS!G$408</f>
        <v>1 = Yes, 0 = No</v>
      </c>
    </row>
    <row r="581" spans="1:7" s="138" customFormat="1" outlineLevel="3" x14ac:dyDescent="0.2">
      <c r="A581" s="157"/>
      <c r="B581" s="157"/>
      <c r="C581" s="158"/>
      <c r="D581" s="159"/>
      <c r="E581" s="138" t="str">
        <f xml:space="preserve"> InpS!E$409</f>
        <v>Eligible for post financeability adjustments tax uplift - PR19 C-MeX revenue adjustment (Business retail)</v>
      </c>
      <c r="F581" s="138">
        <f xml:space="preserve"> InpS!F$409</f>
        <v>1</v>
      </c>
      <c r="G581" s="138" t="str">
        <f xml:space="preserve"> InpS!G$409</f>
        <v>1 = Yes, 0 = No</v>
      </c>
    </row>
    <row r="582" spans="1:7" outlineLevel="3" x14ac:dyDescent="0.2">
      <c r="F582" s="260"/>
    </row>
    <row r="583" spans="1:7" outlineLevel="3" x14ac:dyDescent="0.2">
      <c r="E583" s="11" t="s">
        <v>772</v>
      </c>
      <c r="F583" s="166">
        <f xml:space="preserve"> F565 * F574</f>
        <v>0</v>
      </c>
      <c r="G583" s="11" t="s">
        <v>158</v>
      </c>
    </row>
    <row r="584" spans="1:7" outlineLevel="3" x14ac:dyDescent="0.2">
      <c r="E584" s="11" t="s">
        <v>773</v>
      </c>
      <c r="F584" s="166">
        <f t="shared" ref="F584:F589" si="71" xml:space="preserve"> F566 * F575</f>
        <v>0</v>
      </c>
      <c r="G584" s="11" t="s">
        <v>158</v>
      </c>
    </row>
    <row r="585" spans="1:7" outlineLevel="3" x14ac:dyDescent="0.2">
      <c r="E585" s="11" t="s">
        <v>774</v>
      </c>
      <c r="F585" s="166">
        <f t="shared" si="71"/>
        <v>0</v>
      </c>
      <c r="G585" s="11" t="s">
        <v>158</v>
      </c>
    </row>
    <row r="586" spans="1:7" outlineLevel="3" x14ac:dyDescent="0.2">
      <c r="E586" s="11" t="s">
        <v>775</v>
      </c>
      <c r="F586" s="166">
        <f t="shared" si="71"/>
        <v>0</v>
      </c>
      <c r="G586" s="11" t="s">
        <v>158</v>
      </c>
    </row>
    <row r="587" spans="1:7" outlineLevel="3" x14ac:dyDescent="0.2">
      <c r="E587" s="11" t="s">
        <v>776</v>
      </c>
      <c r="F587" s="166">
        <f xml:space="preserve"> F569 * F578</f>
        <v>0</v>
      </c>
      <c r="G587" s="11" t="s">
        <v>158</v>
      </c>
    </row>
    <row r="588" spans="1:7" outlineLevel="3" x14ac:dyDescent="0.2">
      <c r="E588" s="11" t="s">
        <v>777</v>
      </c>
      <c r="F588" s="166">
        <f t="shared" si="71"/>
        <v>0</v>
      </c>
      <c r="G588" s="11" t="s">
        <v>158</v>
      </c>
    </row>
    <row r="589" spans="1:7" outlineLevel="3" x14ac:dyDescent="0.2">
      <c r="E589" s="11" t="s">
        <v>778</v>
      </c>
      <c r="F589" s="166">
        <f t="shared" si="71"/>
        <v>0</v>
      </c>
      <c r="G589" s="11" t="s">
        <v>158</v>
      </c>
    </row>
    <row r="590" spans="1:7" outlineLevel="3" x14ac:dyDescent="0.2">
      <c r="E590" s="11" t="s">
        <v>779</v>
      </c>
      <c r="F590" s="166">
        <f xml:space="preserve"> F572 * F581</f>
        <v>0</v>
      </c>
      <c r="G590" s="11" t="s">
        <v>158</v>
      </c>
    </row>
    <row r="591" spans="1:7" outlineLevel="3" x14ac:dyDescent="0.2">
      <c r="F591" s="260"/>
    </row>
    <row r="592" spans="1:7" outlineLevel="2" x14ac:dyDescent="0.2">
      <c r="C592" s="40" t="s">
        <v>780</v>
      </c>
      <c r="F592" s="260"/>
    </row>
    <row r="593" spans="5:7" outlineLevel="3" x14ac:dyDescent="0.2">
      <c r="E593" s="11" t="str">
        <f xml:space="preserve"> E$243</f>
        <v>PR19 D-MeX revenue adjustment expressed in 2022-23 CPIH FYA prices (WR)</v>
      </c>
      <c r="F593" s="260">
        <f t="shared" ref="F593:G593" si="72" xml:space="preserve"> F$243</f>
        <v>0</v>
      </c>
      <c r="G593" s="11" t="str">
        <f t="shared" si="72"/>
        <v>£m</v>
      </c>
    </row>
    <row r="594" spans="5:7" outlineLevel="3" x14ac:dyDescent="0.2">
      <c r="E594" s="11" t="str">
        <f xml:space="preserve"> E$244</f>
        <v>PR19 D-MeX revenue adjustment expressed in 2022-23 CPIH FYA prices (WN)</v>
      </c>
      <c r="F594" s="260">
        <f t="shared" ref="F594:G594" si="73" xml:space="preserve"> F$244</f>
        <v>0</v>
      </c>
      <c r="G594" s="11" t="str">
        <f t="shared" si="73"/>
        <v>£m</v>
      </c>
    </row>
    <row r="595" spans="5:7" outlineLevel="3" x14ac:dyDescent="0.2">
      <c r="E595" s="11" t="str">
        <f xml:space="preserve"> E$245</f>
        <v>PR19 D-MeX revenue adjustment expressed in 2022-23 CPIH FYA prices (WWN)</v>
      </c>
      <c r="F595" s="260">
        <f t="shared" ref="F595:G595" si="74" xml:space="preserve"> F$245</f>
        <v>0</v>
      </c>
      <c r="G595" s="11" t="str">
        <f t="shared" si="74"/>
        <v>£m</v>
      </c>
    </row>
    <row r="596" spans="5:7" outlineLevel="3" x14ac:dyDescent="0.2">
      <c r="E596" s="11" t="str">
        <f xml:space="preserve"> E$246</f>
        <v>PR19 D-MeX revenue adjustment expressed in 2022-23 CPIH FYA prices (BR)</v>
      </c>
      <c r="F596" s="260">
        <f t="shared" ref="F596:G596" si="75" xml:space="preserve"> F$246</f>
        <v>0</v>
      </c>
      <c r="G596" s="11" t="str">
        <f t="shared" si="75"/>
        <v>£m</v>
      </c>
    </row>
    <row r="597" spans="5:7" outlineLevel="3" x14ac:dyDescent="0.2">
      <c r="E597" s="11" t="str">
        <f xml:space="preserve"> E$247</f>
        <v>PR19 D-MeX revenue adjustment expressed in 2022-23 CPIH FYA prices (ADDN1)</v>
      </c>
      <c r="F597" s="260">
        <f t="shared" ref="F597:G597" si="76" xml:space="preserve"> F$247</f>
        <v>0</v>
      </c>
      <c r="G597" s="11" t="str">
        <f t="shared" si="76"/>
        <v>£m</v>
      </c>
    </row>
    <row r="598" spans="5:7" outlineLevel="3" x14ac:dyDescent="0.2">
      <c r="E598" s="11" t="str">
        <f xml:space="preserve"> E$248</f>
        <v>PR19 D-MeX revenue adjustment expressed in 2022-23 CPIH FYA prices (ADDN2)</v>
      </c>
      <c r="F598" s="260">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60">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60">
        <f t="shared" ref="F600:G600" si="79" xml:space="preserve"> F$250</f>
        <v>0</v>
      </c>
      <c r="G600" s="11" t="str">
        <f t="shared" si="79"/>
        <v>£m</v>
      </c>
    </row>
    <row r="601" spans="5:7" outlineLevel="3" x14ac:dyDescent="0.2">
      <c r="F601" s="260"/>
    </row>
    <row r="602" spans="5:7" outlineLevel="3" x14ac:dyDescent="0.2">
      <c r="E602" s="138" t="str">
        <f xml:space="preserve"> InpS!E$411</f>
        <v>Eligible for post financeability adjustments tax uplift - PR19 D-MeX revenue adjustment (WR)</v>
      </c>
      <c r="F602" s="138">
        <f xml:space="preserve"> InpS!F$411</f>
        <v>1</v>
      </c>
      <c r="G602" s="138" t="str">
        <f xml:space="preserve"> InpS!G$411</f>
        <v>1 = Yes, 0 = No</v>
      </c>
    </row>
    <row r="603" spans="5:7" outlineLevel="3" x14ac:dyDescent="0.2">
      <c r="E603" s="138" t="str">
        <f xml:space="preserve"> InpS!E$412</f>
        <v>Eligible for post financeability adjustments tax uplift - PR19 D-MeX revenue adjustment (WN)</v>
      </c>
      <c r="F603" s="138">
        <f xml:space="preserve"> InpS!F$412</f>
        <v>1</v>
      </c>
      <c r="G603" s="138" t="str">
        <f xml:space="preserve"> InpS!G$412</f>
        <v>1 = Yes, 0 = No</v>
      </c>
    </row>
    <row r="604" spans="5:7" outlineLevel="3" x14ac:dyDescent="0.2">
      <c r="E604" s="138" t="str">
        <f xml:space="preserve"> InpS!E$413</f>
        <v>Eligible for post financeability adjustments tax uplift - PR19 D-MeX revenue adjustment (WWN)</v>
      </c>
      <c r="F604" s="138">
        <f xml:space="preserve"> InpS!F$413</f>
        <v>1</v>
      </c>
      <c r="G604" s="138" t="str">
        <f xml:space="preserve"> InpS!G$413</f>
        <v>1 = Yes, 0 = No</v>
      </c>
    </row>
    <row r="605" spans="5:7" outlineLevel="3" x14ac:dyDescent="0.2">
      <c r="E605" s="138" t="str">
        <f xml:space="preserve"> InpS!E$414</f>
        <v>Eligible for post financeability adjustments tax uplift - PR19 D-MeX revenue adjustment (BR)</v>
      </c>
      <c r="F605" s="138">
        <f xml:space="preserve"> InpS!F$414</f>
        <v>1</v>
      </c>
      <c r="G605" s="138" t="str">
        <f xml:space="preserve"> InpS!G$414</f>
        <v>1 = Yes, 0 = No</v>
      </c>
    </row>
    <row r="606" spans="5:7" outlineLevel="3" x14ac:dyDescent="0.2">
      <c r="E606" s="138" t="str">
        <f xml:space="preserve"> InpS!E$415</f>
        <v>Eligible for post financeability adjustments tax uplift - PR19 D-MeX revenue adjustment (ADDN1)</v>
      </c>
      <c r="F606" s="138">
        <f xml:space="preserve"> InpS!F$415</f>
        <v>1</v>
      </c>
      <c r="G606" s="138" t="str">
        <f xml:space="preserve"> InpS!G$415</f>
        <v>1 = Yes, 0 = No</v>
      </c>
    </row>
    <row r="607" spans="5:7" outlineLevel="3" x14ac:dyDescent="0.2">
      <c r="E607" s="138" t="str">
        <f xml:space="preserve"> InpS!E$416</f>
        <v>Eligible for post financeability adjustments tax uplift - PR19 D-MeX revenue adjustment (ADDN2)</v>
      </c>
      <c r="F607" s="138">
        <f xml:space="preserve"> InpS!F$416</f>
        <v>1</v>
      </c>
      <c r="G607" s="138" t="str">
        <f xml:space="preserve"> InpS!G$416</f>
        <v>1 = Yes, 0 = No</v>
      </c>
    </row>
    <row r="608" spans="5:7" outlineLevel="3" x14ac:dyDescent="0.2">
      <c r="E608" s="138" t="str">
        <f xml:space="preserve"> InpS!E$417</f>
        <v>Eligible for post financeability adjustments tax uplift - PR19 D-MeX revenue adjustment (Residential retail)</v>
      </c>
      <c r="F608" s="138">
        <f xml:space="preserve"> InpS!F$417</f>
        <v>1</v>
      </c>
      <c r="G608" s="138" t="str">
        <f xml:space="preserve"> InpS!G$417</f>
        <v>1 = Yes, 0 = No</v>
      </c>
    </row>
    <row r="609" spans="3:7" outlineLevel="3" x14ac:dyDescent="0.2">
      <c r="E609" s="138" t="str">
        <f xml:space="preserve"> InpS!E$418</f>
        <v>Eligible for post financeability adjustments tax uplift - PR19 D-MeX revenue adjustment (Business retail)</v>
      </c>
      <c r="F609" s="138">
        <f xml:space="preserve"> InpS!F$418</f>
        <v>1</v>
      </c>
      <c r="G609" s="138" t="str">
        <f xml:space="preserve"> InpS!G$418</f>
        <v>1 = Yes, 0 = No</v>
      </c>
    </row>
    <row r="610" spans="3:7" outlineLevel="3" x14ac:dyDescent="0.2">
      <c r="F610" s="260"/>
    </row>
    <row r="611" spans="3:7" outlineLevel="3" x14ac:dyDescent="0.2">
      <c r="E611" s="11" t="s">
        <v>781</v>
      </c>
      <c r="F611" s="166">
        <f xml:space="preserve"> F593 * F602</f>
        <v>0</v>
      </c>
      <c r="G611" s="11" t="s">
        <v>158</v>
      </c>
    </row>
    <row r="612" spans="3:7" outlineLevel="3" x14ac:dyDescent="0.2">
      <c r="E612" s="11" t="s">
        <v>782</v>
      </c>
      <c r="F612" s="166">
        <f t="shared" ref="F612:F617" si="80" xml:space="preserve"> F594 * F603</f>
        <v>0</v>
      </c>
      <c r="G612" s="11" t="s">
        <v>158</v>
      </c>
    </row>
    <row r="613" spans="3:7" outlineLevel="3" x14ac:dyDescent="0.2">
      <c r="E613" s="11" t="s">
        <v>783</v>
      </c>
      <c r="F613" s="166">
        <f t="shared" si="80"/>
        <v>0</v>
      </c>
      <c r="G613" s="11" t="s">
        <v>158</v>
      </c>
    </row>
    <row r="614" spans="3:7" outlineLevel="3" x14ac:dyDescent="0.2">
      <c r="E614" s="11" t="s">
        <v>784</v>
      </c>
      <c r="F614" s="166">
        <f t="shared" si="80"/>
        <v>0</v>
      </c>
      <c r="G614" s="11" t="s">
        <v>158</v>
      </c>
    </row>
    <row r="615" spans="3:7" outlineLevel="3" x14ac:dyDescent="0.2">
      <c r="E615" s="11" t="s">
        <v>785</v>
      </c>
      <c r="F615" s="166">
        <f xml:space="preserve"> F597 * F606</f>
        <v>0</v>
      </c>
      <c r="G615" s="11" t="s">
        <v>158</v>
      </c>
    </row>
    <row r="616" spans="3:7" outlineLevel="3" x14ac:dyDescent="0.2">
      <c r="E616" s="11" t="s">
        <v>786</v>
      </c>
      <c r="F616" s="166">
        <f t="shared" si="80"/>
        <v>0</v>
      </c>
      <c r="G616" s="11" t="s">
        <v>158</v>
      </c>
    </row>
    <row r="617" spans="3:7" outlineLevel="3" x14ac:dyDescent="0.2">
      <c r="E617" s="11" t="s">
        <v>787</v>
      </c>
      <c r="F617" s="166">
        <f t="shared" si="80"/>
        <v>0</v>
      </c>
      <c r="G617" s="11" t="s">
        <v>158</v>
      </c>
    </row>
    <row r="618" spans="3:7" outlineLevel="3" x14ac:dyDescent="0.2">
      <c r="E618" s="11" t="s">
        <v>788</v>
      </c>
      <c r="F618" s="166">
        <f xml:space="preserve"> F600 * F609</f>
        <v>0</v>
      </c>
      <c r="G618" s="11" t="s">
        <v>158</v>
      </c>
    </row>
    <row r="619" spans="3:7" outlineLevel="3" x14ac:dyDescent="0.2">
      <c r="F619" s="260"/>
    </row>
    <row r="620" spans="3:7" outlineLevel="2" x14ac:dyDescent="0.2">
      <c r="C620" s="40" t="s">
        <v>789</v>
      </c>
      <c r="F620" s="260"/>
    </row>
    <row r="621" spans="3:7" outlineLevel="3" x14ac:dyDescent="0.2">
      <c r="E621" s="11" t="str">
        <f xml:space="preserve"> E$252</f>
        <v>PR19 Bilateral entry (BEA) revenue adjustment expressed in 2022-23 CPIH FYA prices (WR)</v>
      </c>
      <c r="F621" s="260">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60">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60">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60">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60">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60">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60">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60">
        <f t="shared" ref="F628:G628" si="88" xml:space="preserve"> F$259</f>
        <v>0</v>
      </c>
      <c r="G628" s="11" t="str">
        <f t="shared" si="88"/>
        <v>£m</v>
      </c>
    </row>
    <row r="629" spans="5:7" outlineLevel="3" x14ac:dyDescent="0.2">
      <c r="F629" s="260"/>
    </row>
    <row r="630" spans="5:7" outlineLevel="3" x14ac:dyDescent="0.2">
      <c r="E630" s="138" t="str">
        <f xml:space="preserve"> InpS!E$420</f>
        <v>Eligible for post financeability adjustments tax uplift - PR19 Bilateral entry (BEA) revenue adjustment (WR)</v>
      </c>
      <c r="F630" s="138">
        <f xml:space="preserve"> InpS!F$420</f>
        <v>0</v>
      </c>
      <c r="G630" s="138" t="str">
        <f xml:space="preserve"> InpS!G$420</f>
        <v>1 = Yes, 0 = No</v>
      </c>
    </row>
    <row r="631" spans="5:7" outlineLevel="3" x14ac:dyDescent="0.2">
      <c r="E631" s="138" t="str">
        <f xml:space="preserve"> InpS!E$421</f>
        <v>Eligible for post financeability adjustments tax uplift - PR19 Bilateral entry (BEA) revenue adjustment (WN)</v>
      </c>
      <c r="F631" s="138">
        <f xml:space="preserve"> InpS!F$421</f>
        <v>0</v>
      </c>
      <c r="G631" s="138" t="str">
        <f xml:space="preserve"> InpS!G$421</f>
        <v>1 = Yes, 0 = No</v>
      </c>
    </row>
    <row r="632" spans="5:7" outlineLevel="3" x14ac:dyDescent="0.2">
      <c r="E632" s="138" t="str">
        <f xml:space="preserve"> InpS!E$422</f>
        <v>Eligible for post financeability adjustments tax uplift - PR19 Bilateral entry (BEA) revenue adjustment (WWN)</v>
      </c>
      <c r="F632" s="138">
        <f xml:space="preserve"> InpS!F$422</f>
        <v>0</v>
      </c>
      <c r="G632" s="138" t="str">
        <f xml:space="preserve"> InpS!G$422</f>
        <v>1 = Yes, 0 = No</v>
      </c>
    </row>
    <row r="633" spans="5:7" outlineLevel="3" x14ac:dyDescent="0.2">
      <c r="E633" s="138" t="str">
        <f xml:space="preserve"> InpS!E$423</f>
        <v>Eligible for post financeability adjustments tax uplift - PR19 Bilateral entry (BEA) revenue adjustment (BR)</v>
      </c>
      <c r="F633" s="138">
        <f xml:space="preserve"> InpS!F$423</f>
        <v>0</v>
      </c>
      <c r="G633" s="138" t="str">
        <f xml:space="preserve"> InpS!G$423</f>
        <v>1 = Yes, 0 = No</v>
      </c>
    </row>
    <row r="634" spans="5:7" outlineLevel="3" x14ac:dyDescent="0.2">
      <c r="E634" s="138" t="str">
        <f xml:space="preserve"> InpS!E$424</f>
        <v>Eligible for post financeability adjustments tax uplift - PR19 Bilateral entry (BEA) revenue adjustment (ADDN1)</v>
      </c>
      <c r="F634" s="138">
        <f xml:space="preserve"> InpS!F$424</f>
        <v>0</v>
      </c>
      <c r="G634" s="138" t="str">
        <f xml:space="preserve"> InpS!G$424</f>
        <v>1 = Yes, 0 = No</v>
      </c>
    </row>
    <row r="635" spans="5:7" outlineLevel="3" x14ac:dyDescent="0.2">
      <c r="E635" s="138" t="str">
        <f xml:space="preserve"> InpS!E$425</f>
        <v>Eligible for post financeability adjustments tax uplift - PR19 Bilateral entry (BEA) revenue adjustment (ADDN2)</v>
      </c>
      <c r="F635" s="138">
        <f xml:space="preserve"> InpS!F$425</f>
        <v>0</v>
      </c>
      <c r="G635" s="138" t="str">
        <f xml:space="preserve"> InpS!G$425</f>
        <v>1 = Yes, 0 = No</v>
      </c>
    </row>
    <row r="636" spans="5:7" outlineLevel="3" x14ac:dyDescent="0.2">
      <c r="E636" s="138" t="str">
        <f xml:space="preserve"> InpS!E$426</f>
        <v>Eligible for post financeability adjustments tax uplift - PR19 Bilateral entry (BEA) revenue adjustment (Residential retail)</v>
      </c>
      <c r="F636" s="138">
        <f xml:space="preserve"> InpS!F$426</f>
        <v>0</v>
      </c>
      <c r="G636" s="138" t="str">
        <f xml:space="preserve"> InpS!G$426</f>
        <v>1 = Yes, 0 = No</v>
      </c>
    </row>
    <row r="637" spans="5:7" outlineLevel="3" x14ac:dyDescent="0.2">
      <c r="E637" s="138" t="str">
        <f xml:space="preserve"> InpS!E$427</f>
        <v>Eligible for post financeability adjustments tax uplift - PR19 Bilateral entry (BEA) revenue adjustment (Business retail)</v>
      </c>
      <c r="F637" s="138">
        <f xml:space="preserve"> InpS!F$427</f>
        <v>0</v>
      </c>
      <c r="G637" s="138" t="str">
        <f xml:space="preserve"> InpS!G$427</f>
        <v>1 = Yes, 0 = No</v>
      </c>
    </row>
    <row r="638" spans="5:7" outlineLevel="3" x14ac:dyDescent="0.2">
      <c r="F638" s="260"/>
    </row>
    <row r="639" spans="5:7" outlineLevel="3" x14ac:dyDescent="0.2">
      <c r="E639" s="11" t="s">
        <v>790</v>
      </c>
      <c r="F639" s="166">
        <f xml:space="preserve"> F621 * F630</f>
        <v>0</v>
      </c>
      <c r="G639" s="11" t="s">
        <v>158</v>
      </c>
    </row>
    <row r="640" spans="5:7" outlineLevel="3" x14ac:dyDescent="0.2">
      <c r="E640" s="11" t="s">
        <v>791</v>
      </c>
      <c r="F640" s="166">
        <f t="shared" ref="F640:F645" si="89" xml:space="preserve"> F622 * F631</f>
        <v>0</v>
      </c>
      <c r="G640" s="11" t="s">
        <v>158</v>
      </c>
    </row>
    <row r="641" spans="3:7" outlineLevel="3" x14ac:dyDescent="0.2">
      <c r="E641" s="11" t="s">
        <v>792</v>
      </c>
      <c r="F641" s="166">
        <f t="shared" si="89"/>
        <v>0</v>
      </c>
      <c r="G641" s="11" t="s">
        <v>158</v>
      </c>
    </row>
    <row r="642" spans="3:7" outlineLevel="3" x14ac:dyDescent="0.2">
      <c r="E642" s="11" t="s">
        <v>793</v>
      </c>
      <c r="F642" s="166">
        <f t="shared" si="89"/>
        <v>0</v>
      </c>
      <c r="G642" s="11" t="s">
        <v>158</v>
      </c>
    </row>
    <row r="643" spans="3:7" outlineLevel="3" x14ac:dyDescent="0.2">
      <c r="E643" s="11" t="s">
        <v>794</v>
      </c>
      <c r="F643" s="166">
        <f xml:space="preserve"> F625 * F634</f>
        <v>0</v>
      </c>
      <c r="G643" s="11" t="s">
        <v>158</v>
      </c>
    </row>
    <row r="644" spans="3:7" outlineLevel="3" x14ac:dyDescent="0.2">
      <c r="E644" s="11" t="s">
        <v>795</v>
      </c>
      <c r="F644" s="166">
        <f t="shared" si="89"/>
        <v>0</v>
      </c>
      <c r="G644" s="11" t="s">
        <v>158</v>
      </c>
    </row>
    <row r="645" spans="3:7" outlineLevel="3" x14ac:dyDescent="0.2">
      <c r="E645" s="11" t="s">
        <v>796</v>
      </c>
      <c r="F645" s="166">
        <f t="shared" si="89"/>
        <v>0</v>
      </c>
      <c r="G645" s="11" t="s">
        <v>158</v>
      </c>
    </row>
    <row r="646" spans="3:7" outlineLevel="3" x14ac:dyDescent="0.2">
      <c r="E646" s="11" t="s">
        <v>797</v>
      </c>
      <c r="F646" s="166">
        <f xml:space="preserve"> F628 * F637</f>
        <v>0</v>
      </c>
      <c r="G646" s="11" t="s">
        <v>158</v>
      </c>
    </row>
    <row r="647" spans="3:7" outlineLevel="3" x14ac:dyDescent="0.2">
      <c r="F647" s="260"/>
    </row>
    <row r="648" spans="3:7" outlineLevel="2" x14ac:dyDescent="0.2">
      <c r="C648" s="40" t="s">
        <v>798</v>
      </c>
      <c r="F648" s="260"/>
    </row>
    <row r="649" spans="3:7" outlineLevel="3" x14ac:dyDescent="0.2">
      <c r="E649" s="11" t="str">
        <f xml:space="preserve"> E$270</f>
        <v>PR19 Business retail revenue adjustment expressed in 2022-23 CPIH FYA prices (WR)</v>
      </c>
      <c r="F649" s="260">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60">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60">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60">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60">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60">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60">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60">
        <f t="shared" ref="F656:G656" si="97" xml:space="preserve"> F$277</f>
        <v>0</v>
      </c>
      <c r="G656" s="11" t="str">
        <f t="shared" si="97"/>
        <v>£m</v>
      </c>
    </row>
    <row r="657" spans="5:7" outlineLevel="3" x14ac:dyDescent="0.2">
      <c r="F657" s="260"/>
    </row>
    <row r="658" spans="5:7" outlineLevel="3" x14ac:dyDescent="0.2">
      <c r="E658" s="138" t="str">
        <f xml:space="preserve"> InpS!E$456</f>
        <v>Eligible for post financeability adjustments tax uplift - PR19 Business retail revenue adjustment (WR)</v>
      </c>
      <c r="F658" s="138">
        <f xml:space="preserve"> InpS!F$456</f>
        <v>0</v>
      </c>
      <c r="G658" s="138" t="str">
        <f xml:space="preserve"> InpS!G$456</f>
        <v>1 = Yes, 0 = No</v>
      </c>
    </row>
    <row r="659" spans="5:7" outlineLevel="3" x14ac:dyDescent="0.2">
      <c r="E659" s="138" t="str">
        <f xml:space="preserve"> InpS!E$457</f>
        <v>Eligible for post financeability adjustments tax uplift - PR19 Business retail revenue adjustment (WN)</v>
      </c>
      <c r="F659" s="138">
        <f xml:space="preserve"> InpS!F$457</f>
        <v>0</v>
      </c>
      <c r="G659" s="138" t="str">
        <f xml:space="preserve"> InpS!G$457</f>
        <v>1 = Yes, 0 = No</v>
      </c>
    </row>
    <row r="660" spans="5:7" outlineLevel="3" x14ac:dyDescent="0.2">
      <c r="E660" s="138" t="str">
        <f xml:space="preserve"> InpS!E$458</f>
        <v>Eligible for post financeability adjustments tax uplift - PR19 Business retail revenue adjustment (WWN)</v>
      </c>
      <c r="F660" s="138">
        <f xml:space="preserve"> InpS!F$458</f>
        <v>0</v>
      </c>
      <c r="G660" s="138" t="str">
        <f xml:space="preserve"> InpS!G$458</f>
        <v>1 = Yes, 0 = No</v>
      </c>
    </row>
    <row r="661" spans="5:7" outlineLevel="3" x14ac:dyDescent="0.2">
      <c r="E661" s="138" t="str">
        <f xml:space="preserve"> InpS!E$459</f>
        <v>Eligible for post financeability adjustments tax uplift - PR19 Business retail revenue adjustment (BR)</v>
      </c>
      <c r="F661" s="138">
        <f xml:space="preserve"> InpS!F$459</f>
        <v>0</v>
      </c>
      <c r="G661" s="138" t="str">
        <f xml:space="preserve"> InpS!G$459</f>
        <v>1 = Yes, 0 = No</v>
      </c>
    </row>
    <row r="662" spans="5:7" outlineLevel="3" x14ac:dyDescent="0.2">
      <c r="E662" s="138" t="str">
        <f xml:space="preserve"> InpS!E$460</f>
        <v>Eligible for post financeability adjustments tax uplift - PR19 Business retail revenue adjustment (ADDN1)</v>
      </c>
      <c r="F662" s="138">
        <f xml:space="preserve"> InpS!F$460</f>
        <v>0</v>
      </c>
      <c r="G662" s="138" t="str">
        <f xml:space="preserve"> InpS!G$460</f>
        <v>1 = Yes, 0 = No</v>
      </c>
    </row>
    <row r="663" spans="5:7" outlineLevel="3" x14ac:dyDescent="0.2">
      <c r="E663" s="138" t="str">
        <f xml:space="preserve"> InpS!E$461</f>
        <v>Eligible for post financeability adjustments tax uplift - PR19 Business retail revenue adjustment (ADDN2)</v>
      </c>
      <c r="F663" s="138">
        <f xml:space="preserve"> InpS!F$461</f>
        <v>0</v>
      </c>
      <c r="G663" s="138" t="str">
        <f xml:space="preserve"> InpS!G$461</f>
        <v>1 = Yes, 0 = No</v>
      </c>
    </row>
    <row r="664" spans="5:7" outlineLevel="3" x14ac:dyDescent="0.2">
      <c r="E664" s="138" t="str">
        <f xml:space="preserve"> InpS!E$462</f>
        <v>Eligible for post financeability adjustments tax uplift - PR19 Business retail revenue adjustment (Residential retail)</v>
      </c>
      <c r="F664" s="138">
        <f xml:space="preserve"> InpS!F$462</f>
        <v>0</v>
      </c>
      <c r="G664" s="138" t="str">
        <f xml:space="preserve"> InpS!G$462</f>
        <v>1 = Yes, 0 = No</v>
      </c>
    </row>
    <row r="665" spans="5:7" outlineLevel="3" x14ac:dyDescent="0.2">
      <c r="E665" s="138" t="str">
        <f xml:space="preserve"> InpS!E$463</f>
        <v>Eligible for post financeability adjustments tax uplift - PR19 Business retail revenue adjustment (Business retail)</v>
      </c>
      <c r="F665" s="138">
        <f xml:space="preserve"> InpS!F$463</f>
        <v>0</v>
      </c>
      <c r="G665" s="138" t="str">
        <f xml:space="preserve"> InpS!G$463</f>
        <v>1 = Yes, 0 = No</v>
      </c>
    </row>
    <row r="666" spans="5:7" outlineLevel="3" x14ac:dyDescent="0.2">
      <c r="F666" s="260"/>
    </row>
    <row r="667" spans="5:7" outlineLevel="3" x14ac:dyDescent="0.2">
      <c r="E667" s="11" t="s">
        <v>799</v>
      </c>
      <c r="F667" s="166">
        <f xml:space="preserve"> F649 * F658</f>
        <v>0</v>
      </c>
      <c r="G667" s="11" t="s">
        <v>158</v>
      </c>
    </row>
    <row r="668" spans="5:7" outlineLevel="3" x14ac:dyDescent="0.2">
      <c r="E668" s="11" t="s">
        <v>800</v>
      </c>
      <c r="F668" s="166">
        <f t="shared" ref="F668:F673" si="98" xml:space="preserve"> F650 * F659</f>
        <v>0</v>
      </c>
      <c r="G668" s="11" t="s">
        <v>158</v>
      </c>
    </row>
    <row r="669" spans="5:7" outlineLevel="3" x14ac:dyDescent="0.2">
      <c r="E669" s="11" t="s">
        <v>801</v>
      </c>
      <c r="F669" s="166">
        <f t="shared" si="98"/>
        <v>0</v>
      </c>
      <c r="G669" s="11" t="s">
        <v>158</v>
      </c>
    </row>
    <row r="670" spans="5:7" outlineLevel="3" x14ac:dyDescent="0.2">
      <c r="E670" s="11" t="s">
        <v>802</v>
      </c>
      <c r="F670" s="166">
        <f t="shared" si="98"/>
        <v>0</v>
      </c>
      <c r="G670" s="11" t="s">
        <v>158</v>
      </c>
    </row>
    <row r="671" spans="5:7" outlineLevel="3" x14ac:dyDescent="0.2">
      <c r="E671" s="11" t="s">
        <v>803</v>
      </c>
      <c r="F671" s="166">
        <f xml:space="preserve"> F653 * F662</f>
        <v>0</v>
      </c>
      <c r="G671" s="11" t="s">
        <v>158</v>
      </c>
    </row>
    <row r="672" spans="5:7" outlineLevel="3" x14ac:dyDescent="0.2">
      <c r="E672" s="11" t="s">
        <v>804</v>
      </c>
      <c r="F672" s="166">
        <f t="shared" si="98"/>
        <v>0</v>
      </c>
      <c r="G672" s="11" t="s">
        <v>158</v>
      </c>
    </row>
    <row r="673" spans="3:7" outlineLevel="3" x14ac:dyDescent="0.2">
      <c r="E673" s="11" t="s">
        <v>805</v>
      </c>
      <c r="F673" s="166">
        <f t="shared" si="98"/>
        <v>0</v>
      </c>
      <c r="G673" s="11" t="s">
        <v>158</v>
      </c>
    </row>
    <row r="674" spans="3:7" outlineLevel="3" x14ac:dyDescent="0.2">
      <c r="E674" s="11" t="s">
        <v>806</v>
      </c>
      <c r="F674" s="166">
        <f xml:space="preserve"> F656 * F665</f>
        <v>0</v>
      </c>
      <c r="G674" s="11" t="s">
        <v>158</v>
      </c>
    </row>
    <row r="675" spans="3:7" outlineLevel="3" x14ac:dyDescent="0.2">
      <c r="F675" s="260"/>
    </row>
    <row r="676" spans="3:7" outlineLevel="2" x14ac:dyDescent="0.2">
      <c r="C676" s="40" t="s">
        <v>807</v>
      </c>
      <c r="F676" s="260"/>
    </row>
    <row r="677" spans="3:7" outlineLevel="3" x14ac:dyDescent="0.2">
      <c r="E677" s="11" t="str">
        <f xml:space="preserve"> E$279</f>
        <v>PR19 Water trading revenue adjustment expressed in 2022-23 CPIH FYA prices (WR)</v>
      </c>
      <c r="F677" s="260">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60">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60">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60">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60">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60">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60">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60">
        <f t="shared" ref="F684:G684" si="106" xml:space="preserve"> F$286</f>
        <v>0</v>
      </c>
      <c r="G684" s="11" t="str">
        <f t="shared" si="106"/>
        <v>£m</v>
      </c>
    </row>
    <row r="685" spans="3:7" outlineLevel="3" x14ac:dyDescent="0.2">
      <c r="F685" s="260"/>
    </row>
    <row r="686" spans="3:7" outlineLevel="3" x14ac:dyDescent="0.2">
      <c r="E686" s="138" t="str">
        <f xml:space="preserve"> InpS!E$465</f>
        <v>Eligible for post financeability adjustments tax uplift - PR19 Water trading revenue adjustment (WR)</v>
      </c>
      <c r="F686" s="138">
        <f xml:space="preserve"> InpS!F$465</f>
        <v>0</v>
      </c>
      <c r="G686" s="138" t="str">
        <f xml:space="preserve"> InpS!G$465</f>
        <v>1 = Yes, 0 = No</v>
      </c>
    </row>
    <row r="687" spans="3:7" outlineLevel="3" x14ac:dyDescent="0.2">
      <c r="E687" s="138" t="str">
        <f xml:space="preserve"> InpS!E$466</f>
        <v>Eligible for post financeability adjustments tax uplift - PR19 Water trading revenue adjustment (WN)</v>
      </c>
      <c r="F687" s="138">
        <f xml:space="preserve"> InpS!F$466</f>
        <v>0</v>
      </c>
      <c r="G687" s="138" t="str">
        <f xml:space="preserve"> InpS!G$466</f>
        <v>1 = Yes, 0 = No</v>
      </c>
    </row>
    <row r="688" spans="3:7" outlineLevel="3" x14ac:dyDescent="0.2">
      <c r="E688" s="138" t="str">
        <f xml:space="preserve"> InpS!E$467</f>
        <v>Eligible for post financeability adjustments tax uplift - PR19 Water trading revenue adjustment (WWN)</v>
      </c>
      <c r="F688" s="138">
        <f xml:space="preserve"> InpS!F$467</f>
        <v>0</v>
      </c>
      <c r="G688" s="138" t="str">
        <f xml:space="preserve"> InpS!G$467</f>
        <v>1 = Yes, 0 = No</v>
      </c>
    </row>
    <row r="689" spans="3:7" outlineLevel="3" x14ac:dyDescent="0.2">
      <c r="E689" s="138" t="str">
        <f xml:space="preserve"> InpS!E$468</f>
        <v>Eligible for post financeability adjustments tax uplift - PR19 Water trading revenue adjustment (BR)</v>
      </c>
      <c r="F689" s="138">
        <f xml:space="preserve"> InpS!F$468</f>
        <v>0</v>
      </c>
      <c r="G689" s="138" t="str">
        <f xml:space="preserve"> InpS!G$468</f>
        <v>1 = Yes, 0 = No</v>
      </c>
    </row>
    <row r="690" spans="3:7" outlineLevel="3" x14ac:dyDescent="0.2">
      <c r="E690" s="138" t="str">
        <f xml:space="preserve"> InpS!E$469</f>
        <v>Eligible for post financeability adjustments tax uplift - PR19 Water trading revenue adjustment (ADDN1)</v>
      </c>
      <c r="F690" s="138">
        <f xml:space="preserve"> InpS!F$469</f>
        <v>0</v>
      </c>
      <c r="G690" s="138" t="str">
        <f xml:space="preserve"> InpS!G$469</f>
        <v>1 = Yes, 0 = No</v>
      </c>
    </row>
    <row r="691" spans="3:7" outlineLevel="3" x14ac:dyDescent="0.2">
      <c r="E691" s="138" t="str">
        <f xml:space="preserve"> InpS!E$470</f>
        <v>Eligible for post financeability adjustments tax uplift - PR19 Water trading revenue adjustment (ADDN2)</v>
      </c>
      <c r="F691" s="138">
        <f xml:space="preserve"> InpS!F$470</f>
        <v>0</v>
      </c>
      <c r="G691" s="138" t="str">
        <f xml:space="preserve"> InpS!G$470</f>
        <v>1 = Yes, 0 = No</v>
      </c>
    </row>
    <row r="692" spans="3:7" outlineLevel="3" x14ac:dyDescent="0.2">
      <c r="E692" s="138" t="str">
        <f xml:space="preserve"> InpS!E$471</f>
        <v>Eligible for post financeability adjustments tax uplift - PR19 Water trading revenue adjustment (Residential retail)</v>
      </c>
      <c r="F692" s="138">
        <f xml:space="preserve"> InpS!F$471</f>
        <v>0</v>
      </c>
      <c r="G692" s="138" t="str">
        <f xml:space="preserve"> InpS!G$471</f>
        <v>1 = Yes, 0 = No</v>
      </c>
    </row>
    <row r="693" spans="3:7" outlineLevel="3" x14ac:dyDescent="0.2">
      <c r="E693" s="138" t="str">
        <f xml:space="preserve"> InpS!E$472</f>
        <v>Eligible for post financeability adjustments tax uplift - PR19 Water trading revenue adjustment (Business retail)</v>
      </c>
      <c r="F693" s="138">
        <f xml:space="preserve"> InpS!F$472</f>
        <v>0</v>
      </c>
      <c r="G693" s="138" t="str">
        <f xml:space="preserve"> InpS!G$472</f>
        <v>1 = Yes, 0 = No</v>
      </c>
    </row>
    <row r="694" spans="3:7" outlineLevel="3" x14ac:dyDescent="0.2">
      <c r="F694" s="260"/>
    </row>
    <row r="695" spans="3:7" outlineLevel="3" x14ac:dyDescent="0.2">
      <c r="E695" s="11" t="s">
        <v>808</v>
      </c>
      <c r="F695" s="166">
        <f xml:space="preserve"> F677 * F686</f>
        <v>0</v>
      </c>
      <c r="G695" s="11" t="s">
        <v>158</v>
      </c>
    </row>
    <row r="696" spans="3:7" outlineLevel="3" x14ac:dyDescent="0.2">
      <c r="E696" s="11" t="s">
        <v>809</v>
      </c>
      <c r="F696" s="166">
        <f t="shared" ref="F696:F701" si="107" xml:space="preserve"> F678 * F687</f>
        <v>0</v>
      </c>
      <c r="G696" s="11" t="s">
        <v>158</v>
      </c>
    </row>
    <row r="697" spans="3:7" outlineLevel="3" x14ac:dyDescent="0.2">
      <c r="E697" s="11" t="s">
        <v>810</v>
      </c>
      <c r="F697" s="166">
        <f t="shared" si="107"/>
        <v>0</v>
      </c>
      <c r="G697" s="11" t="s">
        <v>158</v>
      </c>
    </row>
    <row r="698" spans="3:7" outlineLevel="3" x14ac:dyDescent="0.2">
      <c r="E698" s="11" t="s">
        <v>811</v>
      </c>
      <c r="F698" s="166">
        <f t="shared" si="107"/>
        <v>0</v>
      </c>
      <c r="G698" s="11" t="s">
        <v>158</v>
      </c>
    </row>
    <row r="699" spans="3:7" outlineLevel="3" x14ac:dyDescent="0.2">
      <c r="E699" s="11" t="s">
        <v>812</v>
      </c>
      <c r="F699" s="166">
        <f xml:space="preserve"> F681 * F690</f>
        <v>0</v>
      </c>
      <c r="G699" s="11" t="s">
        <v>158</v>
      </c>
    </row>
    <row r="700" spans="3:7" outlineLevel="3" x14ac:dyDescent="0.2">
      <c r="E700" s="11" t="s">
        <v>813</v>
      </c>
      <c r="F700" s="166">
        <f t="shared" si="107"/>
        <v>0</v>
      </c>
      <c r="G700" s="11" t="s">
        <v>158</v>
      </c>
    </row>
    <row r="701" spans="3:7" outlineLevel="3" x14ac:dyDescent="0.2">
      <c r="E701" s="11" t="s">
        <v>814</v>
      </c>
      <c r="F701" s="166">
        <f t="shared" si="107"/>
        <v>0</v>
      </c>
      <c r="G701" s="11" t="s">
        <v>158</v>
      </c>
    </row>
    <row r="702" spans="3:7" outlineLevel="3" x14ac:dyDescent="0.2">
      <c r="E702" s="11" t="s">
        <v>815</v>
      </c>
      <c r="F702" s="166">
        <f xml:space="preserve"> F684 * F693</f>
        <v>0</v>
      </c>
      <c r="G702" s="11" t="s">
        <v>158</v>
      </c>
    </row>
    <row r="703" spans="3:7" outlineLevel="3" x14ac:dyDescent="0.2">
      <c r="F703" s="260"/>
    </row>
    <row r="704" spans="3:7" outlineLevel="2" x14ac:dyDescent="0.2">
      <c r="C704" s="40" t="s">
        <v>816</v>
      </c>
      <c r="F704" s="260"/>
    </row>
    <row r="705" spans="5:7" outlineLevel="3" x14ac:dyDescent="0.2">
      <c r="E705" s="11" t="str">
        <f xml:space="preserve"> E$288</f>
        <v>PR19 Developer services revenue adjustment expressed in 2022-23 CPIH FYA prices (WR)</v>
      </c>
      <c r="F705" s="260">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60">
        <f t="shared" ref="F706:G706" si="109" xml:space="preserve"> F$289</f>
        <v>-3.7166336158643851</v>
      </c>
      <c r="G706" s="11" t="str">
        <f t="shared" si="109"/>
        <v>£m</v>
      </c>
    </row>
    <row r="707" spans="5:7" outlineLevel="3" x14ac:dyDescent="0.2">
      <c r="E707" s="11" t="str">
        <f xml:space="preserve"> E$290</f>
        <v>PR19 Developer services revenue adjustment expressed in 2022-23 CPIH FYA prices (WWN)</v>
      </c>
      <c r="F707" s="260">
        <f t="shared" ref="F707:G707" si="110" xml:space="preserve"> F$290</f>
        <v>-0.41086038701423311</v>
      </c>
      <c r="G707" s="11" t="str">
        <f t="shared" si="110"/>
        <v>£m</v>
      </c>
    </row>
    <row r="708" spans="5:7" outlineLevel="3" x14ac:dyDescent="0.2">
      <c r="E708" s="11" t="str">
        <f xml:space="preserve"> E$291</f>
        <v>PR19 Developer services revenue adjustment expressed in 2022-23 CPIH FYA prices (BR)</v>
      </c>
      <c r="F708" s="260">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60">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60">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60">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60">
        <f t="shared" ref="F712:G712" si="115" xml:space="preserve"> F$295</f>
        <v>0</v>
      </c>
      <c r="G712" s="11" t="str">
        <f t="shared" si="115"/>
        <v>£m</v>
      </c>
    </row>
    <row r="713" spans="5:7" outlineLevel="3" x14ac:dyDescent="0.2">
      <c r="F713" s="260"/>
    </row>
    <row r="714" spans="5:7" outlineLevel="3" x14ac:dyDescent="0.2">
      <c r="E714" s="138" t="str">
        <f xml:space="preserve"> InpS!E$474</f>
        <v>Eligible for post financeability adjustments tax uplift - PR19 Developer services revenue adjustment (WR)</v>
      </c>
      <c r="F714" s="138">
        <f xml:space="preserve"> InpS!F$474</f>
        <v>0</v>
      </c>
      <c r="G714" s="138" t="str">
        <f xml:space="preserve"> InpS!G$474</f>
        <v>1 = Yes, 0 = No</v>
      </c>
    </row>
    <row r="715" spans="5:7" outlineLevel="3" x14ac:dyDescent="0.2">
      <c r="E715" s="138" t="str">
        <f xml:space="preserve"> InpS!E$475</f>
        <v>Eligible for post financeability adjustments tax uplift - PR19 Developer services revenue adjustment (WN)</v>
      </c>
      <c r="F715" s="138">
        <f xml:space="preserve"> InpS!F$475</f>
        <v>0</v>
      </c>
      <c r="G715" s="138" t="str">
        <f xml:space="preserve"> InpS!G$475</f>
        <v>1 = Yes, 0 = No</v>
      </c>
    </row>
    <row r="716" spans="5:7" outlineLevel="3" x14ac:dyDescent="0.2">
      <c r="E716" s="138" t="str">
        <f xml:space="preserve"> InpS!E$476</f>
        <v>Eligible for post financeability adjustments tax uplift - PR19 Developer services revenue adjustment (WWN)</v>
      </c>
      <c r="F716" s="138">
        <f xml:space="preserve"> InpS!F$476</f>
        <v>0</v>
      </c>
      <c r="G716" s="138" t="str">
        <f xml:space="preserve"> InpS!G$476</f>
        <v>1 = Yes, 0 = No</v>
      </c>
    </row>
    <row r="717" spans="5:7" outlineLevel="3" x14ac:dyDescent="0.2">
      <c r="E717" s="138" t="str">
        <f xml:space="preserve"> InpS!E$477</f>
        <v>Eligible for post financeability adjustments tax uplift - PR19 Developer services revenue adjustment (BR)</v>
      </c>
      <c r="F717" s="138">
        <f xml:space="preserve"> InpS!F$477</f>
        <v>0</v>
      </c>
      <c r="G717" s="138" t="str">
        <f xml:space="preserve"> InpS!G$477</f>
        <v>1 = Yes, 0 = No</v>
      </c>
    </row>
    <row r="718" spans="5:7" outlineLevel="3" x14ac:dyDescent="0.2">
      <c r="E718" s="138" t="str">
        <f xml:space="preserve"> InpS!E$478</f>
        <v>Eligible for post financeability adjustments tax uplift - PR19 Developer services revenue adjustment (ADDN1)</v>
      </c>
      <c r="F718" s="138">
        <f xml:space="preserve"> InpS!F$478</f>
        <v>0</v>
      </c>
      <c r="G718" s="138" t="str">
        <f xml:space="preserve"> InpS!G$478</f>
        <v>1 = Yes, 0 = No</v>
      </c>
    </row>
    <row r="719" spans="5:7" outlineLevel="3" x14ac:dyDescent="0.2">
      <c r="E719" s="138" t="str">
        <f xml:space="preserve"> InpS!E$479</f>
        <v>Eligible for post financeability adjustments tax uplift - PR19 Developer services revenue adjustment (ADDN2)</v>
      </c>
      <c r="F719" s="138">
        <f xml:space="preserve"> InpS!F$479</f>
        <v>0</v>
      </c>
      <c r="G719" s="138" t="str">
        <f xml:space="preserve"> InpS!G$479</f>
        <v>1 = Yes, 0 = No</v>
      </c>
    </row>
    <row r="720" spans="5:7" outlineLevel="3" x14ac:dyDescent="0.2">
      <c r="E720" s="138" t="str">
        <f xml:space="preserve"> InpS!E$480</f>
        <v>Eligible for post financeability adjustments tax uplift - PR19 Developer services revenue adjustment (Residential retail)</v>
      </c>
      <c r="F720" s="138">
        <f xml:space="preserve"> InpS!F$480</f>
        <v>0</v>
      </c>
      <c r="G720" s="138" t="str">
        <f xml:space="preserve"> InpS!G$480</f>
        <v>1 = Yes, 0 = No</v>
      </c>
    </row>
    <row r="721" spans="3:7" outlineLevel="3" x14ac:dyDescent="0.2">
      <c r="E721" s="138" t="str">
        <f xml:space="preserve"> InpS!E$481</f>
        <v>Eligible for post financeability adjustments tax uplift - PR19 Developer services revenue adjustment (Business retail)</v>
      </c>
      <c r="F721" s="138">
        <f xml:space="preserve"> InpS!F$481</f>
        <v>0</v>
      </c>
      <c r="G721" s="138" t="str">
        <f xml:space="preserve"> InpS!G$481</f>
        <v>1 = Yes, 0 = No</v>
      </c>
    </row>
    <row r="722" spans="3:7" outlineLevel="3" x14ac:dyDescent="0.2">
      <c r="F722" s="260"/>
    </row>
    <row r="723" spans="3:7" outlineLevel="3" x14ac:dyDescent="0.2">
      <c r="E723" s="11" t="s">
        <v>817</v>
      </c>
      <c r="F723" s="166">
        <f xml:space="preserve"> F705 * F714</f>
        <v>0</v>
      </c>
      <c r="G723" s="11" t="s">
        <v>158</v>
      </c>
    </row>
    <row r="724" spans="3:7" outlineLevel="3" x14ac:dyDescent="0.2">
      <c r="E724" s="11" t="s">
        <v>818</v>
      </c>
      <c r="F724" s="166">
        <f t="shared" ref="F724:F729" si="116" xml:space="preserve"> F706 * F715</f>
        <v>0</v>
      </c>
      <c r="G724" s="11" t="s">
        <v>158</v>
      </c>
    </row>
    <row r="725" spans="3:7" outlineLevel="3" x14ac:dyDescent="0.2">
      <c r="E725" s="11" t="s">
        <v>819</v>
      </c>
      <c r="F725" s="166">
        <f t="shared" si="116"/>
        <v>0</v>
      </c>
      <c r="G725" s="11" t="s">
        <v>158</v>
      </c>
    </row>
    <row r="726" spans="3:7" outlineLevel="3" x14ac:dyDescent="0.2">
      <c r="E726" s="11" t="s">
        <v>820</v>
      </c>
      <c r="F726" s="166">
        <f t="shared" si="116"/>
        <v>0</v>
      </c>
      <c r="G726" s="11" t="s">
        <v>158</v>
      </c>
    </row>
    <row r="727" spans="3:7" outlineLevel="3" x14ac:dyDescent="0.2">
      <c r="E727" s="11" t="s">
        <v>821</v>
      </c>
      <c r="F727" s="166">
        <f xml:space="preserve"> F709 * F718</f>
        <v>0</v>
      </c>
      <c r="G727" s="11" t="s">
        <v>158</v>
      </c>
    </row>
    <row r="728" spans="3:7" outlineLevel="3" x14ac:dyDescent="0.2">
      <c r="E728" s="11" t="s">
        <v>822</v>
      </c>
      <c r="F728" s="166">
        <f t="shared" si="116"/>
        <v>0</v>
      </c>
      <c r="G728" s="11" t="s">
        <v>158</v>
      </c>
    </row>
    <row r="729" spans="3:7" outlineLevel="3" x14ac:dyDescent="0.2">
      <c r="E729" s="11" t="s">
        <v>823</v>
      </c>
      <c r="F729" s="166">
        <f t="shared" si="116"/>
        <v>0</v>
      </c>
      <c r="G729" s="11" t="s">
        <v>158</v>
      </c>
    </row>
    <row r="730" spans="3:7" outlineLevel="3" x14ac:dyDescent="0.2">
      <c r="E730" s="11" t="s">
        <v>824</v>
      </c>
      <c r="F730" s="166">
        <f xml:space="preserve"> F712 * F721</f>
        <v>0</v>
      </c>
      <c r="G730" s="11" t="s">
        <v>158</v>
      </c>
    </row>
    <row r="731" spans="3:7" outlineLevel="3" x14ac:dyDescent="0.2">
      <c r="F731" s="260"/>
    </row>
    <row r="732" spans="3:7" outlineLevel="2" x14ac:dyDescent="0.2">
      <c r="C732" s="40" t="s">
        <v>825</v>
      </c>
      <c r="F732" s="260"/>
    </row>
    <row r="733" spans="3:7" outlineLevel="3" x14ac:dyDescent="0.2">
      <c r="E733" s="11" t="str">
        <f xml:space="preserve"> E$297</f>
        <v>PR19 Cost of new debt revenue adjustment expressed in 2022-23 CPIH FYA prices (WR)</v>
      </c>
      <c r="F733" s="260">
        <f t="shared" ref="F733:G733" si="117" xml:space="preserve"> F$297</f>
        <v>0.36717695506157044</v>
      </c>
      <c r="G733" s="11" t="str">
        <f t="shared" si="117"/>
        <v>£m</v>
      </c>
    </row>
    <row r="734" spans="3:7" outlineLevel="3" x14ac:dyDescent="0.2">
      <c r="E734" s="11" t="str">
        <f xml:space="preserve"> E$298</f>
        <v>PR19 Cost of new debt revenue adjustment expressed in 2022-23 CPIH FYA prices (WN)</v>
      </c>
      <c r="F734" s="260">
        <f t="shared" ref="F734:G734" si="118" xml:space="preserve"> F$298</f>
        <v>5.1794382696305767</v>
      </c>
      <c r="G734" s="11" t="str">
        <f t="shared" si="118"/>
        <v>£m</v>
      </c>
    </row>
    <row r="735" spans="3:7" outlineLevel="3" x14ac:dyDescent="0.2">
      <c r="E735" s="11" t="str">
        <f xml:space="preserve"> E$299</f>
        <v>PR19 Cost of new debt revenue adjustment expressed in 2022-23 CPIH FYA prices (WWN)</v>
      </c>
      <c r="F735" s="260">
        <f t="shared" ref="F735:G735" si="119" xml:space="preserve"> F$299</f>
        <v>10.355334639373101</v>
      </c>
      <c r="G735" s="11" t="str">
        <f t="shared" si="119"/>
        <v>£m</v>
      </c>
    </row>
    <row r="736" spans="3:7" outlineLevel="3" x14ac:dyDescent="0.2">
      <c r="E736" s="11" t="str">
        <f xml:space="preserve"> E$300</f>
        <v>PR19 Cost of new debt revenue adjustment expressed in 2022-23 CPIH FYA prices (BR)</v>
      </c>
      <c r="F736" s="260">
        <f t="shared" ref="F736:G736" si="120" xml:space="preserve"> F$300</f>
        <v>0.54073004957620341</v>
      </c>
      <c r="G736" s="11" t="str">
        <f t="shared" si="120"/>
        <v>£m</v>
      </c>
    </row>
    <row r="737" spans="5:7" outlineLevel="3" x14ac:dyDescent="0.2">
      <c r="E737" s="11" t="str">
        <f xml:space="preserve"> E$301</f>
        <v>PR19 Cost of new debt revenue adjustment expressed in 2022-23 CPIH FYA prices (ADDN1)</v>
      </c>
      <c r="F737" s="260">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60">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60">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60">
        <f t="shared" ref="F740:G740" si="124" xml:space="preserve"> F$304</f>
        <v>0</v>
      </c>
      <c r="G740" s="11" t="str">
        <f t="shared" si="124"/>
        <v>£m</v>
      </c>
    </row>
    <row r="741" spans="5:7" outlineLevel="3" x14ac:dyDescent="0.2">
      <c r="F741" s="260"/>
    </row>
    <row r="742" spans="5:7" outlineLevel="3" x14ac:dyDescent="0.2">
      <c r="E742" s="138" t="str">
        <f xml:space="preserve"> InpS!E$483</f>
        <v>Eligible for post financeability adjustments tax uplift - PR19 Cost of new debt revenue adjustment (WR)</v>
      </c>
      <c r="F742" s="138">
        <f xml:space="preserve"> InpS!F$483</f>
        <v>0</v>
      </c>
      <c r="G742" s="138" t="str">
        <f xml:space="preserve"> InpS!G$483</f>
        <v>1 = Yes, 0 = No</v>
      </c>
    </row>
    <row r="743" spans="5:7" outlineLevel="3" x14ac:dyDescent="0.2">
      <c r="E743" s="138" t="str">
        <f xml:space="preserve"> InpS!E$484</f>
        <v>Eligible for post financeability adjustments tax uplift - PR19 Cost of new debt revenue adjustment (WN)</v>
      </c>
      <c r="F743" s="138">
        <f xml:space="preserve"> InpS!F$484</f>
        <v>0</v>
      </c>
      <c r="G743" s="138" t="str">
        <f xml:space="preserve"> InpS!G$484</f>
        <v>1 = Yes, 0 = No</v>
      </c>
    </row>
    <row r="744" spans="5:7" outlineLevel="3" x14ac:dyDescent="0.2">
      <c r="E744" s="138" t="str">
        <f xml:space="preserve"> InpS!E$485</f>
        <v>Eligible for post financeability adjustments tax uplift - PR19 Cost of new debt revenue adjustment (WWN)</v>
      </c>
      <c r="F744" s="138">
        <f xml:space="preserve"> InpS!F$485</f>
        <v>0</v>
      </c>
      <c r="G744" s="138" t="str">
        <f xml:space="preserve"> InpS!G$485</f>
        <v>1 = Yes, 0 = No</v>
      </c>
    </row>
    <row r="745" spans="5:7" outlineLevel="3" x14ac:dyDescent="0.2">
      <c r="E745" s="138" t="str">
        <f xml:space="preserve"> InpS!E$486</f>
        <v>Eligible for post financeability adjustments tax uplift - PR19 Cost of new debt revenue adjustment (BR)</v>
      </c>
      <c r="F745" s="138">
        <f xml:space="preserve"> InpS!F$486</f>
        <v>0</v>
      </c>
      <c r="G745" s="138" t="str">
        <f xml:space="preserve"> InpS!G$486</f>
        <v>1 = Yes, 0 = No</v>
      </c>
    </row>
    <row r="746" spans="5:7" outlineLevel="3" x14ac:dyDescent="0.2">
      <c r="E746" s="138" t="str">
        <f xml:space="preserve"> InpS!E$487</f>
        <v>Eligible for post financeability adjustments tax uplift - PR19 Cost of new debt revenue adjustment (ADDN1)</v>
      </c>
      <c r="F746" s="138">
        <f xml:space="preserve"> InpS!F$487</f>
        <v>0</v>
      </c>
      <c r="G746" s="138" t="str">
        <f xml:space="preserve"> InpS!G$487</f>
        <v>1 = Yes, 0 = No</v>
      </c>
    </row>
    <row r="747" spans="5:7" outlineLevel="3" x14ac:dyDescent="0.2">
      <c r="E747" s="138" t="str">
        <f xml:space="preserve"> InpS!E$488</f>
        <v>Eligible for post financeability adjustments tax uplift - PR19 Cost of new debt revenue adjustment (ADDN2)</v>
      </c>
      <c r="F747" s="138">
        <f xml:space="preserve"> InpS!F$488</f>
        <v>0</v>
      </c>
      <c r="G747" s="138" t="str">
        <f xml:space="preserve"> InpS!G$488</f>
        <v>1 = Yes, 0 = No</v>
      </c>
    </row>
    <row r="748" spans="5:7" outlineLevel="3" x14ac:dyDescent="0.2">
      <c r="E748" s="138" t="str">
        <f xml:space="preserve"> InpS!E$489</f>
        <v>Eligible for post financeability adjustments tax uplift - PR19 Cost of new debt revenue adjustment (Residential retail)</v>
      </c>
      <c r="F748" s="138">
        <f xml:space="preserve"> InpS!F$489</f>
        <v>0</v>
      </c>
      <c r="G748" s="138" t="str">
        <f xml:space="preserve"> InpS!G$489</f>
        <v>1 = Yes, 0 = No</v>
      </c>
    </row>
    <row r="749" spans="5:7" outlineLevel="3" x14ac:dyDescent="0.2">
      <c r="E749" s="138" t="str">
        <f xml:space="preserve"> InpS!E$490</f>
        <v>Eligible for post financeability adjustments tax uplift - PR19 Cost of new debt revenue adjustment (Business retail)</v>
      </c>
      <c r="F749" s="138">
        <f xml:space="preserve"> InpS!F$490</f>
        <v>0</v>
      </c>
      <c r="G749" s="138" t="str">
        <f xml:space="preserve"> InpS!G$490</f>
        <v>1 = Yes, 0 = No</v>
      </c>
    </row>
    <row r="750" spans="5:7" outlineLevel="3" x14ac:dyDescent="0.2">
      <c r="F750" s="260"/>
    </row>
    <row r="751" spans="5:7" outlineLevel="3" x14ac:dyDescent="0.2">
      <c r="E751" s="11" t="s">
        <v>826</v>
      </c>
      <c r="F751" s="166">
        <f xml:space="preserve"> F733 * F742</f>
        <v>0</v>
      </c>
      <c r="G751" s="11" t="s">
        <v>158</v>
      </c>
    </row>
    <row r="752" spans="5:7" outlineLevel="3" x14ac:dyDescent="0.2">
      <c r="E752" s="11" t="s">
        <v>827</v>
      </c>
      <c r="F752" s="166">
        <f t="shared" ref="F752:F757" si="125" xml:space="preserve"> F734 * F743</f>
        <v>0</v>
      </c>
      <c r="G752" s="11" t="s">
        <v>158</v>
      </c>
    </row>
    <row r="753" spans="3:7" outlineLevel="3" x14ac:dyDescent="0.2">
      <c r="E753" s="11" t="s">
        <v>828</v>
      </c>
      <c r="F753" s="166">
        <f t="shared" si="125"/>
        <v>0</v>
      </c>
      <c r="G753" s="11" t="s">
        <v>158</v>
      </c>
    </row>
    <row r="754" spans="3:7" outlineLevel="3" x14ac:dyDescent="0.2">
      <c r="E754" s="11" t="s">
        <v>829</v>
      </c>
      <c r="F754" s="166">
        <f t="shared" si="125"/>
        <v>0</v>
      </c>
      <c r="G754" s="11" t="s">
        <v>158</v>
      </c>
    </row>
    <row r="755" spans="3:7" outlineLevel="3" x14ac:dyDescent="0.2">
      <c r="E755" s="11" t="s">
        <v>830</v>
      </c>
      <c r="F755" s="166">
        <f xml:space="preserve"> F737 * F746</f>
        <v>0</v>
      </c>
      <c r="G755" s="11" t="s">
        <v>158</v>
      </c>
    </row>
    <row r="756" spans="3:7" outlineLevel="3" x14ac:dyDescent="0.2">
      <c r="E756" s="11" t="s">
        <v>831</v>
      </c>
      <c r="F756" s="166">
        <f t="shared" si="125"/>
        <v>0</v>
      </c>
      <c r="G756" s="11" t="s">
        <v>158</v>
      </c>
    </row>
    <row r="757" spans="3:7" outlineLevel="3" x14ac:dyDescent="0.2">
      <c r="E757" s="11" t="s">
        <v>832</v>
      </c>
      <c r="F757" s="166">
        <f t="shared" si="125"/>
        <v>0</v>
      </c>
      <c r="G757" s="11" t="s">
        <v>158</v>
      </c>
    </row>
    <row r="758" spans="3:7" outlineLevel="3" x14ac:dyDescent="0.2">
      <c r="E758" s="11" t="s">
        <v>833</v>
      </c>
      <c r="F758" s="166">
        <f xml:space="preserve"> F740 * F749</f>
        <v>0</v>
      </c>
      <c r="G758" s="11" t="s">
        <v>158</v>
      </c>
    </row>
    <row r="759" spans="3:7" outlineLevel="3" x14ac:dyDescent="0.2">
      <c r="F759" s="260"/>
    </row>
    <row r="760" spans="3:7" outlineLevel="2" x14ac:dyDescent="0.2">
      <c r="C760" s="40" t="s">
        <v>834</v>
      </c>
      <c r="F760" s="260"/>
    </row>
    <row r="761" spans="3:7" outlineLevel="3" x14ac:dyDescent="0.2">
      <c r="E761" s="11" t="str">
        <f xml:space="preserve"> E$306</f>
        <v>PR19 Totex costs revenue adjustment expressed in 2022-23 CPIH FYA prices (WR)</v>
      </c>
      <c r="F761" s="260">
        <f t="shared" ref="F761:G761" si="126" xml:space="preserve"> F$306</f>
        <v>-2.6304509835279068</v>
      </c>
      <c r="G761" s="11" t="str">
        <f t="shared" si="126"/>
        <v>£m</v>
      </c>
    </row>
    <row r="762" spans="3:7" outlineLevel="3" x14ac:dyDescent="0.2">
      <c r="E762" s="11" t="str">
        <f xml:space="preserve"> E$307</f>
        <v>PR19 Totex costs revenue adjustment expressed in 2022-23 CPIH FYA prices (WN)</v>
      </c>
      <c r="F762" s="260">
        <f t="shared" ref="F762:G762" si="127" xml:space="preserve"> F$307</f>
        <v>22.999917239724933</v>
      </c>
      <c r="G762" s="11" t="str">
        <f t="shared" si="127"/>
        <v>£m</v>
      </c>
    </row>
    <row r="763" spans="3:7" outlineLevel="3" x14ac:dyDescent="0.2">
      <c r="E763" s="11" t="str">
        <f xml:space="preserve"> E$308</f>
        <v>PR19 Totex costs revenue adjustment expressed in 2022-23 CPIH FYA prices (WWN)</v>
      </c>
      <c r="F763" s="260">
        <f t="shared" ref="F763:G763" si="128" xml:space="preserve"> F$308</f>
        <v>-10.494649368303213</v>
      </c>
      <c r="G763" s="11" t="str">
        <f t="shared" si="128"/>
        <v>£m</v>
      </c>
    </row>
    <row r="764" spans="3:7" outlineLevel="3" x14ac:dyDescent="0.2">
      <c r="E764" s="11" t="str">
        <f xml:space="preserve"> E$309</f>
        <v>PR19 Totex costs revenue adjustment expressed in 2022-23 CPIH FYA prices (BR)</v>
      </c>
      <c r="F764" s="260">
        <f t="shared" ref="F764:G764" si="129" xml:space="preserve"> F$309</f>
        <v>-1.6316352150967532</v>
      </c>
      <c r="G764" s="11" t="str">
        <f t="shared" si="129"/>
        <v>£m</v>
      </c>
    </row>
    <row r="765" spans="3:7" outlineLevel="3" x14ac:dyDescent="0.2">
      <c r="E765" s="11" t="str">
        <f xml:space="preserve"> E$310</f>
        <v>PR19 Totex costs revenue adjustment expressed in 2022-23 CPIH FYA prices (ADDN1)</v>
      </c>
      <c r="F765" s="260">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60">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60">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60">
        <f t="shared" ref="F768:G768" si="133" xml:space="preserve"> F$313</f>
        <v>0</v>
      </c>
      <c r="G768" s="11" t="str">
        <f t="shared" si="133"/>
        <v>£m</v>
      </c>
    </row>
    <row r="769" spans="5:7" outlineLevel="3" x14ac:dyDescent="0.2">
      <c r="F769" s="260"/>
    </row>
    <row r="770" spans="5:7" outlineLevel="3" x14ac:dyDescent="0.2">
      <c r="E770" s="138" t="str">
        <f xml:space="preserve"> InpS!E$501</f>
        <v>Eligible for post financeability adjustments tax uplift - PR19 Totex costs revenue adjustment (WR)</v>
      </c>
      <c r="F770" s="138">
        <f xml:space="preserve"> InpS!F$501</f>
        <v>0</v>
      </c>
      <c r="G770" s="138" t="str">
        <f xml:space="preserve"> InpS!G$501</f>
        <v>1 = Yes, 0 = No</v>
      </c>
    </row>
    <row r="771" spans="5:7" outlineLevel="3" x14ac:dyDescent="0.2">
      <c r="E771" s="138" t="str">
        <f xml:space="preserve"> InpS!E$502</f>
        <v>Eligible for post financeability adjustments tax uplift - PR19 Totex costs revenue adjustment (WN)</v>
      </c>
      <c r="F771" s="138">
        <f xml:space="preserve"> InpS!F$502</f>
        <v>0</v>
      </c>
      <c r="G771" s="138" t="str">
        <f xml:space="preserve"> InpS!G$502</f>
        <v>1 = Yes, 0 = No</v>
      </c>
    </row>
    <row r="772" spans="5:7" outlineLevel="3" x14ac:dyDescent="0.2">
      <c r="E772" s="138" t="str">
        <f xml:space="preserve"> InpS!E$503</f>
        <v>Eligible for post financeability adjustments tax uplift - PR19 Totex costs revenue adjustment (WWN)</v>
      </c>
      <c r="F772" s="138">
        <f xml:space="preserve"> InpS!F$503</f>
        <v>0</v>
      </c>
      <c r="G772" s="138" t="str">
        <f xml:space="preserve"> InpS!G$503</f>
        <v>1 = Yes, 0 = No</v>
      </c>
    </row>
    <row r="773" spans="5:7" outlineLevel="3" x14ac:dyDescent="0.2">
      <c r="E773" s="138" t="str">
        <f xml:space="preserve"> InpS!E$504</f>
        <v>Eligible for post financeability adjustments tax uplift - PR19 Totex costs revenue adjustment (BR)</v>
      </c>
      <c r="F773" s="138">
        <f xml:space="preserve"> InpS!F$504</f>
        <v>0</v>
      </c>
      <c r="G773" s="138" t="str">
        <f xml:space="preserve"> InpS!G$504</f>
        <v>1 = Yes, 0 = No</v>
      </c>
    </row>
    <row r="774" spans="5:7" outlineLevel="3" x14ac:dyDescent="0.2">
      <c r="E774" s="138" t="str">
        <f xml:space="preserve"> InpS!E$505</f>
        <v>Eligible for post financeability adjustments tax uplift - PR19 Totex costs revenue adjustment (ADDN1)</v>
      </c>
      <c r="F774" s="138">
        <f xml:space="preserve"> InpS!F$505</f>
        <v>0</v>
      </c>
      <c r="G774" s="138" t="str">
        <f xml:space="preserve"> InpS!G$505</f>
        <v>1 = Yes, 0 = No</v>
      </c>
    </row>
    <row r="775" spans="5:7" outlineLevel="3" x14ac:dyDescent="0.2">
      <c r="E775" s="138" t="str">
        <f xml:space="preserve"> InpS!E$506</f>
        <v>Eligible for post financeability adjustments tax uplift - PR19 Totex costs revenue adjustment (ADDN2)</v>
      </c>
      <c r="F775" s="138">
        <f xml:space="preserve"> InpS!F$506</f>
        <v>0</v>
      </c>
      <c r="G775" s="138" t="str">
        <f xml:space="preserve"> InpS!G$506</f>
        <v>1 = Yes, 0 = No</v>
      </c>
    </row>
    <row r="776" spans="5:7" outlineLevel="3" x14ac:dyDescent="0.2">
      <c r="E776" s="138" t="str">
        <f xml:space="preserve"> InpS!E$507</f>
        <v>Eligible for post financeability adjustments tax uplift - PR19 Totex costs revenue adjustment (Residential retail)</v>
      </c>
      <c r="F776" s="138">
        <f xml:space="preserve"> InpS!F$507</f>
        <v>0</v>
      </c>
      <c r="G776" s="138" t="str">
        <f xml:space="preserve"> InpS!G$507</f>
        <v>1 = Yes, 0 = No</v>
      </c>
    </row>
    <row r="777" spans="5:7" outlineLevel="3" x14ac:dyDescent="0.2">
      <c r="E777" s="138" t="str">
        <f xml:space="preserve"> InpS!E$508</f>
        <v>Eligible for post financeability adjustments tax uplift - PR19 Totex costs revenue adjustment (Business retail)</v>
      </c>
      <c r="F777" s="138">
        <f xml:space="preserve"> InpS!F$508</f>
        <v>0</v>
      </c>
      <c r="G777" s="138" t="str">
        <f xml:space="preserve"> InpS!G$508</f>
        <v>1 = Yes, 0 = No</v>
      </c>
    </row>
    <row r="778" spans="5:7" outlineLevel="3" x14ac:dyDescent="0.2">
      <c r="F778" s="260"/>
    </row>
    <row r="779" spans="5:7" outlineLevel="3" x14ac:dyDescent="0.2">
      <c r="E779" s="11" t="s">
        <v>835</v>
      </c>
      <c r="F779" s="166">
        <f xml:space="preserve"> F761 * F770</f>
        <v>0</v>
      </c>
      <c r="G779" s="11" t="s">
        <v>158</v>
      </c>
    </row>
    <row r="780" spans="5:7" outlineLevel="3" x14ac:dyDescent="0.2">
      <c r="E780" s="11" t="s">
        <v>836</v>
      </c>
      <c r="F780" s="166">
        <f t="shared" ref="F780:F785" si="134" xml:space="preserve"> F762 * F771</f>
        <v>0</v>
      </c>
      <c r="G780" s="11" t="s">
        <v>158</v>
      </c>
    </row>
    <row r="781" spans="5:7" outlineLevel="3" x14ac:dyDescent="0.2">
      <c r="E781" s="11" t="s">
        <v>837</v>
      </c>
      <c r="F781" s="166">
        <f t="shared" si="134"/>
        <v>0</v>
      </c>
      <c r="G781" s="11" t="s">
        <v>158</v>
      </c>
    </row>
    <row r="782" spans="5:7" outlineLevel="3" x14ac:dyDescent="0.2">
      <c r="E782" s="11" t="s">
        <v>838</v>
      </c>
      <c r="F782" s="166">
        <f t="shared" si="134"/>
        <v>0</v>
      </c>
      <c r="G782" s="11" t="s">
        <v>158</v>
      </c>
    </row>
    <row r="783" spans="5:7" outlineLevel="3" x14ac:dyDescent="0.2">
      <c r="E783" s="11" t="s">
        <v>839</v>
      </c>
      <c r="F783" s="166">
        <f xml:space="preserve"> F765 * F774</f>
        <v>0</v>
      </c>
      <c r="G783" s="11" t="s">
        <v>158</v>
      </c>
    </row>
    <row r="784" spans="5:7" outlineLevel="3" x14ac:dyDescent="0.2">
      <c r="E784" s="11" t="s">
        <v>840</v>
      </c>
      <c r="F784" s="166">
        <f t="shared" si="134"/>
        <v>0</v>
      </c>
      <c r="G784" s="11" t="s">
        <v>158</v>
      </c>
    </row>
    <row r="785" spans="3:7" outlineLevel="3" x14ac:dyDescent="0.2">
      <c r="E785" s="11" t="s">
        <v>841</v>
      </c>
      <c r="F785" s="166">
        <f t="shared" si="134"/>
        <v>0</v>
      </c>
      <c r="G785" s="11" t="s">
        <v>158</v>
      </c>
    </row>
    <row r="786" spans="3:7" outlineLevel="3" x14ac:dyDescent="0.2">
      <c r="E786" s="11" t="s">
        <v>842</v>
      </c>
      <c r="F786" s="166">
        <f xml:space="preserve"> F768 * F777</f>
        <v>0</v>
      </c>
      <c r="G786" s="11" t="s">
        <v>158</v>
      </c>
    </row>
    <row r="787" spans="3:7" outlineLevel="3" x14ac:dyDescent="0.2">
      <c r="F787" s="260"/>
    </row>
    <row r="788" spans="3:7" outlineLevel="2" x14ac:dyDescent="0.2">
      <c r="C788" s="40" t="s">
        <v>843</v>
      </c>
      <c r="F788" s="260"/>
    </row>
    <row r="789" spans="3:7" outlineLevel="3" x14ac:dyDescent="0.2">
      <c r="E789" s="11" t="str">
        <f xml:space="preserve"> E$315</f>
        <v>PR19 Tax revenue adjustment expressed in 2022-23 CPIH FYA prices (WR)</v>
      </c>
      <c r="F789" s="260">
        <f t="shared" ref="F789:G789" si="135" xml:space="preserve"> F$315</f>
        <v>-0.95159043659043663</v>
      </c>
      <c r="G789" s="11" t="str">
        <f t="shared" si="135"/>
        <v>£m</v>
      </c>
    </row>
    <row r="790" spans="3:7" outlineLevel="3" x14ac:dyDescent="0.2">
      <c r="E790" s="11" t="str">
        <f xml:space="preserve"> E$316</f>
        <v>PR19 Tax revenue adjustment expressed in 2022-23 CPIH FYA prices (WN)</v>
      </c>
      <c r="F790" s="260">
        <f t="shared" ref="F790:G790" si="136" xml:space="preserve"> F$316</f>
        <v>-6.2065892371661597</v>
      </c>
      <c r="G790" s="11" t="str">
        <f t="shared" si="136"/>
        <v>£m</v>
      </c>
    </row>
    <row r="791" spans="3:7" outlineLevel="3" x14ac:dyDescent="0.2">
      <c r="E791" s="11" t="str">
        <f xml:space="preserve"> E$317</f>
        <v>PR19 Tax revenue adjustment expressed in 2022-23 CPIH FYA prices (WWN)</v>
      </c>
      <c r="F791" s="260">
        <f t="shared" ref="F791:G791" si="137" xml:space="preserve"> F$317</f>
        <v>-2.0956241004317926</v>
      </c>
      <c r="G791" s="11" t="str">
        <f t="shared" si="137"/>
        <v>£m</v>
      </c>
    </row>
    <row r="792" spans="3:7" outlineLevel="3" x14ac:dyDescent="0.2">
      <c r="E792" s="11" t="str">
        <f xml:space="preserve"> E$318</f>
        <v>PR19 Tax revenue adjustment expressed in 2022-23 CPIH FYA prices (BR)</v>
      </c>
      <c r="F792" s="260">
        <f t="shared" ref="F792:G792" si="138" xml:space="preserve"> F$318</f>
        <v>-2.6091995841995841</v>
      </c>
      <c r="G792" s="11" t="str">
        <f t="shared" si="138"/>
        <v>£m</v>
      </c>
    </row>
    <row r="793" spans="3:7" outlineLevel="3" x14ac:dyDescent="0.2">
      <c r="E793" s="11" t="str">
        <f xml:space="preserve"> E$319</f>
        <v>PR19 Tax revenue adjustment expressed in 2022-23 CPIH FYA prices (ADDN1)</v>
      </c>
      <c r="F793" s="260">
        <f t="shared" ref="F793:G793" si="139" xml:space="preserve"> F$319</f>
        <v>0</v>
      </c>
      <c r="G793" s="11" t="str">
        <f t="shared" si="139"/>
        <v>£m</v>
      </c>
    </row>
    <row r="794" spans="3:7" outlineLevel="3" x14ac:dyDescent="0.2">
      <c r="E794" s="11" t="str">
        <f xml:space="preserve"> E$320</f>
        <v>PR19 Tax revenue adjustment expressed in 2022-23 CPIH FYA prices (ADDN2)</v>
      </c>
      <c r="F794" s="260">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60">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60">
        <f t="shared" ref="F796:G796" si="142" xml:space="preserve"> F$322</f>
        <v>0</v>
      </c>
      <c r="G796" s="11" t="str">
        <f t="shared" si="142"/>
        <v>£m</v>
      </c>
    </row>
    <row r="797" spans="3:7" outlineLevel="3" x14ac:dyDescent="0.2">
      <c r="F797" s="260"/>
    </row>
    <row r="798" spans="3:7" outlineLevel="3" x14ac:dyDescent="0.2">
      <c r="E798" s="138" t="str">
        <f xml:space="preserve"> InpS!E$510</f>
        <v>Eligible for post financeability adjustments tax uplift - PR19 Tax revenue adjustment (WR)</v>
      </c>
      <c r="F798" s="138">
        <f xml:space="preserve"> InpS!F$510</f>
        <v>0</v>
      </c>
      <c r="G798" s="138" t="str">
        <f xml:space="preserve"> InpS!G$510</f>
        <v>1 = Yes, 0 = No</v>
      </c>
    </row>
    <row r="799" spans="3:7" outlineLevel="3" x14ac:dyDescent="0.2">
      <c r="E799" s="138" t="str">
        <f xml:space="preserve"> InpS!E$511</f>
        <v>Eligible for post financeability adjustments tax uplift - PR19 Tax revenue adjustment (WN)</v>
      </c>
      <c r="F799" s="138">
        <f xml:space="preserve"> InpS!F$511</f>
        <v>0</v>
      </c>
      <c r="G799" s="138" t="str">
        <f xml:space="preserve"> InpS!G$511</f>
        <v>1 = Yes, 0 = No</v>
      </c>
    </row>
    <row r="800" spans="3:7" outlineLevel="3" x14ac:dyDescent="0.2">
      <c r="E800" s="138" t="str">
        <f xml:space="preserve"> InpS!E$512</f>
        <v>Eligible for post financeability adjustments tax uplift - PR19 Tax revenue adjustment (WWN)</v>
      </c>
      <c r="F800" s="138">
        <f xml:space="preserve"> InpS!F$512</f>
        <v>0</v>
      </c>
      <c r="G800" s="138" t="str">
        <f xml:space="preserve"> InpS!G$512</f>
        <v>1 = Yes, 0 = No</v>
      </c>
    </row>
    <row r="801" spans="3:7" outlineLevel="3" x14ac:dyDescent="0.2">
      <c r="E801" s="138" t="str">
        <f xml:space="preserve"> InpS!E$513</f>
        <v>Eligible for post financeability adjustments tax uplift - PR19 Tax revenue adjustment (BR)</v>
      </c>
      <c r="F801" s="138">
        <f xml:space="preserve"> InpS!F$513</f>
        <v>0</v>
      </c>
      <c r="G801" s="138" t="str">
        <f xml:space="preserve"> InpS!G$513</f>
        <v>1 = Yes, 0 = No</v>
      </c>
    </row>
    <row r="802" spans="3:7" outlineLevel="3" x14ac:dyDescent="0.2">
      <c r="E802" s="138" t="str">
        <f xml:space="preserve"> InpS!E$514</f>
        <v>Eligible for post financeability adjustments tax uplift - PR19 Tax revenue adjustment (ADDN1)</v>
      </c>
      <c r="F802" s="138">
        <f xml:space="preserve"> InpS!F$514</f>
        <v>0</v>
      </c>
      <c r="G802" s="138" t="str">
        <f xml:space="preserve"> InpS!G$514</f>
        <v>1 = Yes, 0 = No</v>
      </c>
    </row>
    <row r="803" spans="3:7" outlineLevel="3" x14ac:dyDescent="0.2">
      <c r="E803" s="138" t="str">
        <f xml:space="preserve"> InpS!E$515</f>
        <v>Eligible for post financeability adjustments tax uplift - PR19 Tax revenue adjustment (ADDN2)</v>
      </c>
      <c r="F803" s="138">
        <f xml:space="preserve"> InpS!F$515</f>
        <v>0</v>
      </c>
      <c r="G803" s="138" t="str">
        <f xml:space="preserve"> InpS!G$515</f>
        <v>1 = Yes, 0 = No</v>
      </c>
    </row>
    <row r="804" spans="3:7" outlineLevel="3" x14ac:dyDescent="0.2">
      <c r="E804" s="138" t="str">
        <f xml:space="preserve"> InpS!E$516</f>
        <v>Eligible for post financeability adjustments tax uplift - PR19 Tax revenue adjustment (Residential retail)</v>
      </c>
      <c r="F804" s="138">
        <f xml:space="preserve"> InpS!F$516</f>
        <v>0</v>
      </c>
      <c r="G804" s="138" t="str">
        <f xml:space="preserve"> InpS!G$516</f>
        <v>1 = Yes, 0 = No</v>
      </c>
    </row>
    <row r="805" spans="3:7" outlineLevel="3" x14ac:dyDescent="0.2">
      <c r="E805" s="138" t="str">
        <f xml:space="preserve"> InpS!E$517</f>
        <v>Eligible for post financeability adjustments tax uplift - PR19 Tax revenue adjustment (Business retail)</v>
      </c>
      <c r="F805" s="138">
        <f xml:space="preserve"> InpS!F$517</f>
        <v>0</v>
      </c>
      <c r="G805" s="138" t="str">
        <f xml:space="preserve"> InpS!G$517</f>
        <v>1 = Yes, 0 = No</v>
      </c>
    </row>
    <row r="806" spans="3:7" outlineLevel="3" x14ac:dyDescent="0.2">
      <c r="F806" s="260"/>
    </row>
    <row r="807" spans="3:7" outlineLevel="3" x14ac:dyDescent="0.2">
      <c r="E807" s="11" t="s">
        <v>844</v>
      </c>
      <c r="F807" s="166">
        <f xml:space="preserve"> F789 * F798</f>
        <v>0</v>
      </c>
      <c r="G807" s="11" t="s">
        <v>158</v>
      </c>
    </row>
    <row r="808" spans="3:7" outlineLevel="3" x14ac:dyDescent="0.2">
      <c r="E808" s="11" t="s">
        <v>845</v>
      </c>
      <c r="F808" s="166">
        <f t="shared" ref="F808:F813" si="143" xml:space="preserve"> F790 * F799</f>
        <v>0</v>
      </c>
      <c r="G808" s="11" t="s">
        <v>158</v>
      </c>
    </row>
    <row r="809" spans="3:7" outlineLevel="3" x14ac:dyDescent="0.2">
      <c r="E809" s="11" t="s">
        <v>846</v>
      </c>
      <c r="F809" s="166">
        <f t="shared" si="143"/>
        <v>0</v>
      </c>
      <c r="G809" s="11" t="s">
        <v>158</v>
      </c>
    </row>
    <row r="810" spans="3:7" outlineLevel="3" x14ac:dyDescent="0.2">
      <c r="E810" s="11" t="s">
        <v>847</v>
      </c>
      <c r="F810" s="166">
        <f t="shared" si="143"/>
        <v>0</v>
      </c>
      <c r="G810" s="11" t="s">
        <v>158</v>
      </c>
    </row>
    <row r="811" spans="3:7" outlineLevel="3" x14ac:dyDescent="0.2">
      <c r="E811" s="11" t="s">
        <v>848</v>
      </c>
      <c r="F811" s="166">
        <f xml:space="preserve"> F793 * F802</f>
        <v>0</v>
      </c>
      <c r="G811" s="11" t="s">
        <v>158</v>
      </c>
    </row>
    <row r="812" spans="3:7" outlineLevel="3" x14ac:dyDescent="0.2">
      <c r="E812" s="11" t="s">
        <v>849</v>
      </c>
      <c r="F812" s="166">
        <f t="shared" si="143"/>
        <v>0</v>
      </c>
      <c r="G812" s="11" t="s">
        <v>158</v>
      </c>
    </row>
    <row r="813" spans="3:7" outlineLevel="3" x14ac:dyDescent="0.2">
      <c r="E813" s="11" t="s">
        <v>850</v>
      </c>
      <c r="F813" s="166">
        <f t="shared" si="143"/>
        <v>0</v>
      </c>
      <c r="G813" s="11" t="s">
        <v>158</v>
      </c>
    </row>
    <row r="814" spans="3:7" outlineLevel="3" x14ac:dyDescent="0.2">
      <c r="E814" s="11" t="s">
        <v>851</v>
      </c>
      <c r="F814" s="166">
        <f xml:space="preserve"> F796 * F805</f>
        <v>0</v>
      </c>
      <c r="G814" s="11" t="s">
        <v>158</v>
      </c>
    </row>
    <row r="815" spans="3:7" outlineLevel="3" x14ac:dyDescent="0.2">
      <c r="F815" s="260"/>
    </row>
    <row r="816" spans="3:7" outlineLevel="2" x14ac:dyDescent="0.2">
      <c r="C816" s="40" t="s">
        <v>852</v>
      </c>
      <c r="F816" s="260"/>
    </row>
    <row r="817" spans="5:7" outlineLevel="3" x14ac:dyDescent="0.2">
      <c r="E817" s="11" t="str">
        <f xml:space="preserve"> E$324</f>
        <v>PR19 RPI-CPIH wedge revenue adjustment expressed in 2022-23 CPIH FYA prices (WR)</v>
      </c>
      <c r="F817" s="260">
        <f t="shared" ref="F817:G817" si="144" xml:space="preserve"> F$324</f>
        <v>0.38842835438989287</v>
      </c>
      <c r="G817" s="11" t="str">
        <f t="shared" si="144"/>
        <v>£m</v>
      </c>
    </row>
    <row r="818" spans="5:7" outlineLevel="3" x14ac:dyDescent="0.2">
      <c r="E818" s="11" t="str">
        <f xml:space="preserve"> E$325</f>
        <v>PR19 RPI-CPIH wedge revenue adjustment expressed in 2022-23 CPIH FYA prices (WN)</v>
      </c>
      <c r="F818" s="260">
        <f t="shared" ref="F818:G818" si="145" xml:space="preserve"> F$325</f>
        <v>4.5265480569326719</v>
      </c>
      <c r="G818" s="11" t="str">
        <f t="shared" si="145"/>
        <v>£m</v>
      </c>
    </row>
    <row r="819" spans="5:7" outlineLevel="3" x14ac:dyDescent="0.2">
      <c r="E819" s="11" t="str">
        <f xml:space="preserve"> E$326</f>
        <v>PR19 RPI-CPIH wedge revenue adjustment expressed in 2022-23 CPIH FYA prices (WWN)</v>
      </c>
      <c r="F819" s="260">
        <f t="shared" ref="F819:G819" si="146" xml:space="preserve"> F$326</f>
        <v>7.9279525827602741</v>
      </c>
      <c r="G819" s="11" t="str">
        <f t="shared" si="146"/>
        <v>£m</v>
      </c>
    </row>
    <row r="820" spans="5:7" outlineLevel="3" x14ac:dyDescent="0.2">
      <c r="E820" s="11" t="str">
        <f xml:space="preserve"> E$327</f>
        <v>PR19 RPI-CPIH wedge revenue adjustment expressed in 2022-23 CPIH FYA prices (BR)</v>
      </c>
      <c r="F820" s="260">
        <f t="shared" ref="F820:G820" si="147" xml:space="preserve"> F$327</f>
        <v>0.94686790340636495</v>
      </c>
      <c r="G820" s="11" t="str">
        <f t="shared" si="147"/>
        <v>£m</v>
      </c>
    </row>
    <row r="821" spans="5:7" outlineLevel="3" x14ac:dyDescent="0.2">
      <c r="E821" s="11" t="str">
        <f xml:space="preserve"> E$328</f>
        <v>PR19 RPI-CPIH wedge revenue adjustment expressed in 2022-23 CPIH FYA prices (ADDN1)</v>
      </c>
      <c r="F821" s="260">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60">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60">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60">
        <f t="shared" ref="F824:G824" si="151" xml:space="preserve"> F$331</f>
        <v>0</v>
      </c>
      <c r="G824" s="11" t="str">
        <f t="shared" si="151"/>
        <v>£m</v>
      </c>
    </row>
    <row r="825" spans="5:7" outlineLevel="3" x14ac:dyDescent="0.2">
      <c r="F825" s="260"/>
    </row>
    <row r="826" spans="5:7" outlineLevel="3" x14ac:dyDescent="0.2">
      <c r="E826" s="138" t="str">
        <f xml:space="preserve"> InpS!E$519</f>
        <v>Eligible for post financeability adjustments tax uplift - PR19 RPI-CPIH wedge revenue adjustment (WR)</v>
      </c>
      <c r="F826" s="138">
        <f xml:space="preserve"> InpS!F$519</f>
        <v>1</v>
      </c>
      <c r="G826" s="138" t="str">
        <f xml:space="preserve"> InpS!G$519</f>
        <v>1 = Yes, 0 = No</v>
      </c>
    </row>
    <row r="827" spans="5:7" outlineLevel="3" x14ac:dyDescent="0.2">
      <c r="E827" s="138" t="str">
        <f xml:space="preserve"> InpS!E$520</f>
        <v>Eligible for post financeability adjustments tax uplift - PR19 RPI-CPIH wedge revenue adjustment (WN)</v>
      </c>
      <c r="F827" s="138">
        <f xml:space="preserve"> InpS!F$520</f>
        <v>1</v>
      </c>
      <c r="G827" s="138" t="str">
        <f xml:space="preserve"> InpS!G$520</f>
        <v>1 = Yes, 0 = No</v>
      </c>
    </row>
    <row r="828" spans="5:7" outlineLevel="3" x14ac:dyDescent="0.2">
      <c r="E828" s="138" t="str">
        <f xml:space="preserve"> InpS!E$521</f>
        <v>Eligible for post financeability adjustments tax uplift - PR19 RPI-CPIH wedge revenue adjustment (WWN)</v>
      </c>
      <c r="F828" s="138">
        <f xml:space="preserve"> InpS!F$521</f>
        <v>1</v>
      </c>
      <c r="G828" s="138" t="str">
        <f xml:space="preserve"> InpS!G$521</f>
        <v>1 = Yes, 0 = No</v>
      </c>
    </row>
    <row r="829" spans="5:7" outlineLevel="3" x14ac:dyDescent="0.2">
      <c r="E829" s="138" t="str">
        <f xml:space="preserve"> InpS!E$522</f>
        <v>Eligible for post financeability adjustments tax uplift - PR19 RPI-CPIH wedge revenue adjustment (BR)</v>
      </c>
      <c r="F829" s="138">
        <f xml:space="preserve"> InpS!F$522</f>
        <v>1</v>
      </c>
      <c r="G829" s="138" t="str">
        <f xml:space="preserve"> InpS!G$522</f>
        <v>1 = Yes, 0 = No</v>
      </c>
    </row>
    <row r="830" spans="5:7" outlineLevel="3" x14ac:dyDescent="0.2">
      <c r="E830" s="138" t="str">
        <f xml:space="preserve"> InpS!E$523</f>
        <v>Eligible for post financeability adjustments tax uplift - PR19 RPI-CPIH wedge revenue adjustment (ADDN1)</v>
      </c>
      <c r="F830" s="138">
        <f xml:space="preserve"> InpS!F$523</f>
        <v>1</v>
      </c>
      <c r="G830" s="138" t="str">
        <f xml:space="preserve"> InpS!G$523</f>
        <v>1 = Yes, 0 = No</v>
      </c>
    </row>
    <row r="831" spans="5:7" outlineLevel="3" x14ac:dyDescent="0.2">
      <c r="E831" s="138" t="str">
        <f xml:space="preserve"> InpS!E$524</f>
        <v>Eligible for post financeability adjustments tax uplift - PR19 RPI-CPIH wedge revenue adjustment (ADDN2)</v>
      </c>
      <c r="F831" s="138">
        <f xml:space="preserve"> InpS!F$524</f>
        <v>1</v>
      </c>
      <c r="G831" s="138" t="str">
        <f xml:space="preserve"> InpS!G$524</f>
        <v>1 = Yes, 0 = No</v>
      </c>
    </row>
    <row r="832" spans="5:7" outlineLevel="3" x14ac:dyDescent="0.2">
      <c r="E832" s="138" t="str">
        <f xml:space="preserve"> InpS!E$525</f>
        <v>Eligible for post financeability adjustments tax uplift - PR19 RPI-CPIH wedge revenue adjustment (Residential retail)</v>
      </c>
      <c r="F832" s="138">
        <f xml:space="preserve"> InpS!F$525</f>
        <v>1</v>
      </c>
      <c r="G832" s="138" t="str">
        <f xml:space="preserve"> InpS!G$525</f>
        <v>1 = Yes, 0 = No</v>
      </c>
    </row>
    <row r="833" spans="3:7" outlineLevel="3" x14ac:dyDescent="0.2">
      <c r="E833" s="138" t="str">
        <f xml:space="preserve"> InpS!E$526</f>
        <v>Eligible for post financeability adjustments tax uplift - PR19 RPI-CPIH wedge revenue adjustment (Business retail)</v>
      </c>
      <c r="F833" s="138">
        <f xml:space="preserve"> InpS!F$526</f>
        <v>1</v>
      </c>
      <c r="G833" s="138" t="str">
        <f xml:space="preserve"> InpS!G$526</f>
        <v>1 = Yes, 0 = No</v>
      </c>
    </row>
    <row r="834" spans="3:7" outlineLevel="3" x14ac:dyDescent="0.2">
      <c r="F834" s="260"/>
    </row>
    <row r="835" spans="3:7" outlineLevel="3" x14ac:dyDescent="0.2">
      <c r="E835" s="11" t="s">
        <v>853</v>
      </c>
      <c r="F835" s="166">
        <f xml:space="preserve"> F817 * F826</f>
        <v>0.38842835438989287</v>
      </c>
      <c r="G835" s="11" t="s">
        <v>158</v>
      </c>
    </row>
    <row r="836" spans="3:7" outlineLevel="3" x14ac:dyDescent="0.2">
      <c r="E836" s="11" t="s">
        <v>854</v>
      </c>
      <c r="F836" s="166">
        <f t="shared" ref="F836:F841" si="152" xml:space="preserve"> F818 * F827</f>
        <v>4.5265480569326719</v>
      </c>
      <c r="G836" s="11" t="s">
        <v>158</v>
      </c>
    </row>
    <row r="837" spans="3:7" outlineLevel="3" x14ac:dyDescent="0.2">
      <c r="E837" s="11" t="s">
        <v>855</v>
      </c>
      <c r="F837" s="166">
        <f t="shared" si="152"/>
        <v>7.9279525827602741</v>
      </c>
      <c r="G837" s="11" t="s">
        <v>158</v>
      </c>
    </row>
    <row r="838" spans="3:7" outlineLevel="3" x14ac:dyDescent="0.2">
      <c r="E838" s="11" t="s">
        <v>856</v>
      </c>
      <c r="F838" s="166">
        <f t="shared" si="152"/>
        <v>0.94686790340636495</v>
      </c>
      <c r="G838" s="11" t="s">
        <v>158</v>
      </c>
    </row>
    <row r="839" spans="3:7" outlineLevel="3" x14ac:dyDescent="0.2">
      <c r="E839" s="11" t="s">
        <v>857</v>
      </c>
      <c r="F839" s="166">
        <f xml:space="preserve"> F821 * F830</f>
        <v>0</v>
      </c>
      <c r="G839" s="11" t="s">
        <v>158</v>
      </c>
    </row>
    <row r="840" spans="3:7" outlineLevel="3" x14ac:dyDescent="0.2">
      <c r="E840" s="11" t="s">
        <v>858</v>
      </c>
      <c r="F840" s="166">
        <f t="shared" si="152"/>
        <v>0</v>
      </c>
      <c r="G840" s="11" t="s">
        <v>158</v>
      </c>
    </row>
    <row r="841" spans="3:7" outlineLevel="3" x14ac:dyDescent="0.2">
      <c r="E841" s="11" t="s">
        <v>859</v>
      </c>
      <c r="F841" s="166">
        <f t="shared" si="152"/>
        <v>0</v>
      </c>
      <c r="G841" s="11" t="s">
        <v>158</v>
      </c>
    </row>
    <row r="842" spans="3:7" outlineLevel="3" x14ac:dyDescent="0.2">
      <c r="E842" s="11" t="s">
        <v>860</v>
      </c>
      <c r="F842" s="166">
        <f xml:space="preserve"> F824 * F833</f>
        <v>0</v>
      </c>
      <c r="G842" s="11" t="s">
        <v>158</v>
      </c>
    </row>
    <row r="843" spans="3:7" outlineLevel="3" x14ac:dyDescent="0.2">
      <c r="F843" s="260"/>
    </row>
    <row r="844" spans="3:7" outlineLevel="2" x14ac:dyDescent="0.2">
      <c r="C844" s="40" t="s">
        <v>861</v>
      </c>
      <c r="F844" s="260"/>
    </row>
    <row r="845" spans="3:7" outlineLevel="3" x14ac:dyDescent="0.2">
      <c r="E845" s="11" t="str">
        <f xml:space="preserve"> E$333</f>
        <v>PR19 Strategic regional water resources revenue adjustment expressed in 2022-23 CPIH FYA prices (WR)</v>
      </c>
      <c r="F845" s="260">
        <f t="shared" ref="F845:G845" si="153" xml:space="preserve"> F$333</f>
        <v>3.3482760275067962</v>
      </c>
      <c r="G845" s="11" t="str">
        <f t="shared" si="153"/>
        <v>£m</v>
      </c>
    </row>
    <row r="846" spans="3:7" outlineLevel="3" x14ac:dyDescent="0.2">
      <c r="E846" s="11" t="str">
        <f xml:space="preserve"> E$334</f>
        <v>PR19 Strategic regional water resources revenue adjustment expressed in 2022-23 CPIH FYA prices (WN)</v>
      </c>
      <c r="F846" s="260">
        <f t="shared" ref="F846:G846" si="154" xml:space="preserve"> F$334</f>
        <v>7.0837997761074682E-3</v>
      </c>
      <c r="G846" s="11" t="str">
        <f t="shared" si="154"/>
        <v>£m</v>
      </c>
    </row>
    <row r="847" spans="3:7" outlineLevel="3" x14ac:dyDescent="0.2">
      <c r="E847" s="11" t="str">
        <f xml:space="preserve"> E$335</f>
        <v>PR19 Strategic regional water resources revenue adjustment expressed in 2022-23 CPIH FYA prices (WWN)</v>
      </c>
      <c r="F847" s="260">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60">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60">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60">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60">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60">
        <f t="shared" ref="F852:G852" si="160" xml:space="preserve"> F$340</f>
        <v>0</v>
      </c>
      <c r="G852" s="11" t="str">
        <f t="shared" si="160"/>
        <v>£m</v>
      </c>
    </row>
    <row r="853" spans="5:7" outlineLevel="3" x14ac:dyDescent="0.2">
      <c r="F853" s="260"/>
    </row>
    <row r="854" spans="5:7" outlineLevel="3" x14ac:dyDescent="0.2">
      <c r="E854" s="138" t="str">
        <f xml:space="preserve"> InpS!E$528</f>
        <v>Eligible for post financeability adjustments tax uplift - PR19 Strategic regional water resources revenue adjustment (WR)</v>
      </c>
      <c r="F854" s="138">
        <f xml:space="preserve"> InpS!F$528</f>
        <v>0</v>
      </c>
      <c r="G854" s="138" t="str">
        <f xml:space="preserve"> InpS!G$528</f>
        <v>1 = Yes, 0 = No</v>
      </c>
    </row>
    <row r="855" spans="5:7" outlineLevel="3" x14ac:dyDescent="0.2">
      <c r="E855" s="138" t="str">
        <f xml:space="preserve"> InpS!E$529</f>
        <v>Eligible for post financeability adjustments tax uplift - PR19 Strategic regional water resources revenue adjustment (WN)</v>
      </c>
      <c r="F855" s="138">
        <f xml:space="preserve"> InpS!F$529</f>
        <v>0</v>
      </c>
      <c r="G855" s="138" t="str">
        <f xml:space="preserve"> InpS!G$529</f>
        <v>1 = Yes, 0 = No</v>
      </c>
    </row>
    <row r="856" spans="5:7" outlineLevel="3" x14ac:dyDescent="0.2">
      <c r="E856" s="138" t="str">
        <f xml:space="preserve"> InpS!E$530</f>
        <v>Eligible for post financeability adjustments tax uplift - PR19 Strategic regional water resources revenue adjustment (WWN)</v>
      </c>
      <c r="F856" s="138">
        <f xml:space="preserve"> InpS!F$530</f>
        <v>0</v>
      </c>
      <c r="G856" s="138" t="str">
        <f xml:space="preserve"> InpS!G$530</f>
        <v>1 = Yes, 0 = No</v>
      </c>
    </row>
    <row r="857" spans="5:7" outlineLevel="3" x14ac:dyDescent="0.2">
      <c r="E857" s="138" t="str">
        <f xml:space="preserve"> InpS!E$531</f>
        <v>Eligible for post financeability adjustments tax uplift - PR19 Strategic regional water resources revenue adjustment (BR)</v>
      </c>
      <c r="F857" s="138">
        <f xml:space="preserve"> InpS!F$531</f>
        <v>0</v>
      </c>
      <c r="G857" s="138" t="str">
        <f xml:space="preserve"> InpS!G$531</f>
        <v>1 = Yes, 0 = No</v>
      </c>
    </row>
    <row r="858" spans="5:7" outlineLevel="3" x14ac:dyDescent="0.2">
      <c r="E858" s="138" t="str">
        <f xml:space="preserve"> InpS!E$532</f>
        <v>Eligible for post financeability adjustments tax uplift - PR19 Strategic regional water resources revenue adjustment (ADDN1)</v>
      </c>
      <c r="F858" s="138">
        <f xml:space="preserve"> InpS!F$532</f>
        <v>0</v>
      </c>
      <c r="G858" s="138" t="str">
        <f xml:space="preserve"> InpS!G$532</f>
        <v>1 = Yes, 0 = No</v>
      </c>
    </row>
    <row r="859" spans="5:7" outlineLevel="3" x14ac:dyDescent="0.2">
      <c r="E859" s="138" t="str">
        <f xml:space="preserve"> InpS!E$533</f>
        <v>Eligible for post financeability adjustments tax uplift - PR19 Strategic regional water resources revenue adjustment (ADDN2)</v>
      </c>
      <c r="F859" s="138">
        <f xml:space="preserve"> InpS!F$533</f>
        <v>0</v>
      </c>
      <c r="G859" s="138" t="str">
        <f xml:space="preserve"> InpS!G$533</f>
        <v>1 = Yes, 0 = No</v>
      </c>
    </row>
    <row r="860" spans="5:7" outlineLevel="3" x14ac:dyDescent="0.2">
      <c r="E860" s="138" t="str">
        <f xml:space="preserve"> InpS!E$534</f>
        <v>Eligible for post financeability adjustments tax uplift - PR19 Strategic regional water resources revenue adjustment (Residential retail)</v>
      </c>
      <c r="F860" s="138">
        <f xml:space="preserve"> InpS!F$534</f>
        <v>0</v>
      </c>
      <c r="G860" s="138" t="str">
        <f xml:space="preserve"> InpS!G$534</f>
        <v>1 = Yes, 0 = No</v>
      </c>
    </row>
    <row r="861" spans="5:7" outlineLevel="3" x14ac:dyDescent="0.2">
      <c r="E861" s="138" t="str">
        <f xml:space="preserve"> InpS!E$535</f>
        <v>Eligible for post financeability adjustments tax uplift - PR19 Strategic regional water resources revenue adjustment (Business retail)</v>
      </c>
      <c r="F861" s="138">
        <f xml:space="preserve"> InpS!F$535</f>
        <v>0</v>
      </c>
      <c r="G861" s="138" t="str">
        <f xml:space="preserve"> InpS!G$535</f>
        <v>1 = Yes, 0 = No</v>
      </c>
    </row>
    <row r="862" spans="5:7" outlineLevel="3" x14ac:dyDescent="0.2">
      <c r="F862" s="260"/>
    </row>
    <row r="863" spans="5:7" outlineLevel="3" x14ac:dyDescent="0.2">
      <c r="E863" s="11" t="s">
        <v>862</v>
      </c>
      <c r="F863" s="166">
        <f xml:space="preserve"> F845 * F854</f>
        <v>0</v>
      </c>
      <c r="G863" s="11" t="s">
        <v>158</v>
      </c>
    </row>
    <row r="864" spans="5:7" outlineLevel="3" x14ac:dyDescent="0.2">
      <c r="E864" s="11" t="s">
        <v>863</v>
      </c>
      <c r="F864" s="166">
        <f t="shared" ref="F864:F869" si="161" xml:space="preserve"> F846 * F855</f>
        <v>0</v>
      </c>
      <c r="G864" s="11" t="s">
        <v>158</v>
      </c>
    </row>
    <row r="865" spans="3:7" outlineLevel="3" x14ac:dyDescent="0.2">
      <c r="E865" s="11" t="s">
        <v>864</v>
      </c>
      <c r="F865" s="166">
        <f t="shared" si="161"/>
        <v>0</v>
      </c>
      <c r="G865" s="11" t="s">
        <v>158</v>
      </c>
    </row>
    <row r="866" spans="3:7" outlineLevel="3" x14ac:dyDescent="0.2">
      <c r="E866" s="11" t="s">
        <v>865</v>
      </c>
      <c r="F866" s="166">
        <f t="shared" si="161"/>
        <v>0</v>
      </c>
      <c r="G866" s="11" t="s">
        <v>158</v>
      </c>
    </row>
    <row r="867" spans="3:7" outlineLevel="3" x14ac:dyDescent="0.2">
      <c r="E867" s="11" t="s">
        <v>866</v>
      </c>
      <c r="F867" s="166">
        <f xml:space="preserve"> F849 * F858</f>
        <v>0</v>
      </c>
      <c r="G867" s="11" t="s">
        <v>158</v>
      </c>
    </row>
    <row r="868" spans="3:7" outlineLevel="3" x14ac:dyDescent="0.2">
      <c r="E868" s="11" t="s">
        <v>867</v>
      </c>
      <c r="F868" s="166">
        <f t="shared" si="161"/>
        <v>0</v>
      </c>
      <c r="G868" s="11" t="s">
        <v>158</v>
      </c>
    </row>
    <row r="869" spans="3:7" outlineLevel="3" x14ac:dyDescent="0.2">
      <c r="E869" s="11" t="s">
        <v>868</v>
      </c>
      <c r="F869" s="166">
        <f t="shared" si="161"/>
        <v>0</v>
      </c>
      <c r="G869" s="11" t="s">
        <v>158</v>
      </c>
    </row>
    <row r="870" spans="3:7" outlineLevel="3" x14ac:dyDescent="0.2">
      <c r="E870" s="11" t="s">
        <v>869</v>
      </c>
      <c r="F870" s="166">
        <f xml:space="preserve"> F852 * F861</f>
        <v>0</v>
      </c>
      <c r="G870" s="11" t="s">
        <v>158</v>
      </c>
    </row>
    <row r="871" spans="3:7" outlineLevel="3" x14ac:dyDescent="0.2">
      <c r="F871" s="260"/>
    </row>
    <row r="872" spans="3:7" outlineLevel="2" x14ac:dyDescent="0.2">
      <c r="C872" s="40" t="s">
        <v>870</v>
      </c>
      <c r="F872" s="260"/>
    </row>
    <row r="873" spans="3:7" outlineLevel="3" x14ac:dyDescent="0.2">
      <c r="E873" s="11" t="str">
        <f xml:space="preserve"> E$342</f>
        <v>PR19 Havant Thicket activities revenue adjustment expressed in 2022-23 CPIH FYA prices (WR)</v>
      </c>
      <c r="F873" s="260">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60">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60">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60">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60">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60">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60">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60">
        <f t="shared" ref="F880:G880" si="169" xml:space="preserve"> F$349</f>
        <v>0</v>
      </c>
      <c r="G880" s="11" t="str">
        <f t="shared" si="169"/>
        <v>£m</v>
      </c>
    </row>
    <row r="881" spans="5:7" outlineLevel="3" x14ac:dyDescent="0.2">
      <c r="F881" s="260"/>
    </row>
    <row r="882" spans="5:7" outlineLevel="3" x14ac:dyDescent="0.2">
      <c r="E882" s="138" t="str">
        <f xml:space="preserve"> InpS!E$537</f>
        <v>Eligible for post financeability adjustments tax uplift - PR19 Havant Thicket activities revenue adjustment (WR)</v>
      </c>
      <c r="F882" s="138">
        <f xml:space="preserve"> InpS!F$537</f>
        <v>0</v>
      </c>
      <c r="G882" s="138" t="str">
        <f xml:space="preserve"> InpS!G$537</f>
        <v>1 = Yes, 0 = No</v>
      </c>
    </row>
    <row r="883" spans="5:7" outlineLevel="3" x14ac:dyDescent="0.2">
      <c r="E883" s="138" t="str">
        <f xml:space="preserve"> InpS!E$538</f>
        <v>Eligible for post financeability adjustments tax uplift - PR19 Havant Thicket activities revenue adjustment (WN)</v>
      </c>
      <c r="F883" s="138">
        <f xml:space="preserve"> InpS!F$538</f>
        <v>0</v>
      </c>
      <c r="G883" s="138" t="str">
        <f xml:space="preserve"> InpS!G$538</f>
        <v>1 = Yes, 0 = No</v>
      </c>
    </row>
    <row r="884" spans="5:7" outlineLevel="3" x14ac:dyDescent="0.2">
      <c r="E884" s="138" t="str">
        <f xml:space="preserve"> InpS!E$539</f>
        <v>Eligible for post financeability adjustments tax uplift - PR19 Havant Thicket activities revenue adjustment (WWN)</v>
      </c>
      <c r="F884" s="138">
        <f xml:space="preserve"> InpS!F$539</f>
        <v>0</v>
      </c>
      <c r="G884" s="138" t="str">
        <f xml:space="preserve"> InpS!G$539</f>
        <v>1 = Yes, 0 = No</v>
      </c>
    </row>
    <row r="885" spans="5:7" outlineLevel="3" x14ac:dyDescent="0.2">
      <c r="E885" s="138" t="str">
        <f xml:space="preserve"> InpS!E$540</f>
        <v>Eligible for post financeability adjustments tax uplift - PR19 Havant Thicket activities revenue adjustment (BR)</v>
      </c>
      <c r="F885" s="138">
        <f xml:space="preserve"> InpS!F$540</f>
        <v>0</v>
      </c>
      <c r="G885" s="138" t="str">
        <f xml:space="preserve"> InpS!G$540</f>
        <v>1 = Yes, 0 = No</v>
      </c>
    </row>
    <row r="886" spans="5:7" outlineLevel="3" x14ac:dyDescent="0.2">
      <c r="E886" s="138" t="str">
        <f xml:space="preserve"> InpS!E$541</f>
        <v>Eligible for post financeability adjustments tax uplift - PR19 Havant Thicket activities revenue adjustment (ADDN1)</v>
      </c>
      <c r="F886" s="138">
        <f xml:space="preserve"> InpS!F$541</f>
        <v>0</v>
      </c>
      <c r="G886" s="138" t="str">
        <f xml:space="preserve"> InpS!G$541</f>
        <v>1 = Yes, 0 = No</v>
      </c>
    </row>
    <row r="887" spans="5:7" outlineLevel="3" x14ac:dyDescent="0.2">
      <c r="E887" s="138" t="str">
        <f xml:space="preserve"> InpS!E$542</f>
        <v>Eligible for post financeability adjustments tax uplift - PR19 Havant Thicket activities revenue adjustment (ADDN2)</v>
      </c>
      <c r="F887" s="138">
        <f xml:space="preserve"> InpS!F$542</f>
        <v>0</v>
      </c>
      <c r="G887" s="138" t="str">
        <f xml:space="preserve"> InpS!G$542</f>
        <v>1 = Yes, 0 = No</v>
      </c>
    </row>
    <row r="888" spans="5:7" outlineLevel="3" x14ac:dyDescent="0.2">
      <c r="E888" s="138" t="str">
        <f xml:space="preserve"> InpS!E$543</f>
        <v>Eligible for post financeability adjustments tax uplift - PR19 Havant Thicket activities revenue adjustment (Residential retail)</v>
      </c>
      <c r="F888" s="138">
        <f xml:space="preserve"> InpS!F$543</f>
        <v>0</v>
      </c>
      <c r="G888" s="138" t="str">
        <f xml:space="preserve"> InpS!G$543</f>
        <v>1 = Yes, 0 = No</v>
      </c>
    </row>
    <row r="889" spans="5:7" outlineLevel="3" x14ac:dyDescent="0.2">
      <c r="E889" s="138" t="str">
        <f xml:space="preserve"> InpS!E$544</f>
        <v>Eligible for post financeability adjustments tax uplift - PR19 Havant Thicket activities revenue adjustment (Business retail)</v>
      </c>
      <c r="F889" s="138">
        <f xml:space="preserve"> InpS!F$544</f>
        <v>0</v>
      </c>
      <c r="G889" s="138" t="str">
        <f xml:space="preserve"> InpS!G$544</f>
        <v>1 = Yes, 0 = No</v>
      </c>
    </row>
    <row r="890" spans="5:7" outlineLevel="3" x14ac:dyDescent="0.2">
      <c r="F890" s="260"/>
    </row>
    <row r="891" spans="5:7" outlineLevel="3" x14ac:dyDescent="0.2">
      <c r="E891" s="11" t="s">
        <v>871</v>
      </c>
      <c r="F891" s="166">
        <f xml:space="preserve"> F873 * F882</f>
        <v>0</v>
      </c>
      <c r="G891" s="11" t="s">
        <v>158</v>
      </c>
    </row>
    <row r="892" spans="5:7" outlineLevel="3" x14ac:dyDescent="0.2">
      <c r="E892" s="11" t="s">
        <v>872</v>
      </c>
      <c r="F892" s="166">
        <f t="shared" ref="F892:F897" si="170" xml:space="preserve"> F874 * F883</f>
        <v>0</v>
      </c>
      <c r="G892" s="11" t="s">
        <v>158</v>
      </c>
    </row>
    <row r="893" spans="5:7" outlineLevel="3" x14ac:dyDescent="0.2">
      <c r="E893" s="11" t="s">
        <v>873</v>
      </c>
      <c r="F893" s="166">
        <f t="shared" si="170"/>
        <v>0</v>
      </c>
      <c r="G893" s="11" t="s">
        <v>158</v>
      </c>
    </row>
    <row r="894" spans="5:7" outlineLevel="3" x14ac:dyDescent="0.2">
      <c r="E894" s="11" t="s">
        <v>874</v>
      </c>
      <c r="F894" s="166">
        <f t="shared" si="170"/>
        <v>0</v>
      </c>
      <c r="G894" s="11" t="s">
        <v>158</v>
      </c>
    </row>
    <row r="895" spans="5:7" outlineLevel="3" x14ac:dyDescent="0.2">
      <c r="E895" s="11" t="s">
        <v>875</v>
      </c>
      <c r="F895" s="166">
        <f xml:space="preserve"> F877 * F886</f>
        <v>0</v>
      </c>
      <c r="G895" s="11" t="s">
        <v>158</v>
      </c>
    </row>
    <row r="896" spans="5:7" outlineLevel="3" x14ac:dyDescent="0.2">
      <c r="E896" s="11" t="s">
        <v>876</v>
      </c>
      <c r="F896" s="166">
        <f t="shared" si="170"/>
        <v>0</v>
      </c>
      <c r="G896" s="11" t="s">
        <v>158</v>
      </c>
    </row>
    <row r="897" spans="3:7" outlineLevel="3" x14ac:dyDescent="0.2">
      <c r="E897" s="11" t="s">
        <v>877</v>
      </c>
      <c r="F897" s="166">
        <f t="shared" si="170"/>
        <v>0</v>
      </c>
      <c r="G897" s="11" t="s">
        <v>158</v>
      </c>
    </row>
    <row r="898" spans="3:7" outlineLevel="3" x14ac:dyDescent="0.2">
      <c r="E898" s="11" t="s">
        <v>878</v>
      </c>
      <c r="F898" s="166">
        <f xml:space="preserve"> F880 * F889</f>
        <v>0</v>
      </c>
      <c r="G898" s="11" t="s">
        <v>158</v>
      </c>
    </row>
    <row r="899" spans="3:7" outlineLevel="3" x14ac:dyDescent="0.2">
      <c r="F899" s="260"/>
    </row>
    <row r="900" spans="3:7" outlineLevel="2" x14ac:dyDescent="0.2">
      <c r="C900" s="40" t="s">
        <v>879</v>
      </c>
      <c r="F900" s="260"/>
    </row>
    <row r="901" spans="3:7" outlineLevel="3" x14ac:dyDescent="0.2">
      <c r="E901" s="11" t="str">
        <f xml:space="preserve"> E$351</f>
        <v>PR19 Green recovery costs revenue adjustment expressed in 2022-23 CPIH FYA prices (WR)</v>
      </c>
      <c r="F901" s="260">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60">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60">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60">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60">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60">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60">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60">
        <f t="shared" ref="F908:G908" si="178" xml:space="preserve"> F$358</f>
        <v>0</v>
      </c>
      <c r="G908" s="11" t="str">
        <f t="shared" si="178"/>
        <v>£m</v>
      </c>
    </row>
    <row r="909" spans="3:7" outlineLevel="3" x14ac:dyDescent="0.2">
      <c r="F909" s="260"/>
    </row>
    <row r="910" spans="3:7" outlineLevel="3" x14ac:dyDescent="0.2">
      <c r="E910" s="138" t="str">
        <f xml:space="preserve"> InpS!E$546</f>
        <v>Eligible for post financeability adjustments tax uplift - PR19 Green recovery costs revenue adjustment (WR)</v>
      </c>
      <c r="F910" s="138">
        <f xml:space="preserve"> InpS!F$546</f>
        <v>0</v>
      </c>
      <c r="G910" s="138" t="str">
        <f xml:space="preserve"> InpS!G$546</f>
        <v>1 = Yes, 0 = No</v>
      </c>
    </row>
    <row r="911" spans="3:7" outlineLevel="3" x14ac:dyDescent="0.2">
      <c r="E911" s="138" t="str">
        <f xml:space="preserve"> InpS!E$547</f>
        <v>Eligible for post financeability adjustments tax uplift - PR19 Green recovery costs revenue adjustment (WN)</v>
      </c>
      <c r="F911" s="138">
        <f xml:space="preserve"> InpS!F$547</f>
        <v>0</v>
      </c>
      <c r="G911" s="138" t="str">
        <f xml:space="preserve"> InpS!G$547</f>
        <v>1 = Yes, 0 = No</v>
      </c>
    </row>
    <row r="912" spans="3:7" outlineLevel="3" x14ac:dyDescent="0.2">
      <c r="E912" s="138" t="str">
        <f xml:space="preserve"> InpS!E$548</f>
        <v>Eligible for post financeability adjustments tax uplift - PR19 Green recovery costs revenue adjustment (WWN)</v>
      </c>
      <c r="F912" s="138">
        <f xml:space="preserve"> InpS!F$548</f>
        <v>0</v>
      </c>
      <c r="G912" s="138" t="str">
        <f xml:space="preserve"> InpS!G$548</f>
        <v>1 = Yes, 0 = No</v>
      </c>
    </row>
    <row r="913" spans="3:7" outlineLevel="3" x14ac:dyDescent="0.2">
      <c r="E913" s="138" t="str">
        <f xml:space="preserve"> InpS!E$549</f>
        <v>Eligible for post financeability adjustments tax uplift - PR19 Green recovery costs revenue adjustment (BR)</v>
      </c>
      <c r="F913" s="138">
        <f xml:space="preserve"> InpS!F$549</f>
        <v>0</v>
      </c>
      <c r="G913" s="138" t="str">
        <f xml:space="preserve"> InpS!G$549</f>
        <v>1 = Yes, 0 = No</v>
      </c>
    </row>
    <row r="914" spans="3:7" outlineLevel="3" x14ac:dyDescent="0.2">
      <c r="E914" s="138" t="str">
        <f xml:space="preserve"> InpS!E$550</f>
        <v>Eligible for post financeability adjustments tax uplift - PR19 Green recovery costs revenue adjustment (ADDN1)</v>
      </c>
      <c r="F914" s="138">
        <f xml:space="preserve"> InpS!F$550</f>
        <v>0</v>
      </c>
      <c r="G914" s="138" t="str">
        <f xml:space="preserve"> InpS!G$550</f>
        <v>1 = Yes, 0 = No</v>
      </c>
    </row>
    <row r="915" spans="3:7" outlineLevel="3" x14ac:dyDescent="0.2">
      <c r="E915" s="138" t="str">
        <f xml:space="preserve"> InpS!E$551</f>
        <v>Eligible for post financeability adjustments tax uplift - PR19 Green recovery costs revenue adjustment (ADDN2)</v>
      </c>
      <c r="F915" s="138">
        <f xml:space="preserve"> InpS!F$551</f>
        <v>0</v>
      </c>
      <c r="G915" s="138" t="str">
        <f xml:space="preserve"> InpS!G$551</f>
        <v>1 = Yes, 0 = No</v>
      </c>
    </row>
    <row r="916" spans="3:7" outlineLevel="3" x14ac:dyDescent="0.2">
      <c r="E916" s="138" t="str">
        <f xml:space="preserve"> InpS!E$552</f>
        <v>Eligible for post financeability adjustments tax uplift - PR19 Green recovery costs revenue adjustment (Residential retail)</v>
      </c>
      <c r="F916" s="138">
        <f xml:space="preserve"> InpS!F$552</f>
        <v>0</v>
      </c>
      <c r="G916" s="138" t="str">
        <f xml:space="preserve"> InpS!G$552</f>
        <v>1 = Yes, 0 = No</v>
      </c>
    </row>
    <row r="917" spans="3:7" outlineLevel="3" x14ac:dyDescent="0.2">
      <c r="E917" s="138" t="str">
        <f xml:space="preserve"> InpS!E$553</f>
        <v>Eligible for post financeability adjustments tax uplift - PR19 Green recovery costs revenue adjustment (Business retail)</v>
      </c>
      <c r="F917" s="138">
        <f xml:space="preserve"> InpS!F$553</f>
        <v>0</v>
      </c>
      <c r="G917" s="138" t="str">
        <f xml:space="preserve"> InpS!G$553</f>
        <v>1 = Yes, 0 = No</v>
      </c>
    </row>
    <row r="918" spans="3:7" outlineLevel="3" x14ac:dyDescent="0.2">
      <c r="F918" s="260"/>
    </row>
    <row r="919" spans="3:7" outlineLevel="3" x14ac:dyDescent="0.2">
      <c r="E919" s="11" t="s">
        <v>880</v>
      </c>
      <c r="F919" s="166">
        <f xml:space="preserve"> F901 * F910</f>
        <v>0</v>
      </c>
      <c r="G919" s="11" t="s">
        <v>158</v>
      </c>
    </row>
    <row r="920" spans="3:7" outlineLevel="3" x14ac:dyDescent="0.2">
      <c r="E920" s="11" t="s">
        <v>881</v>
      </c>
      <c r="F920" s="166">
        <f t="shared" ref="F920:F925" si="179" xml:space="preserve"> F902 * F911</f>
        <v>0</v>
      </c>
      <c r="G920" s="11" t="s">
        <v>158</v>
      </c>
    </row>
    <row r="921" spans="3:7" outlineLevel="3" x14ac:dyDescent="0.2">
      <c r="E921" s="11" t="s">
        <v>882</v>
      </c>
      <c r="F921" s="166">
        <f t="shared" si="179"/>
        <v>0</v>
      </c>
      <c r="G921" s="11" t="s">
        <v>158</v>
      </c>
    </row>
    <row r="922" spans="3:7" outlineLevel="3" x14ac:dyDescent="0.2">
      <c r="E922" s="11" t="s">
        <v>883</v>
      </c>
      <c r="F922" s="166">
        <f t="shared" si="179"/>
        <v>0</v>
      </c>
      <c r="G922" s="11" t="s">
        <v>158</v>
      </c>
    </row>
    <row r="923" spans="3:7" outlineLevel="3" x14ac:dyDescent="0.2">
      <c r="E923" s="11" t="s">
        <v>884</v>
      </c>
      <c r="F923" s="166">
        <f xml:space="preserve"> F905 * F914</f>
        <v>0</v>
      </c>
      <c r="G923" s="11" t="s">
        <v>158</v>
      </c>
    </row>
    <row r="924" spans="3:7" outlineLevel="3" x14ac:dyDescent="0.2">
      <c r="E924" s="11" t="s">
        <v>885</v>
      </c>
      <c r="F924" s="166">
        <f t="shared" si="179"/>
        <v>0</v>
      </c>
      <c r="G924" s="11" t="s">
        <v>158</v>
      </c>
    </row>
    <row r="925" spans="3:7" outlineLevel="3" x14ac:dyDescent="0.2">
      <c r="E925" s="11" t="s">
        <v>886</v>
      </c>
      <c r="F925" s="166">
        <f t="shared" si="179"/>
        <v>0</v>
      </c>
      <c r="G925" s="11" t="s">
        <v>158</v>
      </c>
    </row>
    <row r="926" spans="3:7" outlineLevel="3" x14ac:dyDescent="0.2">
      <c r="E926" s="11" t="s">
        <v>887</v>
      </c>
      <c r="F926" s="166">
        <f xml:space="preserve"> F908 * F917</f>
        <v>0</v>
      </c>
      <c r="G926" s="11" t="s">
        <v>158</v>
      </c>
    </row>
    <row r="927" spans="3:7" outlineLevel="3" x14ac:dyDescent="0.2">
      <c r="F927" s="260"/>
    </row>
    <row r="928" spans="3:7" outlineLevel="2" x14ac:dyDescent="0.2">
      <c r="C928" s="40" t="s">
        <v>888</v>
      </c>
      <c r="F928" s="260"/>
    </row>
    <row r="929" spans="5:7" outlineLevel="3" x14ac:dyDescent="0.2">
      <c r="E929" s="11" t="str">
        <f xml:space="preserve"> E$360</f>
        <v>PR19 Green recovery (TVM) revenue adjustment expressed in 2022-23 CPIH FYA prices (WR)</v>
      </c>
      <c r="F929" s="260">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60">
        <f t="shared" ref="F930:G930" si="181" xml:space="preserve"> F$361</f>
        <v>0</v>
      </c>
      <c r="G930" s="11" t="str">
        <f t="shared" si="181"/>
        <v>£m</v>
      </c>
    </row>
    <row r="931" spans="5:7" outlineLevel="3" x14ac:dyDescent="0.2">
      <c r="E931" s="11" t="str">
        <f xml:space="preserve"> E$362</f>
        <v>PR19 Green recovery (TVM) revenue adjustment expressed in 2022-23 CPIH FYA prices (WWN)</v>
      </c>
      <c r="F931" s="260">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60">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60">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60">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60">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60">
        <f t="shared" ref="F936:G936" si="187" xml:space="preserve"> F$367</f>
        <v>0</v>
      </c>
      <c r="G936" s="11" t="str">
        <f t="shared" si="187"/>
        <v>£m</v>
      </c>
    </row>
    <row r="937" spans="5:7" outlineLevel="3" x14ac:dyDescent="0.2">
      <c r="F937" s="260"/>
    </row>
    <row r="938" spans="5:7" outlineLevel="3" x14ac:dyDescent="0.2">
      <c r="E938" s="138" t="str">
        <f xml:space="preserve"> InpS!E$555</f>
        <v>Eligible for post financeability adjustments tax uplift - PR19 Green recovery (TVM) revenue adjustment (WR)</v>
      </c>
      <c r="F938" s="138">
        <f xml:space="preserve"> InpS!F$555</f>
        <v>0</v>
      </c>
      <c r="G938" s="138" t="str">
        <f xml:space="preserve"> InpS!G$555</f>
        <v>1 = Yes, 0 = No</v>
      </c>
    </row>
    <row r="939" spans="5:7" outlineLevel="3" x14ac:dyDescent="0.2">
      <c r="E939" s="138" t="str">
        <f xml:space="preserve"> InpS!E$556</f>
        <v>Eligible for post financeability adjustments tax uplift - PR19 Green recovery (TVM) revenue adjustment (WN)</v>
      </c>
      <c r="F939" s="138">
        <f xml:space="preserve"> InpS!F$556</f>
        <v>0</v>
      </c>
      <c r="G939" s="138" t="str">
        <f xml:space="preserve"> InpS!G$556</f>
        <v>1 = Yes, 0 = No</v>
      </c>
    </row>
    <row r="940" spans="5:7" outlineLevel="3" x14ac:dyDescent="0.2">
      <c r="E940" s="138" t="str">
        <f xml:space="preserve"> InpS!E$557</f>
        <v>Eligible for post financeability adjustments tax uplift - PR19 Green recovery (TVM) revenue adjustment (WWN)</v>
      </c>
      <c r="F940" s="138">
        <f xml:space="preserve"> InpS!F$557</f>
        <v>0</v>
      </c>
      <c r="G940" s="138" t="str">
        <f xml:space="preserve"> InpS!G$557</f>
        <v>1 = Yes, 0 = No</v>
      </c>
    </row>
    <row r="941" spans="5:7" outlineLevel="3" x14ac:dyDescent="0.2">
      <c r="E941" s="138" t="str">
        <f xml:space="preserve"> InpS!E$558</f>
        <v>Eligible for post financeability adjustments tax uplift - PR19 Green recovery (TVM) revenue adjustment (BR)</v>
      </c>
      <c r="F941" s="138">
        <f xml:space="preserve"> InpS!F$558</f>
        <v>0</v>
      </c>
      <c r="G941" s="138" t="str">
        <f xml:space="preserve"> InpS!G$558</f>
        <v>1 = Yes, 0 = No</v>
      </c>
    </row>
    <row r="942" spans="5:7" outlineLevel="3" x14ac:dyDescent="0.2">
      <c r="E942" s="138" t="str">
        <f xml:space="preserve"> InpS!E$559</f>
        <v>Eligible for post financeability adjustments tax uplift - PR19 Green recovery (TVM) revenue adjustment (ADDN1)</v>
      </c>
      <c r="F942" s="138">
        <f xml:space="preserve"> InpS!F$559</f>
        <v>0</v>
      </c>
      <c r="G942" s="138" t="str">
        <f xml:space="preserve"> InpS!G$559</f>
        <v>1 = Yes, 0 = No</v>
      </c>
    </row>
    <row r="943" spans="5:7" outlineLevel="3" x14ac:dyDescent="0.2">
      <c r="E943" s="138" t="str">
        <f xml:space="preserve"> InpS!E$560</f>
        <v>Eligible for post financeability adjustments tax uplift - PR19 Green recovery (TVM) revenue adjustment (ADDN2)</v>
      </c>
      <c r="F943" s="138">
        <f xml:space="preserve"> InpS!F$560</f>
        <v>0</v>
      </c>
      <c r="G943" s="138" t="str">
        <f xml:space="preserve"> InpS!G$560</f>
        <v>1 = Yes, 0 = No</v>
      </c>
    </row>
    <row r="944" spans="5:7" outlineLevel="3" x14ac:dyDescent="0.2">
      <c r="E944" s="138" t="str">
        <f xml:space="preserve"> InpS!E$561</f>
        <v>Eligible for post financeability adjustments tax uplift - PR19 Green recovery (TVM) revenue adjustment (Residential retail)</v>
      </c>
      <c r="F944" s="138">
        <f xml:space="preserve"> InpS!F$561</f>
        <v>0</v>
      </c>
      <c r="G944" s="138" t="str">
        <f xml:space="preserve"> InpS!G$561</f>
        <v>1 = Yes, 0 = No</v>
      </c>
    </row>
    <row r="945" spans="3:7" outlineLevel="3" x14ac:dyDescent="0.2">
      <c r="E945" s="138" t="str">
        <f xml:space="preserve"> InpS!E$562</f>
        <v>Eligible for post financeability adjustments tax uplift - PR19 Green recovery (TVM) revenue adjustment (Business retail)</v>
      </c>
      <c r="F945" s="138">
        <f xml:space="preserve"> InpS!F$562</f>
        <v>0</v>
      </c>
      <c r="G945" s="138" t="str">
        <f xml:space="preserve"> InpS!G$562</f>
        <v>1 = Yes, 0 = No</v>
      </c>
    </row>
    <row r="946" spans="3:7" outlineLevel="3" x14ac:dyDescent="0.2">
      <c r="F946" s="260"/>
    </row>
    <row r="947" spans="3:7" outlineLevel="3" x14ac:dyDescent="0.2">
      <c r="E947" s="11" t="s">
        <v>889</v>
      </c>
      <c r="F947" s="166">
        <f xml:space="preserve"> F929 * F938</f>
        <v>0</v>
      </c>
      <c r="G947" s="11" t="s">
        <v>158</v>
      </c>
    </row>
    <row r="948" spans="3:7" outlineLevel="3" x14ac:dyDescent="0.2">
      <c r="E948" s="11" t="s">
        <v>890</v>
      </c>
      <c r="F948" s="166">
        <f t="shared" ref="F948:F953" si="188" xml:space="preserve"> F930 * F939</f>
        <v>0</v>
      </c>
      <c r="G948" s="11" t="s">
        <v>158</v>
      </c>
    </row>
    <row r="949" spans="3:7" outlineLevel="3" x14ac:dyDescent="0.2">
      <c r="E949" s="11" t="s">
        <v>891</v>
      </c>
      <c r="F949" s="166">
        <f t="shared" si="188"/>
        <v>0</v>
      </c>
      <c r="G949" s="11" t="s">
        <v>158</v>
      </c>
    </row>
    <row r="950" spans="3:7" outlineLevel="3" x14ac:dyDescent="0.2">
      <c r="E950" s="11" t="s">
        <v>892</v>
      </c>
      <c r="F950" s="166">
        <f t="shared" si="188"/>
        <v>0</v>
      </c>
      <c r="G950" s="11" t="s">
        <v>158</v>
      </c>
    </row>
    <row r="951" spans="3:7" outlineLevel="3" x14ac:dyDescent="0.2">
      <c r="E951" s="11" t="s">
        <v>893</v>
      </c>
      <c r="F951" s="166">
        <f xml:space="preserve"> F933 * F942</f>
        <v>0</v>
      </c>
      <c r="G951" s="11" t="s">
        <v>158</v>
      </c>
    </row>
    <row r="952" spans="3:7" outlineLevel="3" x14ac:dyDescent="0.2">
      <c r="E952" s="11" t="s">
        <v>894</v>
      </c>
      <c r="F952" s="166">
        <f t="shared" si="188"/>
        <v>0</v>
      </c>
      <c r="G952" s="11" t="s">
        <v>158</v>
      </c>
    </row>
    <row r="953" spans="3:7" outlineLevel="3" x14ac:dyDescent="0.2">
      <c r="E953" s="11" t="s">
        <v>895</v>
      </c>
      <c r="F953" s="166">
        <f t="shared" si="188"/>
        <v>0</v>
      </c>
      <c r="G953" s="11" t="s">
        <v>158</v>
      </c>
    </row>
    <row r="954" spans="3:7" outlineLevel="3" x14ac:dyDescent="0.2">
      <c r="E954" s="11" t="s">
        <v>896</v>
      </c>
      <c r="F954" s="166">
        <f xml:space="preserve"> F936 * F945</f>
        <v>0</v>
      </c>
      <c r="G954" s="11" t="s">
        <v>158</v>
      </c>
    </row>
    <row r="955" spans="3:7" outlineLevel="3" x14ac:dyDescent="0.2">
      <c r="F955" s="260"/>
    </row>
    <row r="956" spans="3:7" outlineLevel="2" x14ac:dyDescent="0.2">
      <c r="C956" s="40" t="s">
        <v>897</v>
      </c>
      <c r="F956" s="260"/>
    </row>
    <row r="957" spans="3:7" outlineLevel="3" x14ac:dyDescent="0.2">
      <c r="E957" s="11" t="str">
        <f xml:space="preserve"> E$369</f>
        <v>Other revenue adjustments expressed in 2022-23 CPIH FYA prices (WR)</v>
      </c>
      <c r="F957" s="260">
        <f t="shared" ref="F957:G957" si="189" xml:space="preserve"> F$369</f>
        <v>0</v>
      </c>
      <c r="G957" s="11" t="str">
        <f t="shared" si="189"/>
        <v>£m</v>
      </c>
    </row>
    <row r="958" spans="3:7" outlineLevel="3" x14ac:dyDescent="0.2">
      <c r="E958" s="11" t="str">
        <f xml:space="preserve"> E$370</f>
        <v>Other revenue adjustments expressed in 2022-23 CPIH FYA prices (WN)</v>
      </c>
      <c r="F958" s="260">
        <f t="shared" ref="F958:G958" si="190" xml:space="preserve"> F$370</f>
        <v>0</v>
      </c>
      <c r="G958" s="11" t="str">
        <f t="shared" si="190"/>
        <v>£m</v>
      </c>
    </row>
    <row r="959" spans="3:7" outlineLevel="3" x14ac:dyDescent="0.2">
      <c r="E959" s="11" t="str">
        <f xml:space="preserve"> E$371</f>
        <v>Other revenue adjustments expressed in 2022-23 CPIH FYA prices (WWN)</v>
      </c>
      <c r="F959" s="260">
        <f t="shared" ref="F959:G959" si="191" xml:space="preserve"> F$371</f>
        <v>0</v>
      </c>
      <c r="G959" s="11" t="str">
        <f t="shared" si="191"/>
        <v>£m</v>
      </c>
    </row>
    <row r="960" spans="3:7" outlineLevel="3" x14ac:dyDescent="0.2">
      <c r="E960" s="11" t="str">
        <f xml:space="preserve"> E$372</f>
        <v>Other revenue adjustments expressed in 2022-23 CPIH FYA prices (BR)</v>
      </c>
      <c r="F960" s="260">
        <f t="shared" ref="F960:G960" si="192" xml:space="preserve"> F$372</f>
        <v>0</v>
      </c>
      <c r="G960" s="11" t="str">
        <f t="shared" si="192"/>
        <v>£m</v>
      </c>
    </row>
    <row r="961" spans="1:7" outlineLevel="3" x14ac:dyDescent="0.2">
      <c r="E961" s="11" t="str">
        <f xml:space="preserve"> E$373</f>
        <v>Other revenue adjustments expressed in 2022-23 CPIH FYA prices (ADDN1)</v>
      </c>
      <c r="F961" s="260">
        <f t="shared" ref="F961:G961" si="193" xml:space="preserve"> F$373</f>
        <v>0</v>
      </c>
      <c r="G961" s="11" t="str">
        <f t="shared" si="193"/>
        <v>£m</v>
      </c>
    </row>
    <row r="962" spans="1:7" outlineLevel="3" x14ac:dyDescent="0.2">
      <c r="E962" s="11" t="str">
        <f xml:space="preserve"> E$374</f>
        <v>Other revenue adjustments expressed in 2022-23 CPIH FYA prices (ADDN2)</v>
      </c>
      <c r="F962" s="260">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60">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60">
        <f t="shared" ref="F964:G964" si="196" xml:space="preserve"> F$376</f>
        <v>0</v>
      </c>
      <c r="G964" s="11" t="str">
        <f t="shared" si="196"/>
        <v>£m</v>
      </c>
    </row>
    <row r="965" spans="1:7" outlineLevel="3" x14ac:dyDescent="0.2">
      <c r="F965" s="260"/>
    </row>
    <row r="966" spans="1:7" outlineLevel="3" x14ac:dyDescent="0.2">
      <c r="A966" s="163"/>
      <c r="E966" s="138" t="str">
        <f xml:space="preserve"> InpS!E$564</f>
        <v>Eligible for post financeability adjustments tax uplift - Other revenue adjustments (WR)</v>
      </c>
      <c r="F966" s="138">
        <f xml:space="preserve"> InpS!F$564</f>
        <v>0</v>
      </c>
      <c r="G966" s="138" t="str">
        <f xml:space="preserve"> InpS!G$564</f>
        <v>1 = Yes, 0 = No</v>
      </c>
    </row>
    <row r="967" spans="1:7" outlineLevel="3" x14ac:dyDescent="0.2">
      <c r="A967" s="163"/>
      <c r="E967" s="138" t="str">
        <f xml:space="preserve"> InpS!E$565</f>
        <v>Eligible for post financeability adjustments tax uplift - Other revenue adjustments (WN)</v>
      </c>
      <c r="F967" s="138">
        <f xml:space="preserve"> InpS!F$565</f>
        <v>0</v>
      </c>
      <c r="G967" s="138" t="str">
        <f xml:space="preserve"> InpS!G$565</f>
        <v>1 = Yes, 0 = No</v>
      </c>
    </row>
    <row r="968" spans="1:7" outlineLevel="3" x14ac:dyDescent="0.2">
      <c r="A968" s="163"/>
      <c r="E968" s="138" t="str">
        <f xml:space="preserve"> InpS!E$566</f>
        <v>Eligible for post financeability adjustments tax uplift - Other revenue adjustments (WWN)</v>
      </c>
      <c r="F968" s="138">
        <f xml:space="preserve"> InpS!F$566</f>
        <v>0</v>
      </c>
      <c r="G968" s="138" t="str">
        <f xml:space="preserve"> InpS!G$566</f>
        <v>1 = Yes, 0 = No</v>
      </c>
    </row>
    <row r="969" spans="1:7" outlineLevel="3" x14ac:dyDescent="0.2">
      <c r="A969" s="163"/>
      <c r="E969" s="138" t="str">
        <f xml:space="preserve"> InpS!E$567</f>
        <v>Eligible for post financeability adjustments tax uplift - Other revenue adjustments (BR)</v>
      </c>
      <c r="F969" s="138">
        <f xml:space="preserve"> InpS!F$567</f>
        <v>0</v>
      </c>
      <c r="G969" s="138" t="str">
        <f xml:space="preserve"> InpS!G$567</f>
        <v>1 = Yes, 0 = No</v>
      </c>
    </row>
    <row r="970" spans="1:7" outlineLevel="3" x14ac:dyDescent="0.2">
      <c r="A970" s="163"/>
      <c r="E970" s="138" t="str">
        <f xml:space="preserve"> InpS!E$568</f>
        <v>Eligible for post financeability adjustments tax uplift - Other revenue adjustments (ADDN1)</v>
      </c>
      <c r="F970" s="138">
        <f xml:space="preserve"> InpS!F$568</f>
        <v>0</v>
      </c>
      <c r="G970" s="138" t="str">
        <f xml:space="preserve"> InpS!G$568</f>
        <v>1 = Yes, 0 = No</v>
      </c>
    </row>
    <row r="971" spans="1:7" outlineLevel="3" x14ac:dyDescent="0.2">
      <c r="A971" s="163"/>
      <c r="E971" s="138" t="str">
        <f xml:space="preserve"> InpS!E$569</f>
        <v>Eligible for post financeability adjustments tax uplift - Other revenue adjustments (ADDN2)</v>
      </c>
      <c r="F971" s="138">
        <f xml:space="preserve"> InpS!F$569</f>
        <v>0</v>
      </c>
      <c r="G971" s="138" t="str">
        <f xml:space="preserve"> InpS!G$569</f>
        <v>1 = Yes, 0 = No</v>
      </c>
    </row>
    <row r="972" spans="1:7" outlineLevel="3" x14ac:dyDescent="0.2">
      <c r="A972" s="163"/>
      <c r="E972" s="138" t="str">
        <f xml:space="preserve"> InpS!E$570</f>
        <v>Eligible for post financeability adjustments tax uplift - Other revenue adjustments (Residential retail)</v>
      </c>
      <c r="F972" s="138">
        <f xml:space="preserve"> InpS!F$570</f>
        <v>0</v>
      </c>
      <c r="G972" s="138" t="str">
        <f xml:space="preserve"> InpS!G$570</f>
        <v>1 = Yes, 0 = No</v>
      </c>
    </row>
    <row r="973" spans="1:7" outlineLevel="3" x14ac:dyDescent="0.2">
      <c r="A973" s="163"/>
      <c r="E973" s="138" t="str">
        <f xml:space="preserve"> InpS!E$571</f>
        <v>Eligible for post financeability adjustments tax uplift - Other revenue adjustments (Business retail)</v>
      </c>
      <c r="F973" s="138">
        <f xml:space="preserve"> InpS!F$571</f>
        <v>0</v>
      </c>
      <c r="G973" s="138" t="str">
        <f xml:space="preserve"> InpS!G$571</f>
        <v>1 = Yes, 0 = No</v>
      </c>
    </row>
    <row r="974" spans="1:7" outlineLevel="3" x14ac:dyDescent="0.2">
      <c r="F974" s="260"/>
    </row>
    <row r="975" spans="1:7" outlineLevel="3" x14ac:dyDescent="0.2">
      <c r="E975" s="11" t="s">
        <v>898</v>
      </c>
      <c r="F975" s="166">
        <f xml:space="preserve"> F957 * F966</f>
        <v>0</v>
      </c>
      <c r="G975" s="11" t="s">
        <v>158</v>
      </c>
    </row>
    <row r="976" spans="1:7" outlineLevel="3" x14ac:dyDescent="0.2">
      <c r="E976" s="11" t="s">
        <v>899</v>
      </c>
      <c r="F976" s="166">
        <f t="shared" ref="F976:F981" si="197" xml:space="preserve"> F958 * F967</f>
        <v>0</v>
      </c>
      <c r="G976" s="11" t="s">
        <v>158</v>
      </c>
    </row>
    <row r="977" spans="3:7" outlineLevel="3" x14ac:dyDescent="0.2">
      <c r="E977" s="11" t="s">
        <v>900</v>
      </c>
      <c r="F977" s="166">
        <f t="shared" si="197"/>
        <v>0</v>
      </c>
      <c r="G977" s="11" t="s">
        <v>158</v>
      </c>
    </row>
    <row r="978" spans="3:7" outlineLevel="3" x14ac:dyDescent="0.2">
      <c r="E978" s="11" t="s">
        <v>901</v>
      </c>
      <c r="F978" s="166">
        <f t="shared" si="197"/>
        <v>0</v>
      </c>
      <c r="G978" s="11" t="s">
        <v>158</v>
      </c>
    </row>
    <row r="979" spans="3:7" outlineLevel="3" x14ac:dyDescent="0.2">
      <c r="E979" s="11" t="s">
        <v>902</v>
      </c>
      <c r="F979" s="166">
        <f xml:space="preserve"> F961 * F970</f>
        <v>0</v>
      </c>
      <c r="G979" s="11" t="s">
        <v>158</v>
      </c>
    </row>
    <row r="980" spans="3:7" outlineLevel="3" x14ac:dyDescent="0.2">
      <c r="E980" s="11" t="s">
        <v>903</v>
      </c>
      <c r="F980" s="166">
        <f t="shared" si="197"/>
        <v>0</v>
      </c>
      <c r="G980" s="11" t="s">
        <v>158</v>
      </c>
    </row>
    <row r="981" spans="3:7" outlineLevel="3" x14ac:dyDescent="0.2">
      <c r="E981" s="11" t="s">
        <v>904</v>
      </c>
      <c r="F981" s="166">
        <f t="shared" si="197"/>
        <v>0</v>
      </c>
      <c r="G981" s="11" t="s">
        <v>158</v>
      </c>
    </row>
    <row r="982" spans="3:7" outlineLevel="3" x14ac:dyDescent="0.2">
      <c r="E982" s="11" t="s">
        <v>905</v>
      </c>
      <c r="F982" s="166">
        <f xml:space="preserve"> F964 * F973</f>
        <v>0</v>
      </c>
      <c r="G982" s="11" t="s">
        <v>158</v>
      </c>
    </row>
    <row r="983" spans="3:7" outlineLevel="3" x14ac:dyDescent="0.2">
      <c r="F983" s="260"/>
    </row>
    <row r="984" spans="3:7" outlineLevel="2" x14ac:dyDescent="0.2">
      <c r="C984" s="40" t="s">
        <v>906</v>
      </c>
      <c r="F984" s="260"/>
    </row>
    <row r="985" spans="3:7" outlineLevel="3" x14ac:dyDescent="0.2">
      <c r="E985" s="11" t="str">
        <f xml:space="preserve"> E$390</f>
        <v>PR19 Gearing outperformance revenue adjustment expressed in 2022-23 CPIH FYA prices (WR)</v>
      </c>
      <c r="F985" s="260">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60">
        <f t="shared" ref="F986:G986" si="199" xml:space="preserve"> F$391</f>
        <v>0</v>
      </c>
      <c r="G986" s="11" t="str">
        <f t="shared" si="199"/>
        <v>£m</v>
      </c>
    </row>
    <row r="987" spans="3:7" outlineLevel="3" x14ac:dyDescent="0.2">
      <c r="E987" s="11" t="str">
        <f xml:space="preserve"> E$392</f>
        <v>PR19 Gearing outperformance revenue adjustment expressed in 2022-23 CPIH FYA prices (WWN)</v>
      </c>
      <c r="F987" s="260">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60">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60">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60">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60">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60">
        <f t="shared" ref="F992:G992" si="205" xml:space="preserve"> F$397</f>
        <v>0</v>
      </c>
      <c r="G992" s="11" t="str">
        <f t="shared" si="205"/>
        <v>£m</v>
      </c>
    </row>
    <row r="993" spans="5:7" outlineLevel="3" x14ac:dyDescent="0.2">
      <c r="F993" s="260"/>
    </row>
    <row r="994" spans="5:7" outlineLevel="3" x14ac:dyDescent="0.2">
      <c r="E994" s="138" t="str">
        <f xml:space="preserve"> InpS!E$492</f>
        <v>Eligible for post financeability adjustments tax uplift - PR19 Gearing outperformance revenue adjustment (WR)</v>
      </c>
      <c r="F994" s="138">
        <f xml:space="preserve"> InpS!F$492</f>
        <v>1</v>
      </c>
      <c r="G994" s="138" t="str">
        <f xml:space="preserve"> InpS!G$492</f>
        <v>1 = Yes, 0 = No</v>
      </c>
    </row>
    <row r="995" spans="5:7" outlineLevel="3" x14ac:dyDescent="0.2">
      <c r="E995" s="138" t="str">
        <f xml:space="preserve"> InpS!E$493</f>
        <v>Eligible for post financeability adjustments tax uplift - PR19 Gearing outperformance revenue adjustment (WN)</v>
      </c>
      <c r="F995" s="138">
        <f xml:space="preserve"> InpS!F$493</f>
        <v>1</v>
      </c>
      <c r="G995" s="138" t="str">
        <f xml:space="preserve"> InpS!G$493</f>
        <v>1 = Yes, 0 = No</v>
      </c>
    </row>
    <row r="996" spans="5:7" outlineLevel="3" x14ac:dyDescent="0.2">
      <c r="E996" s="138" t="str">
        <f xml:space="preserve"> InpS!E$494</f>
        <v>Eligible for post financeability adjustments tax uplift - PR19 Gearing outperformance revenue adjustment (WWN)</v>
      </c>
      <c r="F996" s="138">
        <f xml:space="preserve"> InpS!F$494</f>
        <v>1</v>
      </c>
      <c r="G996" s="138" t="str">
        <f xml:space="preserve"> InpS!G$494</f>
        <v>1 = Yes, 0 = No</v>
      </c>
    </row>
    <row r="997" spans="5:7" outlineLevel="3" x14ac:dyDescent="0.2">
      <c r="E997" s="138" t="str">
        <f xml:space="preserve"> InpS!E$495</f>
        <v>Eligible for post financeability adjustments tax uplift - PR19 Gearing outperformance revenue adjustment (BR)</v>
      </c>
      <c r="F997" s="138">
        <f xml:space="preserve"> InpS!F$495</f>
        <v>1</v>
      </c>
      <c r="G997" s="138" t="str">
        <f xml:space="preserve"> InpS!G$495</f>
        <v>1 = Yes, 0 = No</v>
      </c>
    </row>
    <row r="998" spans="5:7" outlineLevel="3" x14ac:dyDescent="0.2">
      <c r="E998" s="138" t="str">
        <f xml:space="preserve"> InpS!E$496</f>
        <v>Eligible for post financeability adjustments tax uplift - PR19 Gearing outperformance revenue adjustment (ADDN1)</v>
      </c>
      <c r="F998" s="138">
        <f xml:space="preserve"> InpS!F$496</f>
        <v>1</v>
      </c>
      <c r="G998" s="138" t="str">
        <f xml:space="preserve"> InpS!G$496</f>
        <v>1 = Yes, 0 = No</v>
      </c>
    </row>
    <row r="999" spans="5:7" outlineLevel="3" x14ac:dyDescent="0.2">
      <c r="E999" s="138" t="str">
        <f xml:space="preserve"> InpS!E$497</f>
        <v>Eligible for post financeability adjustments tax uplift - PR19 Gearing outperformance revenue adjustment (ADDN2)</v>
      </c>
      <c r="F999" s="138">
        <f xml:space="preserve"> InpS!F$497</f>
        <v>1</v>
      </c>
      <c r="G999" s="138" t="str">
        <f xml:space="preserve"> InpS!G$497</f>
        <v>1 = Yes, 0 = No</v>
      </c>
    </row>
    <row r="1000" spans="5:7" outlineLevel="3" x14ac:dyDescent="0.2">
      <c r="E1000" s="138" t="str">
        <f xml:space="preserve"> InpS!E$498</f>
        <v>Eligible for post financeability adjustments tax uplift - PR19 Gearing outperformance revenue adjustment (Residential retail)</v>
      </c>
      <c r="F1000" s="138">
        <f xml:space="preserve"> InpS!F$498</f>
        <v>1</v>
      </c>
      <c r="G1000" s="138" t="str">
        <f xml:space="preserve"> InpS!G$498</f>
        <v>1 = Yes, 0 = No</v>
      </c>
    </row>
    <row r="1001" spans="5:7" outlineLevel="3" x14ac:dyDescent="0.2">
      <c r="E1001" s="138" t="str">
        <f xml:space="preserve"> InpS!E$499</f>
        <v>Eligible for post financeability adjustments tax uplift - PR19 Gearing outperformance revenue adjustment (Business retail)</v>
      </c>
      <c r="F1001" s="138">
        <f xml:space="preserve"> InpS!F$499</f>
        <v>1</v>
      </c>
      <c r="G1001" s="138" t="str">
        <f xml:space="preserve"> InpS!G$499</f>
        <v>1 = Yes, 0 = No</v>
      </c>
    </row>
    <row r="1002" spans="5:7" outlineLevel="3" x14ac:dyDescent="0.2">
      <c r="F1002" s="260"/>
    </row>
    <row r="1003" spans="5:7" outlineLevel="3" x14ac:dyDescent="0.2">
      <c r="E1003" s="11" t="s">
        <v>907</v>
      </c>
      <c r="F1003" s="166">
        <f xml:space="preserve"> F985 * F994</f>
        <v>0</v>
      </c>
      <c r="G1003" s="11" t="s">
        <v>158</v>
      </c>
    </row>
    <row r="1004" spans="5:7" outlineLevel="3" x14ac:dyDescent="0.2">
      <c r="E1004" s="11" t="s">
        <v>908</v>
      </c>
      <c r="F1004" s="166">
        <f t="shared" ref="F1004:F1009" si="206" xml:space="preserve"> F986 * F995</f>
        <v>0</v>
      </c>
      <c r="G1004" s="11" t="s">
        <v>158</v>
      </c>
    </row>
    <row r="1005" spans="5:7" outlineLevel="3" x14ac:dyDescent="0.2">
      <c r="E1005" s="11" t="s">
        <v>909</v>
      </c>
      <c r="F1005" s="166">
        <f t="shared" si="206"/>
        <v>0</v>
      </c>
      <c r="G1005" s="11" t="s">
        <v>158</v>
      </c>
    </row>
    <row r="1006" spans="5:7" outlineLevel="3" x14ac:dyDescent="0.2">
      <c r="E1006" s="11" t="s">
        <v>910</v>
      </c>
      <c r="F1006" s="166">
        <f t="shared" si="206"/>
        <v>0</v>
      </c>
      <c r="G1006" s="11" t="s">
        <v>158</v>
      </c>
    </row>
    <row r="1007" spans="5:7" outlineLevel="3" x14ac:dyDescent="0.2">
      <c r="E1007" s="11" t="s">
        <v>911</v>
      </c>
      <c r="F1007" s="166">
        <f xml:space="preserve"> F989 * F998</f>
        <v>0</v>
      </c>
      <c r="G1007" s="11" t="s">
        <v>158</v>
      </c>
    </row>
    <row r="1008" spans="5:7" outlineLevel="3" x14ac:dyDescent="0.2">
      <c r="E1008" s="11" t="s">
        <v>912</v>
      </c>
      <c r="F1008" s="166">
        <f t="shared" si="206"/>
        <v>0</v>
      </c>
      <c r="G1008" s="11" t="s">
        <v>158</v>
      </c>
    </row>
    <row r="1009" spans="1:7" outlineLevel="3" x14ac:dyDescent="0.2">
      <c r="E1009" s="11" t="s">
        <v>913</v>
      </c>
      <c r="F1009" s="166">
        <f t="shared" si="206"/>
        <v>0</v>
      </c>
      <c r="G1009" s="11" t="s">
        <v>158</v>
      </c>
    </row>
    <row r="1010" spans="1:7" outlineLevel="3" x14ac:dyDescent="0.2">
      <c r="E1010" s="11" t="s">
        <v>914</v>
      </c>
      <c r="F1010" s="166">
        <f xml:space="preserve"> F992 * F1001</f>
        <v>0</v>
      </c>
      <c r="G1010" s="11" t="s">
        <v>158</v>
      </c>
    </row>
    <row r="1011" spans="1:7" outlineLevel="3" x14ac:dyDescent="0.2">
      <c r="F1011" s="260"/>
    </row>
    <row r="1012" spans="1:7" outlineLevel="2" x14ac:dyDescent="0.2">
      <c r="C1012" s="40" t="s">
        <v>915</v>
      </c>
      <c r="F1012" s="260"/>
    </row>
    <row r="1013" spans="1:7" outlineLevel="3" x14ac:dyDescent="0.2">
      <c r="E1013" s="11" t="str">
        <f xml:space="preserve"> E$411</f>
        <v>PR19 Residential retail revenue adjustment expressed in 2022-23 CPIH FYA prices (WR)</v>
      </c>
      <c r="F1013" s="260">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60">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60">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60">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60">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60">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60">
        <f t="shared" ref="F1019:G1019" si="213" xml:space="preserve"> F$417</f>
        <v>-3.5970707097274006E-2</v>
      </c>
      <c r="G1019" s="11" t="str">
        <f t="shared" si="213"/>
        <v>£m</v>
      </c>
    </row>
    <row r="1020" spans="1:7" outlineLevel="3" x14ac:dyDescent="0.2">
      <c r="E1020" s="11" t="str">
        <f xml:space="preserve"> E$418</f>
        <v>PR19 Residential retail revenue adjustment expressed in 2022-23 CPIH FYA prices (Business retail)</v>
      </c>
      <c r="F1020" s="260">
        <f t="shared" ref="F1020:G1020" si="214" xml:space="preserve"> F$418</f>
        <v>0</v>
      </c>
      <c r="G1020" s="11" t="str">
        <f t="shared" si="214"/>
        <v>£m</v>
      </c>
    </row>
    <row r="1021" spans="1:7" outlineLevel="3" x14ac:dyDescent="0.2">
      <c r="F1021" s="260"/>
    </row>
    <row r="1022" spans="1:7" outlineLevel="3" x14ac:dyDescent="0.2">
      <c r="A1022" s="163"/>
      <c r="E1022" s="138" t="str">
        <f xml:space="preserve"> InpS!E$447</f>
        <v>Eligible for post financeability adjustments tax uplift - PR19 Residential retail revenue adjustment (WR)</v>
      </c>
      <c r="F1022" s="138">
        <f xml:space="preserve"> InpS!F$447</f>
        <v>0</v>
      </c>
      <c r="G1022" s="138" t="str">
        <f xml:space="preserve"> InpS!G$447</f>
        <v>1 = Yes, 0 = No</v>
      </c>
    </row>
    <row r="1023" spans="1:7" outlineLevel="3" x14ac:dyDescent="0.2">
      <c r="A1023" s="163"/>
      <c r="E1023" s="138" t="str">
        <f xml:space="preserve"> InpS!E$448</f>
        <v>Eligible for post financeability adjustments tax uplift - PR19 Residential retail revenue adjustment (WN)</v>
      </c>
      <c r="F1023" s="138">
        <f xml:space="preserve"> InpS!F$448</f>
        <v>0</v>
      </c>
      <c r="G1023" s="138" t="str">
        <f xml:space="preserve"> InpS!G$448</f>
        <v>1 = Yes, 0 = No</v>
      </c>
    </row>
    <row r="1024" spans="1:7" outlineLevel="3" x14ac:dyDescent="0.2">
      <c r="A1024" s="163"/>
      <c r="E1024" s="138" t="str">
        <f xml:space="preserve"> InpS!E$449</f>
        <v>Eligible for post financeability adjustments tax uplift - PR19 Residential retail revenue adjustment (WWN)</v>
      </c>
      <c r="F1024" s="138">
        <f xml:space="preserve"> InpS!F$449</f>
        <v>0</v>
      </c>
      <c r="G1024" s="138" t="str">
        <f xml:space="preserve"> InpS!G$449</f>
        <v>1 = Yes, 0 = No</v>
      </c>
    </row>
    <row r="1025" spans="1:7" outlineLevel="3" x14ac:dyDescent="0.2">
      <c r="A1025" s="163"/>
      <c r="E1025" s="138" t="str">
        <f xml:space="preserve"> InpS!E$450</f>
        <v>Eligible for post financeability adjustments tax uplift - PR19 Residential retail revenue adjustment (BR)</v>
      </c>
      <c r="F1025" s="138">
        <f xml:space="preserve"> InpS!F$450</f>
        <v>0</v>
      </c>
      <c r="G1025" s="138" t="str">
        <f xml:space="preserve"> InpS!G$450</f>
        <v>1 = Yes, 0 = No</v>
      </c>
    </row>
    <row r="1026" spans="1:7" outlineLevel="3" x14ac:dyDescent="0.2">
      <c r="A1026" s="163"/>
      <c r="E1026" s="138" t="str">
        <f xml:space="preserve"> InpS!E$451</f>
        <v>Eligible for post financeability adjustments tax uplift - PR19 Residential retail revenue adjustment (ADDN1)</v>
      </c>
      <c r="F1026" s="138">
        <f xml:space="preserve"> InpS!F$451</f>
        <v>0</v>
      </c>
      <c r="G1026" s="138" t="str">
        <f xml:space="preserve"> InpS!G$451</f>
        <v>1 = Yes, 0 = No</v>
      </c>
    </row>
    <row r="1027" spans="1:7" outlineLevel="3" x14ac:dyDescent="0.2">
      <c r="A1027" s="163"/>
      <c r="E1027" s="138" t="str">
        <f xml:space="preserve"> InpS!E$452</f>
        <v>Eligible for post financeability adjustments tax uplift - PR19 Residential retail revenue adjustment (ADDN2)</v>
      </c>
      <c r="F1027" s="138">
        <f xml:space="preserve"> InpS!F$452</f>
        <v>0</v>
      </c>
      <c r="G1027" s="138" t="str">
        <f xml:space="preserve"> InpS!G$452</f>
        <v>1 = Yes, 0 = No</v>
      </c>
    </row>
    <row r="1028" spans="1:7" outlineLevel="3" x14ac:dyDescent="0.2">
      <c r="A1028" s="163"/>
      <c r="E1028" s="138" t="str">
        <f xml:space="preserve"> InpS!E$453</f>
        <v>Eligible for post financeability adjustments tax uplift - PR19 Residential retail revenue adjustment (Residential retail)</v>
      </c>
      <c r="F1028" s="138">
        <f xml:space="preserve"> InpS!F$453</f>
        <v>0</v>
      </c>
      <c r="G1028" s="138" t="str">
        <f xml:space="preserve"> InpS!G$453</f>
        <v>1 = Yes, 0 = No</v>
      </c>
    </row>
    <row r="1029" spans="1:7" outlineLevel="3" x14ac:dyDescent="0.2">
      <c r="A1029" s="163"/>
      <c r="E1029" s="138" t="str">
        <f xml:space="preserve"> InpS!E$454</f>
        <v>Eligible for post financeability adjustments tax uplift - PR19 Residential retail revenue adjustment (Residential retail)</v>
      </c>
      <c r="F1029" s="138">
        <f xml:space="preserve"> InpS!F$454</f>
        <v>0</v>
      </c>
      <c r="G1029" s="138" t="str">
        <f xml:space="preserve"> InpS!G$454</f>
        <v>1 = Yes, 0 = No</v>
      </c>
    </row>
    <row r="1030" spans="1:7" outlineLevel="3" x14ac:dyDescent="0.2">
      <c r="F1030" s="260"/>
    </row>
    <row r="1031" spans="1:7" outlineLevel="3" x14ac:dyDescent="0.2">
      <c r="E1031" s="11" t="s">
        <v>916</v>
      </c>
      <c r="F1031" s="166">
        <f xml:space="preserve"> F1013 * F1022</f>
        <v>0</v>
      </c>
      <c r="G1031" s="11" t="s">
        <v>158</v>
      </c>
    </row>
    <row r="1032" spans="1:7" outlineLevel="3" x14ac:dyDescent="0.2">
      <c r="E1032" s="11" t="s">
        <v>917</v>
      </c>
      <c r="F1032" s="166">
        <f t="shared" ref="F1032:F1036" si="215" xml:space="preserve"> F1014 * F1023</f>
        <v>0</v>
      </c>
      <c r="G1032" s="11" t="s">
        <v>158</v>
      </c>
    </row>
    <row r="1033" spans="1:7" outlineLevel="3" x14ac:dyDescent="0.2">
      <c r="E1033" s="11" t="s">
        <v>918</v>
      </c>
      <c r="F1033" s="166">
        <f t="shared" si="215"/>
        <v>0</v>
      </c>
      <c r="G1033" s="11" t="s">
        <v>158</v>
      </c>
    </row>
    <row r="1034" spans="1:7" outlineLevel="3" x14ac:dyDescent="0.2">
      <c r="E1034" s="11" t="s">
        <v>919</v>
      </c>
      <c r="F1034" s="166">
        <f t="shared" si="215"/>
        <v>0</v>
      </c>
      <c r="G1034" s="11" t="s">
        <v>158</v>
      </c>
    </row>
    <row r="1035" spans="1:7" outlineLevel="3" x14ac:dyDescent="0.2">
      <c r="E1035" s="11" t="s">
        <v>920</v>
      </c>
      <c r="F1035" s="166">
        <f xml:space="preserve"> F1017 * F1026</f>
        <v>0</v>
      </c>
      <c r="G1035" s="11" t="s">
        <v>158</v>
      </c>
    </row>
    <row r="1036" spans="1:7" outlineLevel="3" x14ac:dyDescent="0.2">
      <c r="E1036" s="11" t="s">
        <v>921</v>
      </c>
      <c r="F1036" s="166">
        <f t="shared" si="215"/>
        <v>0</v>
      </c>
      <c r="G1036" s="11" t="s">
        <v>158</v>
      </c>
    </row>
    <row r="1037" spans="1:7" outlineLevel="3" x14ac:dyDescent="0.2">
      <c r="E1037" s="11" t="s">
        <v>922</v>
      </c>
      <c r="F1037" s="166">
        <f xml:space="preserve"> F1019 * F1028</f>
        <v>0</v>
      </c>
      <c r="G1037" s="11" t="s">
        <v>158</v>
      </c>
    </row>
    <row r="1038" spans="1:7" outlineLevel="3" x14ac:dyDescent="0.2">
      <c r="E1038" s="11" t="s">
        <v>923</v>
      </c>
      <c r="F1038" s="166">
        <f xml:space="preserve"> F1020 * F1029</f>
        <v>0</v>
      </c>
      <c r="G1038" s="11" t="s">
        <v>158</v>
      </c>
    </row>
    <row r="1039" spans="1:7" outlineLevel="3" x14ac:dyDescent="0.2">
      <c r="F1039" s="260"/>
    </row>
    <row r="1040" spans="1:7" outlineLevel="2" x14ac:dyDescent="0.2">
      <c r="C1040" s="40" t="s">
        <v>924</v>
      </c>
      <c r="F1040" s="260"/>
    </row>
    <row r="1041" spans="5:7" outlineLevel="3" x14ac:dyDescent="0.2">
      <c r="E1041" s="11" t="str">
        <f xml:space="preserve"> E$441</f>
        <v>PR19 RFI revenue adjustment expressed in 2022-23 CPIH FYA prices (WR)</v>
      </c>
      <c r="F1041" s="260">
        <f t="shared" ref="F1041:G1041" si="216" xml:space="preserve"> F$441</f>
        <v>0.41043008087287203</v>
      </c>
      <c r="G1041" s="11" t="str">
        <f t="shared" si="216"/>
        <v>£m</v>
      </c>
    </row>
    <row r="1042" spans="5:7" outlineLevel="3" x14ac:dyDescent="0.2">
      <c r="E1042" s="11" t="str">
        <f xml:space="preserve"> E$442</f>
        <v>PR19 RFI revenue adjustment expressed in 2022-23 CPIH FYA prices (WN)</v>
      </c>
      <c r="F1042" s="260">
        <f t="shared" ref="F1042:G1042" si="217" xml:space="preserve"> F$442</f>
        <v>2.4691699590127141</v>
      </c>
      <c r="G1042" s="11" t="str">
        <f t="shared" si="217"/>
        <v>£m</v>
      </c>
    </row>
    <row r="1043" spans="5:7" outlineLevel="3" x14ac:dyDescent="0.2">
      <c r="E1043" s="11" t="str">
        <f xml:space="preserve"> E$443</f>
        <v>PR19 RFI revenue adjustment expressed in 2022-23 CPIH FYA prices (WWN)</v>
      </c>
      <c r="F1043" s="260">
        <f t="shared" ref="F1043:G1043" si="218" xml:space="preserve"> F$443</f>
        <v>3.0838737269255243</v>
      </c>
      <c r="G1043" s="11" t="str">
        <f t="shared" si="218"/>
        <v>£m</v>
      </c>
    </row>
    <row r="1044" spans="5:7" outlineLevel="3" x14ac:dyDescent="0.2">
      <c r="E1044" s="11" t="str">
        <f xml:space="preserve"> E$444</f>
        <v>PR19 RFI revenue adjustment expressed in 2022-23 CPIH FYA prices (BR)</v>
      </c>
      <c r="F1044" s="260">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60">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60">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60">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60">
        <f t="shared" ref="F1048:G1048" si="223" xml:space="preserve"> F$448</f>
        <v>0</v>
      </c>
      <c r="G1048" s="11" t="str">
        <f t="shared" si="223"/>
        <v>£m</v>
      </c>
    </row>
    <row r="1049" spans="5:7" outlineLevel="3" x14ac:dyDescent="0.2">
      <c r="F1049" s="260"/>
    </row>
    <row r="1050" spans="5:7" outlineLevel="3" x14ac:dyDescent="0.2">
      <c r="E1050" s="138" t="str">
        <f xml:space="preserve"> InpS!E$393</f>
        <v>Eligible for post financeability adjustments tax uplift - PR19 RFI revenue adjustment (WR)</v>
      </c>
      <c r="F1050" s="138">
        <f xml:space="preserve"> InpS!F$393</f>
        <v>0</v>
      </c>
      <c r="G1050" s="138" t="str">
        <f xml:space="preserve"> InpS!G$393</f>
        <v>1 = Yes, 0 = No</v>
      </c>
    </row>
    <row r="1051" spans="5:7" outlineLevel="3" x14ac:dyDescent="0.2">
      <c r="E1051" s="138" t="str">
        <f xml:space="preserve"> InpS!E$394</f>
        <v>Eligible for post financeability adjustments tax uplift - PR19 RFI revenue adjustment (WN)</v>
      </c>
      <c r="F1051" s="138">
        <f xml:space="preserve"> InpS!F$394</f>
        <v>0</v>
      </c>
      <c r="G1051" s="138" t="str">
        <f xml:space="preserve"> InpS!G$394</f>
        <v>1 = Yes, 0 = No</v>
      </c>
    </row>
    <row r="1052" spans="5:7" outlineLevel="3" x14ac:dyDescent="0.2">
      <c r="E1052" s="138" t="str">
        <f xml:space="preserve"> InpS!E$395</f>
        <v>Eligible for post financeability adjustments tax uplift - PR19 RFI revenue adjustment (WWN)</v>
      </c>
      <c r="F1052" s="138">
        <f xml:space="preserve"> InpS!F$395</f>
        <v>0</v>
      </c>
      <c r="G1052" s="138" t="str">
        <f xml:space="preserve"> InpS!G$395</f>
        <v>1 = Yes, 0 = No</v>
      </c>
    </row>
    <row r="1053" spans="5:7" outlineLevel="3" x14ac:dyDescent="0.2">
      <c r="E1053" s="138" t="str">
        <f xml:space="preserve"> InpS!E$396</f>
        <v>Eligible for post financeability adjustments tax uplift - PR19 RFI revenue adjustment (BR)</v>
      </c>
      <c r="F1053" s="138">
        <f xml:space="preserve"> InpS!F$396</f>
        <v>0</v>
      </c>
      <c r="G1053" s="138" t="str">
        <f xml:space="preserve"> InpS!G$396</f>
        <v>1 = Yes, 0 = No</v>
      </c>
    </row>
    <row r="1054" spans="5:7" outlineLevel="3" x14ac:dyDescent="0.2">
      <c r="E1054" s="138" t="str">
        <f xml:space="preserve"> InpS!E$397</f>
        <v>Eligible for post financeability adjustments tax uplift - PR19 RFI revenue adjustment (ADDN1)</v>
      </c>
      <c r="F1054" s="138">
        <f xml:space="preserve"> InpS!F$397</f>
        <v>0</v>
      </c>
      <c r="G1054" s="138" t="str">
        <f xml:space="preserve"> InpS!G$397</f>
        <v>1 = Yes, 0 = No</v>
      </c>
    </row>
    <row r="1055" spans="5:7" outlineLevel="3" x14ac:dyDescent="0.2">
      <c r="E1055" s="138" t="str">
        <f xml:space="preserve"> InpS!E$398</f>
        <v>Eligible for post financeability adjustments tax uplift - PR19 RFI revenue adjustment (ADDN2)</v>
      </c>
      <c r="F1055" s="138">
        <f xml:space="preserve"> InpS!F$398</f>
        <v>0</v>
      </c>
      <c r="G1055" s="138" t="str">
        <f xml:space="preserve"> InpS!G$398</f>
        <v>1 = Yes, 0 = No</v>
      </c>
    </row>
    <row r="1056" spans="5:7" outlineLevel="3" x14ac:dyDescent="0.2">
      <c r="E1056" s="138" t="str">
        <f xml:space="preserve"> InpS!E$399</f>
        <v>Eligible for post financeability adjustments tax uplift - PR19 RFI revenue adjustment (Residential retail)</v>
      </c>
      <c r="F1056" s="138">
        <f xml:space="preserve"> InpS!F$399</f>
        <v>0</v>
      </c>
      <c r="G1056" s="138" t="str">
        <f xml:space="preserve"> InpS!G$399</f>
        <v>1 = Yes, 0 = No</v>
      </c>
    </row>
    <row r="1057" spans="3:7" outlineLevel="3" x14ac:dyDescent="0.2">
      <c r="E1057" s="138" t="str">
        <f xml:space="preserve"> InpS!E$400</f>
        <v>Eligible for post financeability adjustments tax uplift - PR19 RFI revenue adjustment (Business retail)</v>
      </c>
      <c r="F1057" s="138">
        <f xml:space="preserve"> InpS!F$400</f>
        <v>0</v>
      </c>
      <c r="G1057" s="138" t="str">
        <f xml:space="preserve"> InpS!G$400</f>
        <v>1 = Yes, 0 = No</v>
      </c>
    </row>
    <row r="1058" spans="3:7" outlineLevel="3" x14ac:dyDescent="0.2">
      <c r="F1058" s="260"/>
    </row>
    <row r="1059" spans="3:7" outlineLevel="3" x14ac:dyDescent="0.2">
      <c r="E1059" s="11" t="s">
        <v>925</v>
      </c>
      <c r="F1059" s="166">
        <f xml:space="preserve"> F1041 * F1050</f>
        <v>0</v>
      </c>
      <c r="G1059" s="11" t="s">
        <v>158</v>
      </c>
    </row>
    <row r="1060" spans="3:7" outlineLevel="3" x14ac:dyDescent="0.2">
      <c r="E1060" s="11" t="s">
        <v>926</v>
      </c>
      <c r="F1060" s="166">
        <f t="shared" ref="F1060:F1065" si="224" xml:space="preserve"> F1042 * F1051</f>
        <v>0</v>
      </c>
      <c r="G1060" s="11" t="s">
        <v>158</v>
      </c>
    </row>
    <row r="1061" spans="3:7" outlineLevel="3" x14ac:dyDescent="0.2">
      <c r="E1061" s="11" t="s">
        <v>927</v>
      </c>
      <c r="F1061" s="166">
        <f t="shared" si="224"/>
        <v>0</v>
      </c>
      <c r="G1061" s="11" t="s">
        <v>158</v>
      </c>
    </row>
    <row r="1062" spans="3:7" outlineLevel="3" x14ac:dyDescent="0.2">
      <c r="E1062" s="11" t="s">
        <v>928</v>
      </c>
      <c r="F1062" s="166">
        <f t="shared" si="224"/>
        <v>0</v>
      </c>
      <c r="G1062" s="11" t="s">
        <v>158</v>
      </c>
    </row>
    <row r="1063" spans="3:7" outlineLevel="3" x14ac:dyDescent="0.2">
      <c r="E1063" s="11" t="s">
        <v>929</v>
      </c>
      <c r="F1063" s="166">
        <f xml:space="preserve"> F1045 * F1054</f>
        <v>0</v>
      </c>
      <c r="G1063" s="11" t="s">
        <v>158</v>
      </c>
    </row>
    <row r="1064" spans="3:7" outlineLevel="3" x14ac:dyDescent="0.2">
      <c r="E1064" s="11" t="s">
        <v>930</v>
      </c>
      <c r="F1064" s="166">
        <f t="shared" si="224"/>
        <v>0</v>
      </c>
      <c r="G1064" s="11" t="s">
        <v>158</v>
      </c>
    </row>
    <row r="1065" spans="3:7" outlineLevel="3" x14ac:dyDescent="0.2">
      <c r="E1065" s="11" t="s">
        <v>931</v>
      </c>
      <c r="F1065" s="166">
        <f t="shared" si="224"/>
        <v>0</v>
      </c>
      <c r="G1065" s="11" t="s">
        <v>158</v>
      </c>
    </row>
    <row r="1066" spans="3:7" outlineLevel="3" x14ac:dyDescent="0.2">
      <c r="E1066" s="11" t="s">
        <v>932</v>
      </c>
      <c r="F1066" s="166">
        <f xml:space="preserve"> F1048 * F1057</f>
        <v>0</v>
      </c>
      <c r="G1066" s="11" t="s">
        <v>158</v>
      </c>
    </row>
    <row r="1067" spans="3:7" outlineLevel="3" x14ac:dyDescent="0.2">
      <c r="F1067" s="260"/>
    </row>
    <row r="1068" spans="3:7" outlineLevel="2" x14ac:dyDescent="0.2">
      <c r="C1068" s="40" t="s">
        <v>933</v>
      </c>
      <c r="F1068" s="260"/>
    </row>
    <row r="1069" spans="3:7" outlineLevel="4" x14ac:dyDescent="0.2">
      <c r="E1069" s="11" t="str">
        <f xml:space="preserve"> E$450</f>
        <v>PR19 Bioresources revenue adjustment expressed in 2022-23 CPIH FYA prices (WR)</v>
      </c>
      <c r="F1069" s="166">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60">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60">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60">
        <f t="shared" ref="F1072:G1072" si="228" xml:space="preserve"> F$453</f>
        <v>0.26452030441577307</v>
      </c>
      <c r="G1072" s="11" t="str">
        <f t="shared" si="228"/>
        <v>£m</v>
      </c>
    </row>
    <row r="1073" spans="5:7" outlineLevel="4" x14ac:dyDescent="0.2">
      <c r="E1073" s="11" t="str">
        <f xml:space="preserve"> E$454</f>
        <v>PR19 Bioresources revenue adjustment expressed in 2022-23 CPIH FYA prices (ADDN1)</v>
      </c>
      <c r="F1073" s="260">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60">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60">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60">
        <f t="shared" ref="F1076:G1076" si="232" xml:space="preserve"> F$457</f>
        <v>0</v>
      </c>
      <c r="G1076" s="11" t="str">
        <f t="shared" si="232"/>
        <v>£m</v>
      </c>
    </row>
    <row r="1077" spans="5:7" outlineLevel="4" x14ac:dyDescent="0.2">
      <c r="F1077" s="260"/>
    </row>
    <row r="1078" spans="5:7" outlineLevel="4" x14ac:dyDescent="0.2">
      <c r="E1078" s="146" t="str">
        <f xml:space="preserve"> InpS!E$429</f>
        <v>Eligible for post financeability adjustments tax uplift - PR19 Bioresources revenue adjustment (WR)</v>
      </c>
      <c r="F1078" s="138">
        <f xml:space="preserve"> InpS!F$429</f>
        <v>0</v>
      </c>
      <c r="G1078" s="138" t="str">
        <f xml:space="preserve"> InpS!G$429</f>
        <v>1 = Yes, 0 = No</v>
      </c>
    </row>
    <row r="1079" spans="5:7" outlineLevel="4" x14ac:dyDescent="0.2">
      <c r="E1079" s="138" t="str">
        <f xml:space="preserve"> InpS!E$430</f>
        <v>Eligible for post financeability adjustments tax uplift - PR19 Bioresources revenue adjustment (WN)</v>
      </c>
      <c r="F1079" s="138">
        <f xml:space="preserve"> InpS!F$430</f>
        <v>0</v>
      </c>
      <c r="G1079" s="138" t="str">
        <f xml:space="preserve"> InpS!G$430</f>
        <v>1 = Yes, 0 = No</v>
      </c>
    </row>
    <row r="1080" spans="5:7" outlineLevel="4" x14ac:dyDescent="0.2">
      <c r="E1080" s="138" t="str">
        <f xml:space="preserve"> InpS!E$431</f>
        <v>Eligible for post financeability adjustments tax uplift - PR19 Bioresources revenue adjustment (WWN)</v>
      </c>
      <c r="F1080" s="138">
        <f xml:space="preserve"> InpS!F$431</f>
        <v>0</v>
      </c>
      <c r="G1080" s="138" t="str">
        <f xml:space="preserve"> InpS!G$431</f>
        <v>1 = Yes, 0 = No</v>
      </c>
    </row>
    <row r="1081" spans="5:7" outlineLevel="4" x14ac:dyDescent="0.2">
      <c r="E1081" s="138" t="str">
        <f xml:space="preserve"> InpS!E$432</f>
        <v>Eligible for post financeability adjustments tax uplift - PR19 Bioresources revenue adjustment (BR)</v>
      </c>
      <c r="F1081" s="138">
        <f xml:space="preserve"> InpS!F$432</f>
        <v>0</v>
      </c>
      <c r="G1081" s="138" t="str">
        <f xml:space="preserve"> InpS!G$432</f>
        <v>1 = Yes, 0 = No</v>
      </c>
    </row>
    <row r="1082" spans="5:7" outlineLevel="4" x14ac:dyDescent="0.2">
      <c r="E1082" s="138" t="str">
        <f xml:space="preserve"> InpS!E$433</f>
        <v>Eligible for post financeability adjustments tax uplift - PR19 Bioresources revenue adjustment (ADDN1)</v>
      </c>
      <c r="F1082" s="138">
        <f xml:space="preserve"> InpS!F$433</f>
        <v>0</v>
      </c>
      <c r="G1082" s="138" t="str">
        <f xml:space="preserve"> InpS!G$433</f>
        <v>1 = Yes, 0 = No</v>
      </c>
    </row>
    <row r="1083" spans="5:7" outlineLevel="4" x14ac:dyDescent="0.2">
      <c r="E1083" s="138" t="str">
        <f xml:space="preserve"> InpS!E$434</f>
        <v>Eligible for post financeability adjustments tax uplift - PR19 Bioresources revenue adjustment (ADDN2)</v>
      </c>
      <c r="F1083" s="138">
        <f xml:space="preserve"> InpS!F$434</f>
        <v>0</v>
      </c>
      <c r="G1083" s="138" t="str">
        <f xml:space="preserve"> InpS!G$434</f>
        <v>1 = Yes, 0 = No</v>
      </c>
    </row>
    <row r="1084" spans="5:7" outlineLevel="4" x14ac:dyDescent="0.2">
      <c r="E1084" s="138" t="str">
        <f xml:space="preserve"> InpS!E$435</f>
        <v>Eligible for post financeability adjustments tax uplift - PR19 Bioresources revenue adjustment (Residential retail)</v>
      </c>
      <c r="F1084" s="138">
        <f xml:space="preserve"> InpS!F$435</f>
        <v>0</v>
      </c>
      <c r="G1084" s="138" t="str">
        <f xml:space="preserve"> InpS!G$435</f>
        <v>1 = Yes, 0 = No</v>
      </c>
    </row>
    <row r="1085" spans="5:7" outlineLevel="4" x14ac:dyDescent="0.2">
      <c r="E1085" s="138" t="str">
        <f xml:space="preserve"> InpS!E$436</f>
        <v>Eligible for post financeability adjustments tax uplift - PR19 Bioresources revenue adjustment (Business retail)</v>
      </c>
      <c r="F1085" s="138">
        <f xml:space="preserve"> InpS!F$436</f>
        <v>0</v>
      </c>
      <c r="G1085" s="138" t="str">
        <f xml:space="preserve"> InpS!G$436</f>
        <v>1 = Yes, 0 = No</v>
      </c>
    </row>
    <row r="1086" spans="5:7" outlineLevel="4" x14ac:dyDescent="0.2">
      <c r="F1086" s="260"/>
    </row>
    <row r="1087" spans="5:7" outlineLevel="4" x14ac:dyDescent="0.2">
      <c r="E1087" s="11" t="s">
        <v>934</v>
      </c>
      <c r="F1087" s="166">
        <f xml:space="preserve"> F1069 * F1078</f>
        <v>0</v>
      </c>
      <c r="G1087" s="11" t="s">
        <v>158</v>
      </c>
    </row>
    <row r="1088" spans="5:7" outlineLevel="4" x14ac:dyDescent="0.2">
      <c r="E1088" s="11" t="s">
        <v>935</v>
      </c>
      <c r="F1088" s="166">
        <f t="shared" ref="F1088:F1093" si="233" xml:space="preserve"> F1070 * F1079</f>
        <v>0</v>
      </c>
      <c r="G1088" s="11" t="s">
        <v>158</v>
      </c>
    </row>
    <row r="1089" spans="5:7" outlineLevel="4" x14ac:dyDescent="0.2">
      <c r="E1089" s="11" t="s">
        <v>936</v>
      </c>
      <c r="F1089" s="166">
        <f t="shared" si="233"/>
        <v>0</v>
      </c>
      <c r="G1089" s="11" t="s">
        <v>158</v>
      </c>
    </row>
    <row r="1090" spans="5:7" outlineLevel="4" x14ac:dyDescent="0.2">
      <c r="E1090" s="11" t="s">
        <v>937</v>
      </c>
      <c r="F1090" s="166">
        <f xml:space="preserve"> F1072 * F1081</f>
        <v>0</v>
      </c>
      <c r="G1090" s="11" t="s">
        <v>158</v>
      </c>
    </row>
    <row r="1091" spans="5:7" outlineLevel="4" x14ac:dyDescent="0.2">
      <c r="E1091" s="11" t="s">
        <v>938</v>
      </c>
      <c r="F1091" s="166">
        <f xml:space="preserve"> F1073 * F1082</f>
        <v>0</v>
      </c>
      <c r="G1091" s="11" t="s">
        <v>158</v>
      </c>
    </row>
    <row r="1092" spans="5:7" outlineLevel="4" x14ac:dyDescent="0.2">
      <c r="E1092" s="11" t="s">
        <v>939</v>
      </c>
      <c r="F1092" s="166">
        <f t="shared" si="233"/>
        <v>0</v>
      </c>
      <c r="G1092" s="11" t="s">
        <v>158</v>
      </c>
    </row>
    <row r="1093" spans="5:7" outlineLevel="4" x14ac:dyDescent="0.2">
      <c r="E1093" s="11" t="s">
        <v>940</v>
      </c>
      <c r="F1093" s="166">
        <f t="shared" si="233"/>
        <v>0</v>
      </c>
      <c r="G1093" s="11" t="s">
        <v>158</v>
      </c>
    </row>
    <row r="1094" spans="5:7" outlineLevel="4" x14ac:dyDescent="0.2">
      <c r="E1094" s="11" t="s">
        <v>941</v>
      </c>
      <c r="F1094" s="166">
        <f xml:space="preserve"> F1076 * F1085</f>
        <v>0</v>
      </c>
      <c r="G1094" s="11" t="s">
        <v>158</v>
      </c>
    </row>
    <row r="1095" spans="5:7" outlineLevel="4" x14ac:dyDescent="0.2">
      <c r="F1095" s="166"/>
    </row>
    <row r="1096" spans="5:7" outlineLevel="4" x14ac:dyDescent="0.2">
      <c r="E1096" s="16" t="str">
        <f xml:space="preserve"> E$261</f>
        <v>PR19 Bioresources forecasting accuracy incentive penalty adjustment in 2022-23 FYA (CPIH deflated) prices (WR)</v>
      </c>
      <c r="F1096" s="166">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60">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60">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60">
        <f t="shared" ref="F1099:G1099" si="236" xml:space="preserve"> F$264</f>
        <v>-2.4273820566128257</v>
      </c>
      <c r="G1099" s="11" t="str">
        <f t="shared" si="236"/>
        <v>£m</v>
      </c>
    </row>
    <row r="1100" spans="5:7" outlineLevel="4" x14ac:dyDescent="0.2">
      <c r="E1100" s="16" t="str">
        <f xml:space="preserve"> E$265</f>
        <v>PR19 Bioresources forecasting accuracy incentive penalty adjustment in 2022-23 FYA (CPIH deflated) prices (ADDN1)</v>
      </c>
      <c r="F1100" s="260">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60">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60">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60">
        <f t="shared" ref="F1103:G1103" si="240" xml:space="preserve"> F$268</f>
        <v>0</v>
      </c>
      <c r="G1103" s="11" t="str">
        <f t="shared" si="240"/>
        <v>£m</v>
      </c>
    </row>
    <row r="1104" spans="5:7" outlineLevel="4" x14ac:dyDescent="0.2">
      <c r="F1104" s="260"/>
    </row>
    <row r="1105" spans="5:7" outlineLevel="4" x14ac:dyDescent="0.2">
      <c r="E1105" s="146" t="str">
        <f xml:space="preserve"> InpS!E$438</f>
        <v>Eligible for post financeability adjustments tax uplift - PR19 Bioresources forecasting accuracy incentive penalty adjustment (WR)</v>
      </c>
      <c r="F1105" s="138">
        <f xml:space="preserve"> InpS!F$438</f>
        <v>1</v>
      </c>
      <c r="G1105" s="138" t="str">
        <f xml:space="preserve"> InpS!G$438</f>
        <v>1 = Yes, 0 = No</v>
      </c>
    </row>
    <row r="1106" spans="5:7" outlineLevel="4" x14ac:dyDescent="0.2">
      <c r="E1106" s="146" t="str">
        <f xml:space="preserve"> InpS!E$439</f>
        <v>Eligible for post financeability adjustments tax uplift - PR19 Bioresources forecasting accuracy incentive penalty adjustment (WN)</v>
      </c>
      <c r="F1106" s="138">
        <f xml:space="preserve"> InpS!F$439</f>
        <v>1</v>
      </c>
      <c r="G1106" s="138" t="str">
        <f xml:space="preserve"> InpS!G$439</f>
        <v>1 = Yes, 0 = No</v>
      </c>
    </row>
    <row r="1107" spans="5:7" outlineLevel="4" x14ac:dyDescent="0.2">
      <c r="E1107" s="146" t="str">
        <f xml:space="preserve"> InpS!E$440</f>
        <v>Eligible for post financeability adjustments tax uplift - PR19 Bioresources forecasting accuracy incentive penalty adjustment (WWN)</v>
      </c>
      <c r="F1107" s="138">
        <f xml:space="preserve"> InpS!F$440</f>
        <v>1</v>
      </c>
      <c r="G1107" s="138" t="str">
        <f xml:space="preserve"> InpS!G$440</f>
        <v>1 = Yes, 0 = No</v>
      </c>
    </row>
    <row r="1108" spans="5:7" outlineLevel="4" x14ac:dyDescent="0.2">
      <c r="E1108" s="146" t="str">
        <f xml:space="preserve"> InpS!E$441</f>
        <v>Eligible for post financeability adjustments tax uplift - PR19 Bioresources forecasting accuracy incentive penalty adjustment (BR)</v>
      </c>
      <c r="F1108" s="138">
        <f xml:space="preserve"> InpS!F$441</f>
        <v>1</v>
      </c>
      <c r="G1108" s="138" t="str">
        <f xml:space="preserve"> InpS!G$441</f>
        <v>1 = Yes, 0 = No</v>
      </c>
    </row>
    <row r="1109" spans="5:7" outlineLevel="4" x14ac:dyDescent="0.2">
      <c r="E1109" s="146" t="str">
        <f xml:space="preserve"> InpS!E$442</f>
        <v>Eligible for post financeability adjustments tax uplift - PR19 Bioresources forecasting accuracy incentive penalty adjustment (ADDN1)</v>
      </c>
      <c r="F1109" s="138">
        <f xml:space="preserve"> InpS!F$442</f>
        <v>1</v>
      </c>
      <c r="G1109" s="138" t="str">
        <f xml:space="preserve"> InpS!G$442</f>
        <v>1 = Yes, 0 = No</v>
      </c>
    </row>
    <row r="1110" spans="5:7" outlineLevel="4" x14ac:dyDescent="0.2">
      <c r="E1110" s="146" t="str">
        <f xml:space="preserve"> InpS!E$443</f>
        <v>Eligible for post financeability adjustments tax uplift - PR19 Bioresources forecasting accuracy incentive penalty adjustment (ADDN2)</v>
      </c>
      <c r="F1110" s="138">
        <f xml:space="preserve"> InpS!F$443</f>
        <v>1</v>
      </c>
      <c r="G1110" s="138" t="str">
        <f xml:space="preserve"> InpS!G$443</f>
        <v>1 = Yes, 0 = No</v>
      </c>
    </row>
    <row r="1111" spans="5:7" outlineLevel="4" x14ac:dyDescent="0.2">
      <c r="E1111" s="146" t="str">
        <f xml:space="preserve"> InpS!E$444</f>
        <v>Eligible for post financeability adjustments tax uplift - PR19 Bioresources forecasting accuracy incentive penalty adjustment (Residential retail)</v>
      </c>
      <c r="F1111" s="138">
        <f xml:space="preserve"> InpS!F$444</f>
        <v>1</v>
      </c>
      <c r="G1111" s="138" t="str">
        <f xml:space="preserve"> InpS!G$444</f>
        <v>1 = Yes, 0 = No</v>
      </c>
    </row>
    <row r="1112" spans="5:7" outlineLevel="4" x14ac:dyDescent="0.2">
      <c r="E1112" s="146" t="str">
        <f xml:space="preserve"> InpS!E$445</f>
        <v>Eligible for post financeability adjustments tax uplift - PR19 Bioresources forecasting accuracy incentive penalty adjustment (Business retail)</v>
      </c>
      <c r="F1112" s="138">
        <f xml:space="preserve"> InpS!F$445</f>
        <v>1</v>
      </c>
      <c r="G1112" s="138" t="str">
        <f xml:space="preserve"> InpS!G$445</f>
        <v>1 = Yes, 0 = No</v>
      </c>
    </row>
    <row r="1113" spans="5:7" outlineLevel="4" x14ac:dyDescent="0.2">
      <c r="F1113" s="260"/>
    </row>
    <row r="1114" spans="5:7" outlineLevel="4" x14ac:dyDescent="0.2">
      <c r="E1114" s="11" t="s">
        <v>942</v>
      </c>
      <c r="F1114" s="166">
        <f xml:space="preserve"> F1096 * F1105</f>
        <v>0</v>
      </c>
      <c r="G1114" s="11" t="s">
        <v>158</v>
      </c>
    </row>
    <row r="1115" spans="5:7" outlineLevel="4" x14ac:dyDescent="0.2">
      <c r="E1115" s="11" t="s">
        <v>943</v>
      </c>
      <c r="F1115" s="166">
        <f t="shared" ref="F1115:F1120" si="241" xml:space="preserve"> F1097 * F1106</f>
        <v>0</v>
      </c>
      <c r="G1115" s="11" t="s">
        <v>158</v>
      </c>
    </row>
    <row r="1116" spans="5:7" outlineLevel="4" x14ac:dyDescent="0.2">
      <c r="E1116" s="11" t="s">
        <v>944</v>
      </c>
      <c r="F1116" s="166">
        <f t="shared" si="241"/>
        <v>0</v>
      </c>
      <c r="G1116" s="11" t="s">
        <v>158</v>
      </c>
    </row>
    <row r="1117" spans="5:7" outlineLevel="4" x14ac:dyDescent="0.2">
      <c r="E1117" s="11" t="s">
        <v>945</v>
      </c>
      <c r="F1117" s="166">
        <f t="shared" si="241"/>
        <v>-2.4273820566128257</v>
      </c>
      <c r="G1117" s="11" t="s">
        <v>158</v>
      </c>
    </row>
    <row r="1118" spans="5:7" outlineLevel="4" x14ac:dyDescent="0.2">
      <c r="E1118" s="11" t="s">
        <v>946</v>
      </c>
      <c r="F1118" s="166">
        <f t="shared" si="241"/>
        <v>0</v>
      </c>
      <c r="G1118" s="11" t="s">
        <v>158</v>
      </c>
    </row>
    <row r="1119" spans="5:7" outlineLevel="4" x14ac:dyDescent="0.2">
      <c r="E1119" s="11" t="s">
        <v>947</v>
      </c>
      <c r="F1119" s="166">
        <f xml:space="preserve"> F1101 * F1110</f>
        <v>0</v>
      </c>
      <c r="G1119" s="11" t="s">
        <v>158</v>
      </c>
    </row>
    <row r="1120" spans="5:7" outlineLevel="4" x14ac:dyDescent="0.2">
      <c r="E1120" s="11" t="s">
        <v>948</v>
      </c>
      <c r="F1120" s="166">
        <f t="shared" si="241"/>
        <v>0</v>
      </c>
      <c r="G1120" s="11" t="s">
        <v>158</v>
      </c>
    </row>
    <row r="1121" spans="2:7" outlineLevel="4" x14ac:dyDescent="0.2">
      <c r="E1121" s="11" t="s">
        <v>949</v>
      </c>
      <c r="F1121" s="166">
        <f xml:space="preserve"> F1103 * F1112</f>
        <v>0</v>
      </c>
      <c r="G1121" s="11" t="s">
        <v>158</v>
      </c>
    </row>
    <row r="1122" spans="2:7" outlineLevel="1" x14ac:dyDescent="0.2">
      <c r="F1122" s="260"/>
    </row>
    <row r="1123" spans="2:7" outlineLevel="1" x14ac:dyDescent="0.2">
      <c r="B1123" s="10" t="s">
        <v>950</v>
      </c>
      <c r="F1123" s="260"/>
    </row>
    <row r="1124" spans="2:7" outlineLevel="2" x14ac:dyDescent="0.2">
      <c r="C1124" s="40" t="s">
        <v>951</v>
      </c>
      <c r="F1124" s="260"/>
    </row>
    <row r="1125" spans="2:7" outlineLevel="3" x14ac:dyDescent="0.2">
      <c r="E1125" s="11" t="str">
        <f xml:space="preserve"> E$471</f>
        <v>PR14 BYR WRFIM revenue adjustment eligible for tax uplift in 2022-23 CPIH FYA prices (WR)</v>
      </c>
      <c r="F1125" s="260">
        <f t="shared" ref="F1125:G1125" si="242" xml:space="preserve"> F$471</f>
        <v>0</v>
      </c>
      <c r="G1125" s="11" t="str">
        <f t="shared" si="242"/>
        <v>£m</v>
      </c>
    </row>
    <row r="1126" spans="2:7" outlineLevel="3" x14ac:dyDescent="0.2">
      <c r="E1126" s="11" t="str">
        <f xml:space="preserve"> E$488</f>
        <v>PR14 BYR Water trading revenue adjustment eligible for tax uplift in 2022-23 CPIH FYA prices (WR)</v>
      </c>
      <c r="F1126" s="260">
        <f t="shared" ref="F1126:G1126" si="243" xml:space="preserve"> F$488</f>
        <v>0</v>
      </c>
      <c r="G1126" s="11" t="str">
        <f t="shared" si="243"/>
        <v>£m</v>
      </c>
    </row>
    <row r="1127" spans="2:7" outlineLevel="3" x14ac:dyDescent="0.2">
      <c r="E1127" s="11" t="str">
        <f xml:space="preserve"> E$505</f>
        <v>PR14 BYR Totex menu revenue adjustment eligible for tax uplift in 2022-23 CPIH FYA prices (WR)</v>
      </c>
      <c r="F1127" s="260">
        <f t="shared" ref="F1127:G1127" si="244" xml:space="preserve"> F$505</f>
        <v>0</v>
      </c>
      <c r="G1127" s="11" t="str">
        <f t="shared" si="244"/>
        <v>£m</v>
      </c>
    </row>
    <row r="1128" spans="2:7" outlineLevel="3" x14ac:dyDescent="0.2">
      <c r="E1128" s="11" t="str">
        <f xml:space="preserve"> E$522</f>
        <v>PR14 BYR Other revenue adjustment eligible for tax uplift in 2022-23 CPIH FYA prices (WR)</v>
      </c>
      <c r="F1128" s="260">
        <f t="shared" ref="F1128:G1128" si="245" xml:space="preserve"> F$522</f>
        <v>0</v>
      </c>
      <c r="G1128" s="11" t="str">
        <f t="shared" si="245"/>
        <v>£m</v>
      </c>
    </row>
    <row r="1129" spans="2:7" outlineLevel="3" x14ac:dyDescent="0.2">
      <c r="E1129" s="11" t="str">
        <f xml:space="preserve"> E$555</f>
        <v>PR19 ODI revenue adjustment eligible for tax uplift in 2022-23 CPIH FYA prices (WR)</v>
      </c>
      <c r="F1129" s="260">
        <f t="shared" ref="F1129:G1129" si="246" xml:space="preserve"> F$555</f>
        <v>0</v>
      </c>
      <c r="G1129" s="11" t="str">
        <f t="shared" si="246"/>
        <v>£m</v>
      </c>
    </row>
    <row r="1130" spans="2:7" outlineLevel="3" x14ac:dyDescent="0.2">
      <c r="E1130" s="11" t="str">
        <f xml:space="preserve"> E$583</f>
        <v>PR19 C-MeX revenue adjustment eligible for tax uplift in 2022-23 CPIH FYA prices (WR)</v>
      </c>
      <c r="F1130" s="260">
        <f t="shared" ref="F1130:G1130" si="247" xml:space="preserve"> F$583</f>
        <v>0</v>
      </c>
      <c r="G1130" s="11" t="str">
        <f t="shared" si="247"/>
        <v>£m</v>
      </c>
    </row>
    <row r="1131" spans="2:7" outlineLevel="3" x14ac:dyDescent="0.2">
      <c r="E1131" s="11" t="str">
        <f xml:space="preserve"> E$611</f>
        <v>PR19 D-MeX revenue adjustment eligible for tax uplift in 2022-23 CPIH FYA prices (WR)</v>
      </c>
      <c r="F1131" s="260">
        <f t="shared" ref="F1131:G1131" si="248" xml:space="preserve"> F$611</f>
        <v>0</v>
      </c>
      <c r="G1131" s="11" t="str">
        <f t="shared" si="248"/>
        <v>£m</v>
      </c>
    </row>
    <row r="1132" spans="2:7" outlineLevel="3" x14ac:dyDescent="0.2">
      <c r="E1132" s="11" t="str">
        <f xml:space="preserve"> E$639</f>
        <v>PR19 Bilateral entry (BEA) revenue adjustment eligible for tax uplift in 2022-23 CPIH FYA prices (WR)</v>
      </c>
      <c r="F1132" s="260">
        <f t="shared" ref="F1132:G1132" si="249" xml:space="preserve"> F$639</f>
        <v>0</v>
      </c>
      <c r="G1132" s="11" t="str">
        <f t="shared" si="249"/>
        <v>£m</v>
      </c>
    </row>
    <row r="1133" spans="2:7" outlineLevel="3" x14ac:dyDescent="0.2">
      <c r="E1133" s="11" t="str">
        <f xml:space="preserve"> E$667</f>
        <v>PR19 Business retail revenue adjustment eligible for tax uplift in 2022-23 CPIH FYA prices (WR)</v>
      </c>
      <c r="F1133" s="260">
        <f t="shared" ref="F1133:G1133" si="250" xml:space="preserve"> F$667</f>
        <v>0</v>
      </c>
      <c r="G1133" s="11" t="str">
        <f t="shared" si="250"/>
        <v>£m</v>
      </c>
    </row>
    <row r="1134" spans="2:7" outlineLevel="3" x14ac:dyDescent="0.2">
      <c r="E1134" s="11" t="str">
        <f xml:space="preserve"> E$695</f>
        <v>PR19 Water trading revenue adjustment eligible for tax uplift in 2022-23 CPIH FYA prices (WR)</v>
      </c>
      <c r="F1134" s="260">
        <f t="shared" ref="F1134:G1134" si="251" xml:space="preserve"> F$695</f>
        <v>0</v>
      </c>
      <c r="G1134" s="11" t="str">
        <f t="shared" si="251"/>
        <v>£m</v>
      </c>
    </row>
    <row r="1135" spans="2:7" outlineLevel="3" x14ac:dyDescent="0.2">
      <c r="E1135" s="11" t="str">
        <f xml:space="preserve"> E$723</f>
        <v>PR19 Developer services revenue adjustment eligible for tax uplift in 2022-23 CPIH FYA prices (WR)</v>
      </c>
      <c r="F1135" s="260">
        <f t="shared" ref="F1135:G1135" si="252" xml:space="preserve"> F$723</f>
        <v>0</v>
      </c>
      <c r="G1135" s="11" t="str">
        <f t="shared" si="252"/>
        <v>£m</v>
      </c>
    </row>
    <row r="1136" spans="2:7" outlineLevel="3" x14ac:dyDescent="0.2">
      <c r="E1136" s="11" t="str">
        <f xml:space="preserve"> E$751</f>
        <v>PR19 Cost of new debt revenue adjustment eligible for tax uplift in 2022-23 CPIH FYA prices (WR)</v>
      </c>
      <c r="F1136" s="260">
        <f t="shared" ref="F1136:G1136" si="253" xml:space="preserve"> F$751</f>
        <v>0</v>
      </c>
      <c r="G1136" s="11" t="str">
        <f t="shared" si="253"/>
        <v>£m</v>
      </c>
    </row>
    <row r="1137" spans="1:7" outlineLevel="3" x14ac:dyDescent="0.2">
      <c r="E1137" s="11" t="str">
        <f xml:space="preserve"> E$779</f>
        <v>PR19 Totex costs revenue adjustment eligible for tax uplift in 2022-23 CPIH FYA prices (WR)</v>
      </c>
      <c r="F1137" s="260">
        <f t="shared" ref="F1137:G1137" si="254" xml:space="preserve"> F$779</f>
        <v>0</v>
      </c>
      <c r="G1137" s="11" t="str">
        <f t="shared" si="254"/>
        <v>£m</v>
      </c>
    </row>
    <row r="1138" spans="1:7" outlineLevel="3" x14ac:dyDescent="0.2">
      <c r="E1138" s="11" t="str">
        <f xml:space="preserve"> E$807</f>
        <v>PR19 Tax revenue adjustment eligible for tax uplift in 2022-23 CPIH FYA prices (WR)</v>
      </c>
      <c r="F1138" s="260">
        <f t="shared" ref="F1138:G1138" si="255" xml:space="preserve"> F$807</f>
        <v>0</v>
      </c>
      <c r="G1138" s="11" t="str">
        <f t="shared" si="255"/>
        <v>£m</v>
      </c>
    </row>
    <row r="1139" spans="1:7" outlineLevel="3" x14ac:dyDescent="0.2">
      <c r="E1139" s="11" t="str">
        <f xml:space="preserve"> E$835</f>
        <v>PR19 RPI-CPIH wedge revenue adjustment eligible for tax uplift in 2022-23 CPIH FYA prices (WR)</v>
      </c>
      <c r="F1139" s="260">
        <f t="shared" ref="F1139:G1139" si="256" xml:space="preserve"> F$835</f>
        <v>0.38842835438989287</v>
      </c>
      <c r="G1139" s="11" t="str">
        <f t="shared" si="256"/>
        <v>£m</v>
      </c>
    </row>
    <row r="1140" spans="1:7" outlineLevel="3" x14ac:dyDescent="0.2">
      <c r="E1140" s="11" t="str">
        <f xml:space="preserve"> E$863</f>
        <v>PR19 Strategic regional water resources revenue adjustment eligible for tax uplift in 2022-23 CPIH FYA prices (WR)</v>
      </c>
      <c r="F1140" s="260">
        <f t="shared" ref="F1140:G1140" si="257" xml:space="preserve"> F$863</f>
        <v>0</v>
      </c>
      <c r="G1140" s="11" t="str">
        <f t="shared" si="257"/>
        <v>£m</v>
      </c>
    </row>
    <row r="1141" spans="1:7" outlineLevel="3" x14ac:dyDescent="0.2">
      <c r="E1141" s="11" t="str">
        <f xml:space="preserve"> E$891</f>
        <v>PR19 Havant Thicket activities revenue adjustment eligible for tax uplift in 2022-23 CPIH FYA prices (WR)</v>
      </c>
      <c r="F1141" s="260">
        <f t="shared" ref="F1141:G1141" si="258" xml:space="preserve"> F$891</f>
        <v>0</v>
      </c>
      <c r="G1141" s="11" t="str">
        <f t="shared" si="258"/>
        <v>£m</v>
      </c>
    </row>
    <row r="1142" spans="1:7" outlineLevel="3" x14ac:dyDescent="0.2">
      <c r="E1142" s="11" t="str">
        <f xml:space="preserve"> E$919</f>
        <v>PR19 Green recovery costs revenue adjustment eligible for tax uplift in 2022-23 CPIH FYA prices (WR)</v>
      </c>
      <c r="F1142" s="260">
        <f t="shared" ref="F1142:G1142" si="259" xml:space="preserve"> F$919</f>
        <v>0</v>
      </c>
      <c r="G1142" s="11" t="str">
        <f t="shared" si="259"/>
        <v>£m</v>
      </c>
    </row>
    <row r="1143" spans="1:7" outlineLevel="3" x14ac:dyDescent="0.2">
      <c r="E1143" s="11" t="str">
        <f xml:space="preserve"> E$947</f>
        <v>PR19 Green recovery (TVM) revenue adjustment eligible for tax uplift in 2022-23 CPIH FYA prices (WR)</v>
      </c>
      <c r="F1143" s="260">
        <f t="shared" ref="F1143:G1143" si="260" xml:space="preserve"> F$947</f>
        <v>0</v>
      </c>
      <c r="G1143" s="11" t="str">
        <f t="shared" si="260"/>
        <v>£m</v>
      </c>
    </row>
    <row r="1144" spans="1:7" outlineLevel="3" x14ac:dyDescent="0.2">
      <c r="E1144" s="11" t="str">
        <f xml:space="preserve"> E$975</f>
        <v>Other revenue adjustment eligible for tax uplift in 2022-23 CPIH FYA prices (WR)</v>
      </c>
      <c r="F1144" s="260">
        <f t="shared" ref="F1144:G1144" si="261" xml:space="preserve"> F$975</f>
        <v>0</v>
      </c>
      <c r="G1144" s="11" t="str">
        <f t="shared" si="261"/>
        <v>£m</v>
      </c>
    </row>
    <row r="1145" spans="1:7" outlineLevel="3" x14ac:dyDescent="0.2">
      <c r="E1145" s="11" t="str">
        <f xml:space="preserve"> E$1003</f>
        <v>PR19 Gearing outperformance revenue adjustment eligible for tax uplift in 2022-23 CPIH FYA prices (WR)</v>
      </c>
      <c r="F1145" s="260">
        <f t="shared" ref="F1145:G1145" si="262" xml:space="preserve"> F$1003</f>
        <v>0</v>
      </c>
      <c r="G1145" s="11" t="str">
        <f t="shared" si="262"/>
        <v>£m</v>
      </c>
    </row>
    <row r="1146" spans="1:7" outlineLevel="3" x14ac:dyDescent="0.2">
      <c r="E1146" s="11" t="str">
        <f xml:space="preserve"> E$1031</f>
        <v>PR19 Residential retail revenue adjustment eligible for tax uplift in 2022-23 CPIH FYA prices (WR)</v>
      </c>
      <c r="F1146" s="260">
        <f t="shared" ref="F1146:G1146" si="263" xml:space="preserve"> F$1031</f>
        <v>0</v>
      </c>
      <c r="G1146" s="11" t="str">
        <f t="shared" si="263"/>
        <v>£m</v>
      </c>
    </row>
    <row r="1147" spans="1:7" outlineLevel="3" x14ac:dyDescent="0.2">
      <c r="E1147" s="11" t="str">
        <f xml:space="preserve"> E$1059</f>
        <v>PR19 RFI revenue adjustment eligible for tax uplift in 2022-23 CPIH FYA prices (WR)</v>
      </c>
      <c r="F1147" s="260">
        <f t="shared" ref="F1147:G1147" si="264" xml:space="preserve"> F$1059</f>
        <v>0</v>
      </c>
      <c r="G1147" s="11" t="str">
        <f t="shared" si="264"/>
        <v>£m</v>
      </c>
    </row>
    <row r="1148" spans="1:7" outlineLevel="3" x14ac:dyDescent="0.2">
      <c r="E1148" s="11" t="str">
        <f xml:space="preserve"> E$1087</f>
        <v>PR19 Bioresources revenue adjustment eligible for tax uplift in 2022-23 CPIH FYA prices (WR)</v>
      </c>
      <c r="F1148" s="260">
        <f t="shared" ref="F1148:G1148" si="265" xml:space="preserve"> F$1087</f>
        <v>0</v>
      </c>
      <c r="G1148" s="11" t="str">
        <f t="shared" si="265"/>
        <v>£m</v>
      </c>
    </row>
    <row r="1149" spans="1:7" outlineLevel="3" x14ac:dyDescent="0.2">
      <c r="E1149" s="11" t="str">
        <f xml:space="preserve"> E$1114</f>
        <v>PR19 Bioresources forecasting accuracy incentive penalty adjustment eligible for tax uplift in 2022-23 CPIH FYA prices (WR)</v>
      </c>
      <c r="F1149" s="260">
        <f xml:space="preserve"> F$1114</f>
        <v>0</v>
      </c>
      <c r="G1149" s="11" t="str">
        <f xml:space="preserve"> G$1114</f>
        <v>£m</v>
      </c>
    </row>
    <row r="1150" spans="1:7" s="16" customFormat="1" outlineLevel="3" x14ac:dyDescent="0.2">
      <c r="A1150" s="163"/>
      <c r="B1150" s="163"/>
      <c r="C1150" s="164"/>
      <c r="D1150" s="165"/>
      <c r="E1150" s="271" t="s">
        <v>952</v>
      </c>
      <c r="F1150" s="272">
        <f xml:space="preserve"> SUM( F1125:F1149 )</f>
        <v>0.38842835438989287</v>
      </c>
      <c r="G1150" s="271" t="s">
        <v>158</v>
      </c>
    </row>
    <row r="1151" spans="1:7" outlineLevel="2" x14ac:dyDescent="0.2">
      <c r="C1151" s="40" t="s">
        <v>953</v>
      </c>
      <c r="F1151" s="260"/>
    </row>
    <row r="1152" spans="1:7" outlineLevel="3" x14ac:dyDescent="0.2">
      <c r="E1152" s="11" t="str">
        <f xml:space="preserve"> E$472</f>
        <v>PR14 BYR WRFIM revenue adjustment eligible for tax uplift in 2022-23 CPIH FYA prices (WN)</v>
      </c>
      <c r="F1152" s="260">
        <f t="shared" ref="F1152:G1152" si="266" xml:space="preserve"> F$472</f>
        <v>-0.94096473692627536</v>
      </c>
      <c r="G1152" s="11" t="str">
        <f t="shared" si="266"/>
        <v>£m</v>
      </c>
    </row>
    <row r="1153" spans="5:7" outlineLevel="3" x14ac:dyDescent="0.2">
      <c r="E1153" s="11" t="str">
        <f xml:space="preserve"> E$489</f>
        <v>PR14 BYR Water trading revenue adjustment eligible for tax uplift in 2022-23 CPIH FYA prices (WN)</v>
      </c>
      <c r="F1153" s="260">
        <f t="shared" ref="F1153:G1153" si="267" xml:space="preserve"> F$489</f>
        <v>0</v>
      </c>
      <c r="G1153" s="11" t="str">
        <f t="shared" si="267"/>
        <v>£m</v>
      </c>
    </row>
    <row r="1154" spans="5:7" outlineLevel="3" x14ac:dyDescent="0.2">
      <c r="E1154" s="11" t="str">
        <f xml:space="preserve"> E$506</f>
        <v>PR14 BYR Totex menu revenue adjustment eligible for tax uplift in 2022-23 CPIH FYA prices (WN)</v>
      </c>
      <c r="F1154" s="260">
        <f t="shared" ref="F1154:G1154" si="268" xml:space="preserve"> F$506</f>
        <v>9.7992563569486643E-2</v>
      </c>
      <c r="G1154" s="11" t="str">
        <f t="shared" si="268"/>
        <v>£m</v>
      </c>
    </row>
    <row r="1155" spans="5:7" outlineLevel="3" x14ac:dyDescent="0.2">
      <c r="E1155" s="11" t="str">
        <f xml:space="preserve"> E$523</f>
        <v>PR14 BYR Other revenue adjustment eligible for tax uplift in 2022-23 CPIH FYA prices (WN)</v>
      </c>
      <c r="F1155" s="260">
        <f t="shared" ref="F1155:G1155" si="269" xml:space="preserve"> F$523</f>
        <v>0</v>
      </c>
      <c r="G1155" s="11" t="str">
        <f t="shared" si="269"/>
        <v>£m</v>
      </c>
    </row>
    <row r="1156" spans="5:7" outlineLevel="3" x14ac:dyDescent="0.2">
      <c r="E1156" s="11" t="str">
        <f xml:space="preserve"> E$556</f>
        <v>PR19 ODI revenue adjustment eligible for tax uplift in 2022-23 CPIH FYA prices (WN)</v>
      </c>
      <c r="F1156" s="260">
        <f t="shared" ref="F1156:G1156" si="270" xml:space="preserve"> F$556</f>
        <v>0</v>
      </c>
      <c r="G1156" s="11" t="str">
        <f t="shared" si="270"/>
        <v>£m</v>
      </c>
    </row>
    <row r="1157" spans="5:7" outlineLevel="3" x14ac:dyDescent="0.2">
      <c r="E1157" s="11" t="str">
        <f xml:space="preserve"> E$584</f>
        <v>PR19 C-MeX revenue adjustment eligible for tax uplift in 2022-23 CPIH FYA prices (WN)</v>
      </c>
      <c r="F1157" s="260">
        <f t="shared" ref="F1157:G1157" si="271" xml:space="preserve"> F$584</f>
        <v>0</v>
      </c>
      <c r="G1157" s="11" t="str">
        <f t="shared" si="271"/>
        <v>£m</v>
      </c>
    </row>
    <row r="1158" spans="5:7" outlineLevel="3" x14ac:dyDescent="0.2">
      <c r="E1158" s="11" t="str">
        <f xml:space="preserve"> E$612</f>
        <v>PR19 D-MeX revenue adjustment eligible for tax uplift in 2022-23 CPIH FYA prices (WN)</v>
      </c>
      <c r="F1158" s="260">
        <f t="shared" ref="F1158:G1158" si="272" xml:space="preserve"> F$612</f>
        <v>0</v>
      </c>
      <c r="G1158" s="11" t="str">
        <f t="shared" si="272"/>
        <v>£m</v>
      </c>
    </row>
    <row r="1159" spans="5:7" outlineLevel="3" x14ac:dyDescent="0.2">
      <c r="E1159" s="11" t="str">
        <f xml:space="preserve"> E$640</f>
        <v>PR19 Bilateral entry (BEA) revenue adjustment eligible for tax uplift in 2022-23 CPIH FYA prices (WN)</v>
      </c>
      <c r="F1159" s="260">
        <f t="shared" ref="F1159:G1159" si="273" xml:space="preserve"> F$640</f>
        <v>0</v>
      </c>
      <c r="G1159" s="11" t="str">
        <f t="shared" si="273"/>
        <v>£m</v>
      </c>
    </row>
    <row r="1160" spans="5:7" outlineLevel="3" x14ac:dyDescent="0.2">
      <c r="E1160" s="11" t="str">
        <f xml:space="preserve"> E$668</f>
        <v>PR19 Business retail revenue adjustment eligible for tax uplift in 2022-23 CPIH FYA prices (WN)</v>
      </c>
      <c r="F1160" s="260">
        <f t="shared" ref="F1160:G1160" si="274" xml:space="preserve"> F$668</f>
        <v>0</v>
      </c>
      <c r="G1160" s="11" t="str">
        <f t="shared" si="274"/>
        <v>£m</v>
      </c>
    </row>
    <row r="1161" spans="5:7" outlineLevel="3" x14ac:dyDescent="0.2">
      <c r="E1161" s="11" t="str">
        <f xml:space="preserve"> E$696</f>
        <v>PR19 Water trading revenue adjustment eligible for tax uplift in 2022-23 CPIH FYA prices (WN)</v>
      </c>
      <c r="F1161" s="260">
        <f t="shared" ref="F1161:G1161" si="275" xml:space="preserve"> F$696</f>
        <v>0</v>
      </c>
      <c r="G1161" s="11" t="str">
        <f t="shared" si="275"/>
        <v>£m</v>
      </c>
    </row>
    <row r="1162" spans="5:7" outlineLevel="3" x14ac:dyDescent="0.2">
      <c r="E1162" s="11" t="str">
        <f xml:space="preserve"> E$724</f>
        <v>PR19 Developer services revenue adjustment eligible for tax uplift in 2022-23 CPIH FYA prices (WN)</v>
      </c>
      <c r="F1162" s="260">
        <f t="shared" ref="F1162:G1162" si="276" xml:space="preserve"> F$724</f>
        <v>0</v>
      </c>
      <c r="G1162" s="11" t="str">
        <f t="shared" si="276"/>
        <v>£m</v>
      </c>
    </row>
    <row r="1163" spans="5:7" outlineLevel="3" x14ac:dyDescent="0.2">
      <c r="E1163" s="11" t="str">
        <f xml:space="preserve"> E$752</f>
        <v>PR19 Cost of new debt revenue adjustment eligible for tax uplift in 2022-23 CPIH FYA prices (WN)</v>
      </c>
      <c r="F1163" s="260">
        <f t="shared" ref="F1163:G1163" si="277" xml:space="preserve"> F$752</f>
        <v>0</v>
      </c>
      <c r="G1163" s="11" t="str">
        <f t="shared" si="277"/>
        <v>£m</v>
      </c>
    </row>
    <row r="1164" spans="5:7" outlineLevel="3" x14ac:dyDescent="0.2">
      <c r="E1164" s="11" t="str">
        <f xml:space="preserve"> E$780</f>
        <v>PR19 Totex costs revenue adjustment eligible for tax uplift in 2022-23 CPIH FYA prices (WN)</v>
      </c>
      <c r="F1164" s="260">
        <f t="shared" ref="F1164:G1164" si="278" xml:space="preserve"> F$780</f>
        <v>0</v>
      </c>
      <c r="G1164" s="11" t="str">
        <f t="shared" si="278"/>
        <v>£m</v>
      </c>
    </row>
    <row r="1165" spans="5:7" outlineLevel="3" x14ac:dyDescent="0.2">
      <c r="E1165" s="11" t="str">
        <f xml:space="preserve"> E$808</f>
        <v>PR19 Tax revenue adjustment eligible for tax uplift in 2022-23 CPIH FYA prices (WN)</v>
      </c>
      <c r="F1165" s="260">
        <f t="shared" ref="F1165:G1165" si="279" xml:space="preserve"> F$808</f>
        <v>0</v>
      </c>
      <c r="G1165" s="11" t="str">
        <f t="shared" si="279"/>
        <v>£m</v>
      </c>
    </row>
    <row r="1166" spans="5:7" outlineLevel="3" x14ac:dyDescent="0.2">
      <c r="E1166" s="11" t="str">
        <f xml:space="preserve"> E$836</f>
        <v>PR19 RPI-CPIH wedge revenue adjustment eligible for tax uplift in 2022-23 CPIH FYA prices (WN)</v>
      </c>
      <c r="F1166" s="260">
        <f t="shared" ref="F1166:G1166" si="280" xml:space="preserve"> F$836</f>
        <v>4.5265480569326719</v>
      </c>
      <c r="G1166" s="11" t="str">
        <f t="shared" si="280"/>
        <v>£m</v>
      </c>
    </row>
    <row r="1167" spans="5:7" outlineLevel="3" x14ac:dyDescent="0.2">
      <c r="E1167" s="11" t="str">
        <f xml:space="preserve"> E$864</f>
        <v>PR19 Strategic regional water resources revenue adjustment eligible for tax uplift in 2022-23 CPIH FYA prices (WN)</v>
      </c>
      <c r="F1167" s="260">
        <f t="shared" ref="F1167:G1167" si="281" xml:space="preserve"> F$864</f>
        <v>0</v>
      </c>
      <c r="G1167" s="11" t="str">
        <f t="shared" si="281"/>
        <v>£m</v>
      </c>
    </row>
    <row r="1168" spans="5:7" outlineLevel="3" x14ac:dyDescent="0.2">
      <c r="E1168" s="11" t="str">
        <f xml:space="preserve"> E$892</f>
        <v>PR19 Havant Thicket activities revenue adjustment eligible for tax uplift in 2022-23 CPIH FYA prices (WN)</v>
      </c>
      <c r="F1168" s="260">
        <f t="shared" ref="F1168:G1168" si="282" xml:space="preserve"> F$892</f>
        <v>0</v>
      </c>
      <c r="G1168" s="11" t="str">
        <f t="shared" si="282"/>
        <v>£m</v>
      </c>
    </row>
    <row r="1169" spans="1:7" outlineLevel="3" x14ac:dyDescent="0.2">
      <c r="E1169" s="11" t="str">
        <f xml:space="preserve"> E$920</f>
        <v>PR19 Green recovery costs revenue adjustment eligible for tax uplift in 2022-23 CPIH FYA prices (WN)</v>
      </c>
      <c r="F1169" s="260">
        <f t="shared" ref="F1169:G1169" si="283" xml:space="preserve"> F$920</f>
        <v>0</v>
      </c>
      <c r="G1169" s="11" t="str">
        <f t="shared" si="283"/>
        <v>£m</v>
      </c>
    </row>
    <row r="1170" spans="1:7" outlineLevel="3" x14ac:dyDescent="0.2">
      <c r="E1170" s="11" t="str">
        <f xml:space="preserve"> E$948</f>
        <v>PR19 Green recovery (TVM) revenue adjustment eligible for tax uplift in 2022-23 CPIH FYA prices (WN)</v>
      </c>
      <c r="F1170" s="260">
        <f t="shared" ref="F1170:G1170" si="284" xml:space="preserve"> F$948</f>
        <v>0</v>
      </c>
      <c r="G1170" s="11" t="str">
        <f t="shared" si="284"/>
        <v>£m</v>
      </c>
    </row>
    <row r="1171" spans="1:7" outlineLevel="3" x14ac:dyDescent="0.2">
      <c r="E1171" s="11" t="str">
        <f xml:space="preserve"> E$976</f>
        <v>Other revenue adjustment eligible for tax uplift in 2022-23 CPIH FYA prices (WN)</v>
      </c>
      <c r="F1171" s="260">
        <f t="shared" ref="F1171:G1171" si="285" xml:space="preserve"> F$976</f>
        <v>0</v>
      </c>
      <c r="G1171" s="11" t="str">
        <f t="shared" si="285"/>
        <v>£m</v>
      </c>
    </row>
    <row r="1172" spans="1:7" outlineLevel="3" x14ac:dyDescent="0.2">
      <c r="E1172" s="11" t="str">
        <f xml:space="preserve"> E$1004</f>
        <v>PR19 Gearing outperformance revenue adjustment eligible for tax uplift in 2022-23 CPIH FYA prices (WN)</v>
      </c>
      <c r="F1172" s="260">
        <f t="shared" ref="F1172:G1172" si="286" xml:space="preserve"> F$1004</f>
        <v>0</v>
      </c>
      <c r="G1172" s="11" t="str">
        <f t="shared" si="286"/>
        <v>£m</v>
      </c>
    </row>
    <row r="1173" spans="1:7" outlineLevel="3" x14ac:dyDescent="0.2">
      <c r="E1173" s="11" t="str">
        <f xml:space="preserve"> E$1032</f>
        <v>PR19 Residential retail revenue adjustment eligible for tax uplift in 2022-23 CPIH FYA prices (WN)</v>
      </c>
      <c r="F1173" s="260">
        <f t="shared" ref="F1173:G1173" si="287" xml:space="preserve"> F$1032</f>
        <v>0</v>
      </c>
      <c r="G1173" s="11" t="str">
        <f t="shared" si="287"/>
        <v>£m</v>
      </c>
    </row>
    <row r="1174" spans="1:7" outlineLevel="3" x14ac:dyDescent="0.2">
      <c r="E1174" s="11" t="str">
        <f xml:space="preserve"> E$1060</f>
        <v>PR19 RFI revenue adjustment eligible for tax uplift in 2022-23 CPIH FYA prices (WN)</v>
      </c>
      <c r="F1174" s="260">
        <f t="shared" ref="F1174:G1174" si="288" xml:space="preserve"> F$1060</f>
        <v>0</v>
      </c>
      <c r="G1174" s="11" t="str">
        <f t="shared" si="288"/>
        <v>£m</v>
      </c>
    </row>
    <row r="1175" spans="1:7" outlineLevel="3" x14ac:dyDescent="0.2">
      <c r="E1175" s="11" t="str">
        <f xml:space="preserve"> E$1088</f>
        <v>PR19 Bioresources revenue adjustment eligible for tax uplift in 2022-23 CPIH FYA prices (WN)</v>
      </c>
      <c r="F1175" s="260">
        <f t="shared" ref="F1175:G1175" si="289" xml:space="preserve"> F$1088</f>
        <v>0</v>
      </c>
      <c r="G1175" s="11" t="str">
        <f t="shared" si="289"/>
        <v>£m</v>
      </c>
    </row>
    <row r="1176" spans="1:7" outlineLevel="3" x14ac:dyDescent="0.2">
      <c r="E1176" s="11" t="str">
        <f xml:space="preserve"> E$1115</f>
        <v>PR19 Bioresources forecasting accuracy incentive penalty adjustment eligible for tax uplift in 2022-23 CPIH FYA prices (WN)</v>
      </c>
      <c r="F1176" s="260">
        <f t="shared" ref="F1176:G1176" si="290" xml:space="preserve"> F$1115</f>
        <v>0</v>
      </c>
      <c r="G1176" s="11" t="str">
        <f t="shared" si="290"/>
        <v>£m</v>
      </c>
    </row>
    <row r="1177" spans="1:7" s="16" customFormat="1" outlineLevel="3" x14ac:dyDescent="0.2">
      <c r="A1177" s="163"/>
      <c r="B1177" s="163"/>
      <c r="C1177" s="164"/>
      <c r="D1177" s="165"/>
      <c r="E1177" s="271" t="s">
        <v>954</v>
      </c>
      <c r="F1177" s="272">
        <f xml:space="preserve"> SUM( F1152:F1176 )</f>
        <v>3.6835758835758829</v>
      </c>
      <c r="G1177" s="271" t="s">
        <v>158</v>
      </c>
    </row>
    <row r="1178" spans="1:7" outlineLevel="2" x14ac:dyDescent="0.2">
      <c r="C1178" s="40" t="s">
        <v>955</v>
      </c>
      <c r="F1178" s="260"/>
    </row>
    <row r="1179" spans="1:7" outlineLevel="3" x14ac:dyDescent="0.2">
      <c r="E1179" s="11" t="str">
        <f xml:space="preserve"> E$473</f>
        <v>PR14 BYR WRFIM revenue adjustment eligible for tax uplift in 2022-23 CPIH FYA prices (WWN)</v>
      </c>
      <c r="F1179" s="260">
        <f t="shared" ref="F1179:G1179" si="291" xml:space="preserve"> F$473</f>
        <v>2.0649276347353269</v>
      </c>
      <c r="G1179" s="11" t="str">
        <f t="shared" si="291"/>
        <v>£m</v>
      </c>
    </row>
    <row r="1180" spans="1:7" outlineLevel="3" x14ac:dyDescent="0.2">
      <c r="E1180" s="11" t="str">
        <f xml:space="preserve"> E$490</f>
        <v>PR14 BYR Water trading revenue adjustment eligible for tax uplift in 2022-23 CPIH FYA prices (WWN)</v>
      </c>
      <c r="F1180" s="260">
        <f t="shared" ref="F1180:G1180" si="292" xml:space="preserve"> F$490</f>
        <v>0</v>
      </c>
      <c r="G1180" s="11" t="str">
        <f t="shared" si="292"/>
        <v>£m</v>
      </c>
    </row>
    <row r="1181" spans="1:7" outlineLevel="3" x14ac:dyDescent="0.2">
      <c r="E1181" s="11" t="str">
        <f xml:space="preserve"> E$507</f>
        <v>PR14 BYR Totex menu revenue adjustment eligible for tax uplift in 2022-23 CPIH FYA prices (WWN)</v>
      </c>
      <c r="F1181" s="260">
        <f t="shared" ref="F1181:G1181" si="293" xml:space="preserve"> F$507</f>
        <v>1.8890132736286581E-2</v>
      </c>
      <c r="G1181" s="11" t="str">
        <f t="shared" si="293"/>
        <v>£m</v>
      </c>
    </row>
    <row r="1182" spans="1:7" outlineLevel="3" x14ac:dyDescent="0.2">
      <c r="E1182" s="11" t="str">
        <f xml:space="preserve"> E$524</f>
        <v>PR14 BYR Other revenue adjustment eligible for tax uplift in 2022-23 CPIH FYA prices (WWN)</v>
      </c>
      <c r="F1182" s="260">
        <f t="shared" ref="F1182:G1182" si="294" xml:space="preserve"> F$524</f>
        <v>0</v>
      </c>
      <c r="G1182" s="11" t="str">
        <f t="shared" si="294"/>
        <v>£m</v>
      </c>
    </row>
    <row r="1183" spans="1:7" outlineLevel="3" x14ac:dyDescent="0.2">
      <c r="E1183" s="11" t="str">
        <f xml:space="preserve"> E$557</f>
        <v>PR19 ODI revenue adjustment eligible for tax uplift in 2022-23 CPIH FYA prices (WWN)</v>
      </c>
      <c r="F1183" s="260">
        <f t="shared" ref="F1183:G1183" si="295" xml:space="preserve"> F$557</f>
        <v>0</v>
      </c>
      <c r="G1183" s="11" t="str">
        <f t="shared" si="295"/>
        <v>£m</v>
      </c>
    </row>
    <row r="1184" spans="1:7" outlineLevel="3" x14ac:dyDescent="0.2">
      <c r="E1184" s="11" t="str">
        <f xml:space="preserve"> E$585</f>
        <v>PR19 C-MeX revenue adjustment eligible for tax uplift in 2022-23 CPIH FYA prices (WWN)</v>
      </c>
      <c r="F1184" s="260">
        <f t="shared" ref="F1184:G1184" si="296" xml:space="preserve"> F$585</f>
        <v>0</v>
      </c>
      <c r="G1184" s="11" t="str">
        <f t="shared" si="296"/>
        <v>£m</v>
      </c>
    </row>
    <row r="1185" spans="5:7" outlineLevel="3" x14ac:dyDescent="0.2">
      <c r="E1185" s="11" t="str">
        <f xml:space="preserve"> E$613</f>
        <v>PR19 D-MeX revenue adjustment eligible for tax uplift in 2022-23 CPIH FYA prices (WWN)</v>
      </c>
      <c r="F1185" s="260">
        <f t="shared" ref="F1185:G1185" si="297" xml:space="preserve"> F$613</f>
        <v>0</v>
      </c>
      <c r="G1185" s="11" t="str">
        <f t="shared" si="297"/>
        <v>£m</v>
      </c>
    </row>
    <row r="1186" spans="5:7" outlineLevel="3" x14ac:dyDescent="0.2">
      <c r="E1186" s="11" t="str">
        <f xml:space="preserve"> E$641</f>
        <v>PR19 Bilateral entry (BEA) revenue adjustment eligible for tax uplift in 2022-23 CPIH FYA prices (WWN)</v>
      </c>
      <c r="F1186" s="260">
        <f t="shared" ref="F1186:G1186" si="298" xml:space="preserve"> F$641</f>
        <v>0</v>
      </c>
      <c r="G1186" s="11" t="str">
        <f t="shared" si="298"/>
        <v>£m</v>
      </c>
    </row>
    <row r="1187" spans="5:7" outlineLevel="3" x14ac:dyDescent="0.2">
      <c r="E1187" s="11" t="str">
        <f xml:space="preserve"> E$669</f>
        <v>PR19 Business retail revenue adjustment eligible for tax uplift in 2022-23 CPIH FYA prices (WWN)</v>
      </c>
      <c r="F1187" s="260">
        <f t="shared" ref="F1187:G1187" si="299" xml:space="preserve"> F$669</f>
        <v>0</v>
      </c>
      <c r="G1187" s="11" t="str">
        <f t="shared" si="299"/>
        <v>£m</v>
      </c>
    </row>
    <row r="1188" spans="5:7" outlineLevel="3" x14ac:dyDescent="0.2">
      <c r="E1188" s="11" t="str">
        <f xml:space="preserve"> E$697</f>
        <v>PR19 Water trading revenue adjustment eligible for tax uplift in 2022-23 CPIH FYA prices (WWN)</v>
      </c>
      <c r="F1188" s="260">
        <f t="shared" ref="F1188:G1188" si="300" xml:space="preserve"> F$697</f>
        <v>0</v>
      </c>
      <c r="G1188" s="11" t="str">
        <f t="shared" si="300"/>
        <v>£m</v>
      </c>
    </row>
    <row r="1189" spans="5:7" outlineLevel="3" x14ac:dyDescent="0.2">
      <c r="E1189" s="11" t="str">
        <f xml:space="preserve"> E$725</f>
        <v>PR19 Developer services revenue adjustment eligible for tax uplift in 2022-23 CPIH FYA prices (WWN)</v>
      </c>
      <c r="F1189" s="260">
        <f t="shared" ref="F1189:G1189" si="301" xml:space="preserve"> F$725</f>
        <v>0</v>
      </c>
      <c r="G1189" s="11" t="str">
        <f t="shared" si="301"/>
        <v>£m</v>
      </c>
    </row>
    <row r="1190" spans="5:7" outlineLevel="3" x14ac:dyDescent="0.2">
      <c r="E1190" s="11" t="str">
        <f xml:space="preserve"> E$753</f>
        <v>PR19 Cost of new debt revenue adjustment eligible for tax uplift in 2022-23 CPIH FYA prices (WWN)</v>
      </c>
      <c r="F1190" s="260">
        <f t="shared" ref="F1190:G1190" si="302" xml:space="preserve"> F$753</f>
        <v>0</v>
      </c>
      <c r="G1190" s="11" t="str">
        <f t="shared" si="302"/>
        <v>£m</v>
      </c>
    </row>
    <row r="1191" spans="5:7" outlineLevel="3" x14ac:dyDescent="0.2">
      <c r="E1191" s="11" t="str">
        <f xml:space="preserve"> E$781</f>
        <v>PR19 Totex costs revenue adjustment eligible for tax uplift in 2022-23 CPIH FYA prices (WWN)</v>
      </c>
      <c r="F1191" s="260">
        <f t="shared" ref="F1191:G1191" si="303" xml:space="preserve"> F$781</f>
        <v>0</v>
      </c>
      <c r="G1191" s="11" t="str">
        <f t="shared" si="303"/>
        <v>£m</v>
      </c>
    </row>
    <row r="1192" spans="5:7" outlineLevel="3" x14ac:dyDescent="0.2">
      <c r="E1192" s="11" t="str">
        <f xml:space="preserve"> E$809</f>
        <v>PR19 Tax revenue adjustment eligible for tax uplift in 2022-23 CPIH FYA prices (WWN)</v>
      </c>
      <c r="F1192" s="260">
        <f t="shared" ref="F1192:G1192" si="304" xml:space="preserve"> F$809</f>
        <v>0</v>
      </c>
      <c r="G1192" s="11" t="str">
        <f t="shared" si="304"/>
        <v>£m</v>
      </c>
    </row>
    <row r="1193" spans="5:7" outlineLevel="3" x14ac:dyDescent="0.2">
      <c r="E1193" s="11" t="str">
        <f xml:space="preserve"> E$837</f>
        <v>PR19 RPI-CPIH wedge revenue adjustment eligible for tax uplift in 2022-23 CPIH FYA prices (WWN)</v>
      </c>
      <c r="F1193" s="260">
        <f t="shared" ref="F1193:G1193" si="305" xml:space="preserve"> F$837</f>
        <v>7.9279525827602741</v>
      </c>
      <c r="G1193" s="11" t="str">
        <f t="shared" si="305"/>
        <v>£m</v>
      </c>
    </row>
    <row r="1194" spans="5:7" outlineLevel="3" x14ac:dyDescent="0.2">
      <c r="E1194" s="11" t="str">
        <f xml:space="preserve"> E$865</f>
        <v>PR19 Strategic regional water resources revenue adjustment eligible for tax uplift in 2022-23 CPIH FYA prices (WWN)</v>
      </c>
      <c r="F1194" s="260">
        <f t="shared" ref="F1194:G1194" si="306" xml:space="preserve"> F$865</f>
        <v>0</v>
      </c>
      <c r="G1194" s="11" t="str">
        <f t="shared" si="306"/>
        <v>£m</v>
      </c>
    </row>
    <row r="1195" spans="5:7" outlineLevel="3" x14ac:dyDescent="0.2">
      <c r="E1195" s="11" t="str">
        <f xml:space="preserve"> E$893</f>
        <v>PR19 Havant Thicket activities revenue adjustment eligible for tax uplift in 2022-23 CPIH FYA prices (WWN)</v>
      </c>
      <c r="F1195" s="260">
        <f t="shared" ref="F1195:G1195" si="307" xml:space="preserve"> F$893</f>
        <v>0</v>
      </c>
      <c r="G1195" s="11" t="str">
        <f t="shared" si="307"/>
        <v>£m</v>
      </c>
    </row>
    <row r="1196" spans="5:7" outlineLevel="3" x14ac:dyDescent="0.2">
      <c r="E1196" s="11" t="str">
        <f xml:space="preserve"> E$921</f>
        <v>PR19 Green recovery costs revenue adjustment eligible for tax uplift in 2022-23 CPIH FYA prices (WWN)</v>
      </c>
      <c r="F1196" s="260">
        <f t="shared" ref="F1196:G1196" si="308" xml:space="preserve"> F$921</f>
        <v>0</v>
      </c>
      <c r="G1196" s="11" t="str">
        <f t="shared" si="308"/>
        <v>£m</v>
      </c>
    </row>
    <row r="1197" spans="5:7" outlineLevel="3" x14ac:dyDescent="0.2">
      <c r="E1197" s="11" t="str">
        <f xml:space="preserve"> E$949</f>
        <v>PR19 Green recovery (TVM) revenue adjustment eligible for tax uplift in 2022-23 CPIH FYA prices (WWN)</v>
      </c>
      <c r="F1197" s="260">
        <f t="shared" ref="F1197:G1197" si="309" xml:space="preserve"> F$949</f>
        <v>0</v>
      </c>
      <c r="G1197" s="11" t="str">
        <f t="shared" si="309"/>
        <v>£m</v>
      </c>
    </row>
    <row r="1198" spans="5:7" outlineLevel="3" x14ac:dyDescent="0.2">
      <c r="E1198" s="11" t="str">
        <f xml:space="preserve"> E$977</f>
        <v>Other revenue adjustment eligible for tax uplift in 2022-23 CPIH FYA prices (WWN)</v>
      </c>
      <c r="F1198" s="260">
        <f t="shared" ref="F1198:G1198" si="310" xml:space="preserve"> F$977</f>
        <v>0</v>
      </c>
      <c r="G1198" s="11" t="str">
        <f t="shared" si="310"/>
        <v>£m</v>
      </c>
    </row>
    <row r="1199" spans="5:7" outlineLevel="3" x14ac:dyDescent="0.2">
      <c r="E1199" s="11" t="str">
        <f xml:space="preserve"> E$1005</f>
        <v>PR19 Gearing outperformance revenue adjustment eligible for tax uplift in 2022-23 CPIH FYA prices (WWN)</v>
      </c>
      <c r="F1199" s="260">
        <f t="shared" ref="F1199:G1199" si="311" xml:space="preserve"> F$1005</f>
        <v>0</v>
      </c>
      <c r="G1199" s="11" t="str">
        <f t="shared" si="311"/>
        <v>£m</v>
      </c>
    </row>
    <row r="1200" spans="5:7" outlineLevel="3" x14ac:dyDescent="0.2">
      <c r="E1200" s="11" t="str">
        <f xml:space="preserve"> E$1033</f>
        <v>PR19 Residential retail revenue adjustment eligible for tax uplift in 2022-23 CPIH FYA prices (WWN)</v>
      </c>
      <c r="F1200" s="260">
        <f t="shared" ref="F1200:G1200" si="312" xml:space="preserve"> F$1033</f>
        <v>0</v>
      </c>
      <c r="G1200" s="11" t="str">
        <f t="shared" si="312"/>
        <v>£m</v>
      </c>
    </row>
    <row r="1201" spans="1:7" outlineLevel="3" x14ac:dyDescent="0.2">
      <c r="E1201" s="11" t="str">
        <f xml:space="preserve"> E$1061</f>
        <v>PR19 RFI revenue adjustment eligible for tax uplift in 2022-23 CPIH FYA prices (WWN)</v>
      </c>
      <c r="F1201" s="260">
        <f t="shared" ref="F1201:G1201" si="313" xml:space="preserve"> F$1061</f>
        <v>0</v>
      </c>
      <c r="G1201" s="11" t="str">
        <f t="shared" si="313"/>
        <v>£m</v>
      </c>
    </row>
    <row r="1202" spans="1:7" outlineLevel="3" x14ac:dyDescent="0.2">
      <c r="E1202" s="11" t="str">
        <f xml:space="preserve"> E$1089</f>
        <v>PR19 Bioresources revenue adjustment eligible for tax uplift in 2022-23 CPIH FYA prices (WWN)</v>
      </c>
      <c r="F1202" s="260">
        <f t="shared" ref="F1202:G1202" si="314" xml:space="preserve"> F$1089</f>
        <v>0</v>
      </c>
      <c r="G1202" s="11" t="str">
        <f t="shared" si="314"/>
        <v>£m</v>
      </c>
    </row>
    <row r="1203" spans="1:7" outlineLevel="3" x14ac:dyDescent="0.2">
      <c r="E1203" s="11" t="str">
        <f xml:space="preserve"> E$1116</f>
        <v>PR19 Bioresources forecasting accuracy incentive penalty adjustment eligible for tax uplift in 2022-23 CPIH FYA prices (WWN)</v>
      </c>
      <c r="F1203" s="260">
        <f t="shared" ref="F1203:G1203" si="315" xml:space="preserve"> F$1116</f>
        <v>0</v>
      </c>
      <c r="G1203" s="11" t="str">
        <f t="shared" si="315"/>
        <v>£m</v>
      </c>
    </row>
    <row r="1204" spans="1:7" s="16" customFormat="1" outlineLevel="3" x14ac:dyDescent="0.2">
      <c r="A1204" s="163"/>
      <c r="B1204" s="163"/>
      <c r="C1204" s="164"/>
      <c r="D1204" s="165"/>
      <c r="E1204" s="271" t="s">
        <v>956</v>
      </c>
      <c r="F1204" s="272">
        <f xml:space="preserve"> SUM( F1179:F1203 )</f>
        <v>10.011770350231888</v>
      </c>
      <c r="G1204" s="271" t="s">
        <v>158</v>
      </c>
    </row>
    <row r="1205" spans="1:7" outlineLevel="2" x14ac:dyDescent="0.2">
      <c r="C1205" s="40" t="s">
        <v>957</v>
      </c>
      <c r="F1205" s="260"/>
    </row>
    <row r="1206" spans="1:7" outlineLevel="3" x14ac:dyDescent="0.2">
      <c r="E1206" s="11" t="str">
        <f xml:space="preserve"> E$474</f>
        <v>PR14 BYR WRFIM revenue adjustment eligible for tax uplift in 2022-23 CPIH FYA prices (BR)</v>
      </c>
      <c r="F1206" s="260">
        <f t="shared" ref="F1206:G1206" si="316" xml:space="preserve"> F$474</f>
        <v>0</v>
      </c>
      <c r="G1206" s="11" t="str">
        <f t="shared" si="316"/>
        <v>£m</v>
      </c>
    </row>
    <row r="1207" spans="1:7" outlineLevel="3" x14ac:dyDescent="0.2">
      <c r="E1207" s="11" t="str">
        <f xml:space="preserve"> E$491</f>
        <v>PR14 BYR Water trading revenue adjustment eligible for tax uplift in 2022-23 CPIH FYA prices (BR)</v>
      </c>
      <c r="F1207" s="260">
        <f t="shared" ref="F1207:G1207" si="317" xml:space="preserve"> F$491</f>
        <v>0</v>
      </c>
      <c r="G1207" s="11" t="str">
        <f t="shared" si="317"/>
        <v>£m</v>
      </c>
    </row>
    <row r="1208" spans="1:7" outlineLevel="3" x14ac:dyDescent="0.2">
      <c r="E1208" s="11" t="str">
        <f xml:space="preserve"> E$508</f>
        <v>PR14 BYR Totex menu revenue adjustment eligible for tax uplift in 2022-23 CPIH FYA prices (BR)</v>
      </c>
      <c r="F1208" s="260">
        <f t="shared" ref="F1208:G1208" si="318" xml:space="preserve"> F$508</f>
        <v>0</v>
      </c>
      <c r="G1208" s="11" t="str">
        <f t="shared" si="318"/>
        <v>£m</v>
      </c>
    </row>
    <row r="1209" spans="1:7" outlineLevel="3" x14ac:dyDescent="0.2">
      <c r="E1209" s="11" t="str">
        <f xml:space="preserve"> E$525</f>
        <v>PR14 BYR Other revenue adjustment eligible for tax uplift in 2022-23 CPIH FYA prices (BR)</v>
      </c>
      <c r="F1209" s="260">
        <f t="shared" ref="F1209:G1209" si="319" xml:space="preserve"> F$525</f>
        <v>0</v>
      </c>
      <c r="G1209" s="11" t="str">
        <f t="shared" si="319"/>
        <v>£m</v>
      </c>
    </row>
    <row r="1210" spans="1:7" outlineLevel="3" x14ac:dyDescent="0.2">
      <c r="E1210" s="11" t="str">
        <f xml:space="preserve"> E$558</f>
        <v>PR19 ODI revenue adjustment eligible for tax uplift in 2022-23 CPIH FYA prices (BR)</v>
      </c>
      <c r="F1210" s="260">
        <f t="shared" ref="F1210:G1210" si="320" xml:space="preserve"> F$558</f>
        <v>0</v>
      </c>
      <c r="G1210" s="11" t="str">
        <f t="shared" si="320"/>
        <v>£m</v>
      </c>
    </row>
    <row r="1211" spans="1:7" outlineLevel="3" x14ac:dyDescent="0.2">
      <c r="E1211" s="11" t="str">
        <f xml:space="preserve"> E$586</f>
        <v>PR19 C-MeX revenue adjustment eligible for tax uplift in 2022-23 CPIH FYA prices (BR)</v>
      </c>
      <c r="F1211" s="260">
        <f t="shared" ref="F1211:G1211" si="321" xml:space="preserve"> F$586</f>
        <v>0</v>
      </c>
      <c r="G1211" s="11" t="str">
        <f t="shared" si="321"/>
        <v>£m</v>
      </c>
    </row>
    <row r="1212" spans="1:7" outlineLevel="3" x14ac:dyDescent="0.2">
      <c r="E1212" s="11" t="str">
        <f xml:space="preserve"> E$614</f>
        <v>PR19 D-MeX revenue adjustment eligible for tax uplift in 2022-23 CPIH FYA prices (BR)</v>
      </c>
      <c r="F1212" s="260">
        <f t="shared" ref="F1212:G1212" si="322" xml:space="preserve"> F$614</f>
        <v>0</v>
      </c>
      <c r="G1212" s="11" t="str">
        <f t="shared" si="322"/>
        <v>£m</v>
      </c>
    </row>
    <row r="1213" spans="1:7" outlineLevel="3" x14ac:dyDescent="0.2">
      <c r="E1213" s="11" t="str">
        <f xml:space="preserve"> E$642</f>
        <v>PR19 Bilateral entry (BEA) revenue adjustment eligible for tax uplift in 2022-23 CPIH FYA prices (BR)</v>
      </c>
      <c r="F1213" s="260">
        <f t="shared" ref="F1213:G1213" si="323" xml:space="preserve"> F$642</f>
        <v>0</v>
      </c>
      <c r="G1213" s="11" t="str">
        <f t="shared" si="323"/>
        <v>£m</v>
      </c>
    </row>
    <row r="1214" spans="1:7" outlineLevel="3" x14ac:dyDescent="0.2">
      <c r="E1214" s="11" t="str">
        <f xml:space="preserve"> E$670</f>
        <v>PR19 Business retail revenue adjustment eligible for tax uplift in 2022-23 CPIH FYA prices (BR)</v>
      </c>
      <c r="F1214" s="260">
        <f t="shared" ref="F1214:G1214" si="324" xml:space="preserve"> F$670</f>
        <v>0</v>
      </c>
      <c r="G1214" s="11" t="str">
        <f t="shared" si="324"/>
        <v>£m</v>
      </c>
    </row>
    <row r="1215" spans="1:7" outlineLevel="3" x14ac:dyDescent="0.2">
      <c r="E1215" s="11" t="str">
        <f xml:space="preserve"> E$698</f>
        <v>PR19 Water trading revenue adjustment eligible for tax uplift in 2022-23 CPIH FYA prices (BR)</v>
      </c>
      <c r="F1215" s="260">
        <f t="shared" ref="F1215:G1215" si="325" xml:space="preserve"> F$698</f>
        <v>0</v>
      </c>
      <c r="G1215" s="11" t="str">
        <f t="shared" si="325"/>
        <v>£m</v>
      </c>
    </row>
    <row r="1216" spans="1:7" outlineLevel="3" x14ac:dyDescent="0.2">
      <c r="E1216" s="11" t="str">
        <f xml:space="preserve"> E$726</f>
        <v>PR19 Developer services revenue adjustment eligible for tax uplift in 2022-23 CPIH FYA prices (BR)</v>
      </c>
      <c r="F1216" s="260">
        <f t="shared" ref="F1216:G1216" si="326" xml:space="preserve"> F$726</f>
        <v>0</v>
      </c>
      <c r="G1216" s="11" t="str">
        <f t="shared" si="326"/>
        <v>£m</v>
      </c>
    </row>
    <row r="1217" spans="1:7" outlineLevel="3" x14ac:dyDescent="0.2">
      <c r="E1217" s="11" t="str">
        <f xml:space="preserve"> E$754</f>
        <v>PR19 Cost of new debt revenue adjustment eligible for tax uplift in 2022-23 CPIH FYA prices (BR)</v>
      </c>
      <c r="F1217" s="260">
        <f t="shared" ref="F1217:G1217" si="327" xml:space="preserve"> F$754</f>
        <v>0</v>
      </c>
      <c r="G1217" s="11" t="str">
        <f t="shared" si="327"/>
        <v>£m</v>
      </c>
    </row>
    <row r="1218" spans="1:7" outlineLevel="3" x14ac:dyDescent="0.2">
      <c r="E1218" s="11" t="str">
        <f xml:space="preserve"> E$782</f>
        <v>PR19 Totex costs revenue adjustment eligible for tax uplift in 2022-23 CPIH FYA prices (BR)</v>
      </c>
      <c r="F1218" s="260">
        <f t="shared" ref="F1218:G1218" si="328" xml:space="preserve"> F$782</f>
        <v>0</v>
      </c>
      <c r="G1218" s="11" t="str">
        <f t="shared" si="328"/>
        <v>£m</v>
      </c>
    </row>
    <row r="1219" spans="1:7" outlineLevel="3" x14ac:dyDescent="0.2">
      <c r="E1219" s="11" t="str">
        <f xml:space="preserve"> E$810</f>
        <v>PR19 Tax revenue adjustment eligible for tax uplift in 2022-23 CPIH FYA prices (BR)</v>
      </c>
      <c r="F1219" s="260">
        <f t="shared" ref="F1219:G1219" si="329" xml:space="preserve"> F$810</f>
        <v>0</v>
      </c>
      <c r="G1219" s="11" t="str">
        <f t="shared" si="329"/>
        <v>£m</v>
      </c>
    </row>
    <row r="1220" spans="1:7" outlineLevel="3" x14ac:dyDescent="0.2">
      <c r="E1220" s="11" t="str">
        <f xml:space="preserve"> E$838</f>
        <v>PR19 RPI-CPIH wedge revenue adjustment eligible for tax uplift in 2022-23 CPIH FYA prices (BR)</v>
      </c>
      <c r="F1220" s="260">
        <f t="shared" ref="F1220:G1220" si="330" xml:space="preserve"> F$838</f>
        <v>0.94686790340636495</v>
      </c>
      <c r="G1220" s="11" t="str">
        <f t="shared" si="330"/>
        <v>£m</v>
      </c>
    </row>
    <row r="1221" spans="1:7" outlineLevel="3" x14ac:dyDescent="0.2">
      <c r="E1221" s="11" t="str">
        <f xml:space="preserve"> E$866</f>
        <v>PR19 Strategic regional water resources revenue adjustment eligible for tax uplift in 2022-23 CPIH FYA prices (BR)</v>
      </c>
      <c r="F1221" s="260">
        <f t="shared" ref="F1221:G1221" si="331" xml:space="preserve"> F$866</f>
        <v>0</v>
      </c>
      <c r="G1221" s="11" t="str">
        <f t="shared" si="331"/>
        <v>£m</v>
      </c>
    </row>
    <row r="1222" spans="1:7" outlineLevel="3" x14ac:dyDescent="0.2">
      <c r="E1222" s="11" t="str">
        <f xml:space="preserve"> E$894</f>
        <v>PR19 Havant Thicket activities revenue adjustment eligible for tax uplift in 2022-23 CPIH FYA prices (BR)</v>
      </c>
      <c r="F1222" s="260">
        <f t="shared" ref="F1222:G1222" si="332" xml:space="preserve"> F$894</f>
        <v>0</v>
      </c>
      <c r="G1222" s="11" t="str">
        <f t="shared" si="332"/>
        <v>£m</v>
      </c>
    </row>
    <row r="1223" spans="1:7" outlineLevel="3" x14ac:dyDescent="0.2">
      <c r="E1223" s="11" t="str">
        <f xml:space="preserve"> E$922</f>
        <v>PR19 Green recovery costs revenue adjustment eligible for tax uplift in 2022-23 CPIH FYA prices (BR)</v>
      </c>
      <c r="F1223" s="260">
        <f t="shared" ref="F1223:G1223" si="333" xml:space="preserve"> F$922</f>
        <v>0</v>
      </c>
      <c r="G1223" s="11" t="str">
        <f t="shared" si="333"/>
        <v>£m</v>
      </c>
    </row>
    <row r="1224" spans="1:7" outlineLevel="3" x14ac:dyDescent="0.2">
      <c r="E1224" s="11" t="str">
        <f xml:space="preserve"> E$950</f>
        <v>PR19 Green recovery (TVM) revenue adjustment eligible for tax uplift in 2022-23 CPIH FYA prices (BR)</v>
      </c>
      <c r="F1224" s="260">
        <f t="shared" ref="F1224:G1224" si="334" xml:space="preserve"> F$950</f>
        <v>0</v>
      </c>
      <c r="G1224" s="11" t="str">
        <f t="shared" si="334"/>
        <v>£m</v>
      </c>
    </row>
    <row r="1225" spans="1:7" outlineLevel="3" x14ac:dyDescent="0.2">
      <c r="E1225" s="11" t="str">
        <f xml:space="preserve"> E$978</f>
        <v>Other revenue adjustment eligible for tax uplift in 2022-23 CPIH FYA prices (BR)</v>
      </c>
      <c r="F1225" s="260">
        <f t="shared" ref="F1225:G1225" si="335" xml:space="preserve"> F$978</f>
        <v>0</v>
      </c>
      <c r="G1225" s="11" t="str">
        <f t="shared" si="335"/>
        <v>£m</v>
      </c>
    </row>
    <row r="1226" spans="1:7" outlineLevel="3" x14ac:dyDescent="0.2">
      <c r="E1226" s="11" t="str">
        <f xml:space="preserve"> E$1006</f>
        <v>PR19 Gearing outperformance revenue adjustment eligible for tax uplift in 2022-23 CPIH FYA prices (BR)</v>
      </c>
      <c r="F1226" s="260">
        <f t="shared" ref="F1226:G1226" si="336" xml:space="preserve"> F$1006</f>
        <v>0</v>
      </c>
      <c r="G1226" s="11" t="str">
        <f t="shared" si="336"/>
        <v>£m</v>
      </c>
    </row>
    <row r="1227" spans="1:7" outlineLevel="3" x14ac:dyDescent="0.2">
      <c r="E1227" s="11" t="str">
        <f xml:space="preserve"> E$1034</f>
        <v>PR19 Residential retail revenue adjustment eligible for tax uplift in 2022-23 CPIH FYA prices (BR)</v>
      </c>
      <c r="F1227" s="260">
        <f t="shared" ref="F1227:G1227" si="337" xml:space="preserve"> F$1034</f>
        <v>0</v>
      </c>
      <c r="G1227" s="11" t="str">
        <f t="shared" si="337"/>
        <v>£m</v>
      </c>
    </row>
    <row r="1228" spans="1:7" outlineLevel="3" x14ac:dyDescent="0.2">
      <c r="E1228" s="11" t="str">
        <f xml:space="preserve"> E$1062</f>
        <v>PR19 RFI revenue adjustment eligible for tax uplift in 2022-23 CPIH FYA prices (BR)</v>
      </c>
      <c r="F1228" s="260">
        <f t="shared" ref="F1228:G1228" si="338" xml:space="preserve"> F$1062</f>
        <v>0</v>
      </c>
      <c r="G1228" s="11" t="str">
        <f t="shared" si="338"/>
        <v>£m</v>
      </c>
    </row>
    <row r="1229" spans="1:7" outlineLevel="3" x14ac:dyDescent="0.2">
      <c r="E1229" s="11" t="str">
        <f xml:space="preserve"> E$1090</f>
        <v>PR19 Bioresources revenue adjustment eligible for tax uplift in 2022-23 CPIH FYA prices (BR)</v>
      </c>
      <c r="F1229" s="260">
        <f t="shared" ref="F1229:G1229" si="339" xml:space="preserve"> F$1090</f>
        <v>0</v>
      </c>
      <c r="G1229" s="11" t="str">
        <f t="shared" si="339"/>
        <v>£m</v>
      </c>
    </row>
    <row r="1230" spans="1:7" outlineLevel="3" x14ac:dyDescent="0.2">
      <c r="E1230" s="11" t="str">
        <f xml:space="preserve"> E$1117</f>
        <v>PR19 Bioresources forecasting accuracy incentive penalty adjustment eligible for tax uplift in 2022-23 CPIH FYA prices (BR)</v>
      </c>
      <c r="F1230" s="260">
        <f t="shared" ref="F1230:G1230" si="340" xml:space="preserve"> F$1117</f>
        <v>-2.4273820566128257</v>
      </c>
      <c r="G1230" s="11" t="str">
        <f t="shared" si="340"/>
        <v>£m</v>
      </c>
    </row>
    <row r="1231" spans="1:7" s="16" customFormat="1" outlineLevel="3" x14ac:dyDescent="0.2">
      <c r="A1231" s="163"/>
      <c r="B1231" s="163"/>
      <c r="C1231" s="164"/>
      <c r="D1231" s="165"/>
      <c r="E1231" s="271" t="s">
        <v>958</v>
      </c>
      <c r="F1231" s="272">
        <f xml:space="preserve"> SUM( F1206:F1230 )</f>
        <v>-1.4805141532064607</v>
      </c>
      <c r="G1231" s="271" t="s">
        <v>158</v>
      </c>
    </row>
    <row r="1232" spans="1:7" outlineLevel="2" x14ac:dyDescent="0.2">
      <c r="C1232" s="40" t="s">
        <v>959</v>
      </c>
      <c r="F1232" s="260"/>
    </row>
    <row r="1233" spans="5:7" outlineLevel="3" x14ac:dyDescent="0.2">
      <c r="E1233" s="11" t="str">
        <f xml:space="preserve"> E$475</f>
        <v>PR14 BYR WRFIM revenue adjustment eligible for tax uplift in 2022-23 CPIH FYA prices (ADDN1)</v>
      </c>
      <c r="F1233" s="260">
        <f t="shared" ref="F1233:G1233" si="341" xml:space="preserve"> F$475</f>
        <v>0</v>
      </c>
      <c r="G1233" s="11" t="str">
        <f t="shared" si="341"/>
        <v>£m</v>
      </c>
    </row>
    <row r="1234" spans="5:7" outlineLevel="3" x14ac:dyDescent="0.2">
      <c r="E1234" s="11" t="str">
        <f xml:space="preserve"> E$492</f>
        <v>PR14 BYR Water trading revenue adjustment eligible for tax uplift in 2022-23 CPIH FYA prices (ADDN1)</v>
      </c>
      <c r="F1234" s="260">
        <f t="shared" ref="F1234:G1234" si="342" xml:space="preserve"> F$492</f>
        <v>0</v>
      </c>
      <c r="G1234" s="11" t="str">
        <f t="shared" si="342"/>
        <v>£m</v>
      </c>
    </row>
    <row r="1235" spans="5:7" outlineLevel="3" x14ac:dyDescent="0.2">
      <c r="E1235" s="11" t="str">
        <f xml:space="preserve"> E$509</f>
        <v>PR14 BYR Totex menu revenue adjustment eligible for tax uplift in 2022-23 CPIH FYA prices (ADDN1)</v>
      </c>
      <c r="F1235" s="260">
        <f t="shared" ref="F1235:G1235" si="343" xml:space="preserve"> F$509</f>
        <v>0</v>
      </c>
      <c r="G1235" s="11" t="str">
        <f t="shared" si="343"/>
        <v>£m</v>
      </c>
    </row>
    <row r="1236" spans="5:7" outlineLevel="3" x14ac:dyDescent="0.2">
      <c r="E1236" s="11" t="str">
        <f xml:space="preserve"> E$526</f>
        <v>PR14 BYR Other revenue adjustment eligible for tax uplift in 2022-23 CPIH FYA prices (ADDN1)</v>
      </c>
      <c r="F1236" s="260">
        <f t="shared" ref="F1236:G1236" si="344" xml:space="preserve"> F$526</f>
        <v>0</v>
      </c>
      <c r="G1236" s="11" t="str">
        <f t="shared" si="344"/>
        <v>£m</v>
      </c>
    </row>
    <row r="1237" spans="5:7" outlineLevel="3" x14ac:dyDescent="0.2">
      <c r="E1237" s="11" t="str">
        <f xml:space="preserve"> E$559</f>
        <v>PR19 ODI revenue adjustment eligible for tax uplift in 2022-23 CPIH FYA prices (ADDN1)</v>
      </c>
      <c r="F1237" s="260">
        <f t="shared" ref="F1237:G1237" si="345" xml:space="preserve"> F$559</f>
        <v>0</v>
      </c>
      <c r="G1237" s="11" t="str">
        <f t="shared" si="345"/>
        <v>£m</v>
      </c>
    </row>
    <row r="1238" spans="5:7" outlineLevel="3" x14ac:dyDescent="0.2">
      <c r="E1238" s="11" t="str">
        <f xml:space="preserve"> E$587</f>
        <v>PR19 C-MeX revenue adjustment eligible for tax uplift in 2022-23 CPIH FYA prices (ADDN1)</v>
      </c>
      <c r="F1238" s="260">
        <f t="shared" ref="F1238:G1238" si="346" xml:space="preserve"> F$587</f>
        <v>0</v>
      </c>
      <c r="G1238" s="11" t="str">
        <f t="shared" si="346"/>
        <v>£m</v>
      </c>
    </row>
    <row r="1239" spans="5:7" outlineLevel="3" x14ac:dyDescent="0.2">
      <c r="E1239" s="11" t="str">
        <f xml:space="preserve"> E$615</f>
        <v>PR19 D-MeX revenue adjustment eligible for tax uplift in 2022-23 CPIH FYA prices (ADDN1)</v>
      </c>
      <c r="F1239" s="260">
        <f t="shared" ref="F1239:G1239" si="347" xml:space="preserve"> F$615</f>
        <v>0</v>
      </c>
      <c r="G1239" s="11" t="str">
        <f t="shared" si="347"/>
        <v>£m</v>
      </c>
    </row>
    <row r="1240" spans="5:7" outlineLevel="3" x14ac:dyDescent="0.2">
      <c r="E1240" s="11" t="str">
        <f xml:space="preserve"> E$643</f>
        <v>PR19 Bilateral entry (BEA) revenue adjustment eligible for tax uplift in 2022-23 CPIH FYA prices (ADDN1)</v>
      </c>
      <c r="F1240" s="260">
        <f t="shared" ref="F1240:G1240" si="348" xml:space="preserve"> F$643</f>
        <v>0</v>
      </c>
      <c r="G1240" s="11" t="str">
        <f t="shared" si="348"/>
        <v>£m</v>
      </c>
    </row>
    <row r="1241" spans="5:7" outlineLevel="3" x14ac:dyDescent="0.2">
      <c r="E1241" s="11" t="str">
        <f xml:space="preserve"> E$671</f>
        <v>PR19 Business retail revenue adjustment eligible for tax uplift in 2022-23 CPIH FYA prices (ADDN1)</v>
      </c>
      <c r="F1241" s="260">
        <f t="shared" ref="F1241:G1241" si="349" xml:space="preserve"> F$671</f>
        <v>0</v>
      </c>
      <c r="G1241" s="11" t="str">
        <f t="shared" si="349"/>
        <v>£m</v>
      </c>
    </row>
    <row r="1242" spans="5:7" outlineLevel="3" x14ac:dyDescent="0.2">
      <c r="E1242" s="11" t="str">
        <f xml:space="preserve"> E$699</f>
        <v>PR19 Water trading revenue adjustment eligible for tax uplift in 2022-23 CPIH FYA prices (ADDN1)</v>
      </c>
      <c r="F1242" s="260">
        <f t="shared" ref="F1242:G1242" si="350" xml:space="preserve"> F$699</f>
        <v>0</v>
      </c>
      <c r="G1242" s="11" t="str">
        <f t="shared" si="350"/>
        <v>£m</v>
      </c>
    </row>
    <row r="1243" spans="5:7" outlineLevel="3" x14ac:dyDescent="0.2">
      <c r="E1243" s="11" t="str">
        <f xml:space="preserve"> E$727</f>
        <v>PR19 Developer services revenue adjustment eligible for tax uplift in 2022-23 CPIH FYA prices (ADDN1)</v>
      </c>
      <c r="F1243" s="260">
        <f t="shared" ref="F1243:G1243" si="351" xml:space="preserve"> F$727</f>
        <v>0</v>
      </c>
      <c r="G1243" s="11" t="str">
        <f t="shared" si="351"/>
        <v>£m</v>
      </c>
    </row>
    <row r="1244" spans="5:7" outlineLevel="3" x14ac:dyDescent="0.2">
      <c r="E1244" s="11" t="str">
        <f xml:space="preserve"> E$755</f>
        <v>PR19 Cost of new debt revenue adjustment eligible for tax uplift in 2022-23 CPIH FYA prices (ADDN1)</v>
      </c>
      <c r="F1244" s="260">
        <f t="shared" ref="F1244:G1244" si="352" xml:space="preserve"> F$755</f>
        <v>0</v>
      </c>
      <c r="G1244" s="11" t="str">
        <f t="shared" si="352"/>
        <v>£m</v>
      </c>
    </row>
    <row r="1245" spans="5:7" outlineLevel="3" x14ac:dyDescent="0.2">
      <c r="E1245" s="11" t="str">
        <f xml:space="preserve"> E$783</f>
        <v>PR19 Totex costs revenue adjustment eligible for tax uplift in 2022-23 CPIH FYA prices (ADDN1)</v>
      </c>
      <c r="F1245" s="260">
        <f t="shared" ref="F1245:G1245" si="353" xml:space="preserve"> F$783</f>
        <v>0</v>
      </c>
      <c r="G1245" s="11" t="str">
        <f t="shared" si="353"/>
        <v>£m</v>
      </c>
    </row>
    <row r="1246" spans="5:7" outlineLevel="3" x14ac:dyDescent="0.2">
      <c r="E1246" s="11" t="str">
        <f xml:space="preserve"> E$811</f>
        <v>PR19 Tax revenue adjustment eligible for tax uplift in 2022-23 CPIH FYA prices (ADDN1)</v>
      </c>
      <c r="F1246" s="260">
        <f t="shared" ref="F1246:G1246" si="354" xml:space="preserve"> F$811</f>
        <v>0</v>
      </c>
      <c r="G1246" s="11" t="str">
        <f t="shared" si="354"/>
        <v>£m</v>
      </c>
    </row>
    <row r="1247" spans="5:7" outlineLevel="3" x14ac:dyDescent="0.2">
      <c r="E1247" s="11" t="str">
        <f xml:space="preserve"> E$839</f>
        <v>PR19 RPI-CPIH wedge revenue adjustment eligible for tax uplift in 2022-23 CPIH FYA prices (ADDN1)</v>
      </c>
      <c r="F1247" s="260">
        <f t="shared" ref="F1247:G1247" si="355" xml:space="preserve"> F$839</f>
        <v>0</v>
      </c>
      <c r="G1247" s="11" t="str">
        <f t="shared" si="355"/>
        <v>£m</v>
      </c>
    </row>
    <row r="1248" spans="5:7" outlineLevel="3" x14ac:dyDescent="0.2">
      <c r="E1248" s="11" t="str">
        <f xml:space="preserve"> E$867</f>
        <v>PR19 Strategic regional water resources revenue adjustment eligible for tax uplift in 2022-23 CPIH FYA prices (ADDN1)</v>
      </c>
      <c r="F1248" s="260">
        <f t="shared" ref="F1248:G1248" si="356" xml:space="preserve"> F$867</f>
        <v>0</v>
      </c>
      <c r="G1248" s="11" t="str">
        <f t="shared" si="356"/>
        <v>£m</v>
      </c>
    </row>
    <row r="1249" spans="1:7" outlineLevel="3" x14ac:dyDescent="0.2">
      <c r="E1249" s="11" t="str">
        <f xml:space="preserve"> E$895</f>
        <v>PR19 Havant Thicket activities revenue adjustment eligible for tax uplift in 2022-23 CPIH FYA prices (ADDN1)</v>
      </c>
      <c r="F1249" s="260">
        <f t="shared" ref="F1249:G1249" si="357" xml:space="preserve"> F$895</f>
        <v>0</v>
      </c>
      <c r="G1249" s="11" t="str">
        <f t="shared" si="357"/>
        <v>£m</v>
      </c>
    </row>
    <row r="1250" spans="1:7" outlineLevel="3" x14ac:dyDescent="0.2">
      <c r="E1250" s="11" t="str">
        <f xml:space="preserve"> E$923</f>
        <v>PR19 Green recovery costs revenue adjustment eligible for tax uplift in 2022-23 CPIH FYA prices (ADDN1)</v>
      </c>
      <c r="F1250" s="260">
        <f t="shared" ref="F1250:G1250" si="358" xml:space="preserve"> F$923</f>
        <v>0</v>
      </c>
      <c r="G1250" s="11" t="str">
        <f t="shared" si="358"/>
        <v>£m</v>
      </c>
    </row>
    <row r="1251" spans="1:7" outlineLevel="3" x14ac:dyDescent="0.2">
      <c r="E1251" s="11" t="str">
        <f xml:space="preserve"> E$951</f>
        <v>PR19 Green recovery (TVM) revenue adjustment eligible for tax uplift in 2022-23 CPIH FYA prices (ADDN1)</v>
      </c>
      <c r="F1251" s="260">
        <f t="shared" ref="F1251:G1251" si="359" xml:space="preserve"> F$951</f>
        <v>0</v>
      </c>
      <c r="G1251" s="11" t="str">
        <f t="shared" si="359"/>
        <v>£m</v>
      </c>
    </row>
    <row r="1252" spans="1:7" outlineLevel="3" x14ac:dyDescent="0.2">
      <c r="E1252" s="11" t="str">
        <f xml:space="preserve"> E$979</f>
        <v>Other revenue adjustment eligible for tax uplift in 2022-23 CPIH FYA prices (ADDN1)</v>
      </c>
      <c r="F1252" s="260">
        <f t="shared" ref="F1252:G1252" si="360" xml:space="preserve"> F$979</f>
        <v>0</v>
      </c>
      <c r="G1252" s="11" t="str">
        <f t="shared" si="360"/>
        <v>£m</v>
      </c>
    </row>
    <row r="1253" spans="1:7" outlineLevel="3" x14ac:dyDescent="0.2">
      <c r="E1253" s="11" t="str">
        <f xml:space="preserve"> E$1007</f>
        <v>PR19 Gearing outperformance revenue adjustment eligible for tax uplift in 2022-23 CPIH FYA prices (ADDN1)</v>
      </c>
      <c r="F1253" s="260">
        <f t="shared" ref="F1253:G1253" si="361" xml:space="preserve"> F$1007</f>
        <v>0</v>
      </c>
      <c r="G1253" s="11" t="str">
        <f t="shared" si="361"/>
        <v>£m</v>
      </c>
    </row>
    <row r="1254" spans="1:7" outlineLevel="3" x14ac:dyDescent="0.2">
      <c r="E1254" s="11" t="str">
        <f xml:space="preserve"> E$1035</f>
        <v>PR19 Residential retail revenue adjustment eligible for tax uplift in 2022-23 CPIH FYA prices (ADDN1)</v>
      </c>
      <c r="F1254" s="260">
        <f t="shared" ref="F1254:G1254" si="362" xml:space="preserve"> F$1035</f>
        <v>0</v>
      </c>
      <c r="G1254" s="11" t="str">
        <f t="shared" si="362"/>
        <v>£m</v>
      </c>
    </row>
    <row r="1255" spans="1:7" outlineLevel="3" x14ac:dyDescent="0.2">
      <c r="E1255" s="11" t="str">
        <f xml:space="preserve"> E$1063</f>
        <v>PR19 RFI revenue adjustment eligible for tax uplift in 2022-23 CPIH FYA prices (ADDN1)</v>
      </c>
      <c r="F1255" s="260">
        <f t="shared" ref="F1255:G1255" si="363" xml:space="preserve"> F$1063</f>
        <v>0</v>
      </c>
      <c r="G1255" s="11" t="str">
        <f t="shared" si="363"/>
        <v>£m</v>
      </c>
    </row>
    <row r="1256" spans="1:7" outlineLevel="3" x14ac:dyDescent="0.2">
      <c r="E1256" s="11" t="str">
        <f xml:space="preserve"> E$1091</f>
        <v>PR19 Bioresources revenue adjustment eligible for tax uplift in 2022-23 CPIH FYA prices (ADDN1)</v>
      </c>
      <c r="F1256" s="260">
        <f t="shared" ref="F1256:G1256" si="364" xml:space="preserve"> F$1091</f>
        <v>0</v>
      </c>
      <c r="G1256" s="11" t="str">
        <f t="shared" si="364"/>
        <v>£m</v>
      </c>
    </row>
    <row r="1257" spans="1:7" outlineLevel="3" x14ac:dyDescent="0.2">
      <c r="E1257" s="11" t="str">
        <f xml:space="preserve"> E$1118</f>
        <v>PR19 Bioresources forecasting accuracy incentive penalty adjustment eligible for tax uplift in 2022-23 CPIH FYA prices (ADDN1)</v>
      </c>
      <c r="F1257" s="260">
        <f t="shared" ref="F1257:G1257" si="365" xml:space="preserve"> F$1118</f>
        <v>0</v>
      </c>
      <c r="G1257" s="11" t="str">
        <f t="shared" si="365"/>
        <v>£m</v>
      </c>
    </row>
    <row r="1258" spans="1:7" s="16" customFormat="1" outlineLevel="3" x14ac:dyDescent="0.2">
      <c r="A1258" s="163"/>
      <c r="B1258" s="163"/>
      <c r="C1258" s="164"/>
      <c r="D1258" s="165"/>
      <c r="E1258" s="271" t="s">
        <v>960</v>
      </c>
      <c r="F1258" s="272">
        <f xml:space="preserve"> SUM( F1233:F1257 )</f>
        <v>0</v>
      </c>
      <c r="G1258" s="271" t="s">
        <v>158</v>
      </c>
    </row>
    <row r="1259" spans="1:7" outlineLevel="2" x14ac:dyDescent="0.2">
      <c r="C1259" s="40" t="s">
        <v>961</v>
      </c>
      <c r="F1259" s="260"/>
    </row>
    <row r="1260" spans="1:7" outlineLevel="3" x14ac:dyDescent="0.2">
      <c r="E1260" s="11" t="str">
        <f xml:space="preserve"> E$476</f>
        <v>PR14 BYR WRFIM revenue adjustment eligible for tax uplift in 2022-23 CPIH FYA prices (ADDN2)</v>
      </c>
      <c r="F1260" s="260">
        <f t="shared" ref="F1260:G1260" si="366" xml:space="preserve"> F$476</f>
        <v>0</v>
      </c>
      <c r="G1260" s="11" t="str">
        <f t="shared" si="366"/>
        <v>£m</v>
      </c>
    </row>
    <row r="1261" spans="1:7" outlineLevel="3" x14ac:dyDescent="0.2">
      <c r="E1261" s="11" t="str">
        <f xml:space="preserve"> E$493</f>
        <v>PR14 BYR Water trading revenue adjustment eligible for tax uplift in 2022-23 CPIH FYA prices (ADDN2)</v>
      </c>
      <c r="F1261" s="260">
        <f t="shared" ref="F1261:G1261" si="367" xml:space="preserve"> F$493</f>
        <v>0</v>
      </c>
      <c r="G1261" s="11" t="str">
        <f t="shared" si="367"/>
        <v>£m</v>
      </c>
    </row>
    <row r="1262" spans="1:7" outlineLevel="3" x14ac:dyDescent="0.2">
      <c r="E1262" s="11" t="str">
        <f xml:space="preserve"> E$510</f>
        <v>PR14 BYR Totex menu revenue adjustment eligible for tax uplift in 2022-23 CPIH FYA prices (ADDN2)</v>
      </c>
      <c r="F1262" s="260">
        <f t="shared" ref="F1262:G1262" si="368" xml:space="preserve"> F$510</f>
        <v>0</v>
      </c>
      <c r="G1262" s="11" t="str">
        <f t="shared" si="368"/>
        <v>£m</v>
      </c>
    </row>
    <row r="1263" spans="1:7" outlineLevel="3" x14ac:dyDescent="0.2">
      <c r="E1263" s="11" t="str">
        <f xml:space="preserve"> E$527</f>
        <v>PR14 BYR Other revenue adjustment eligible for tax uplift in 2022-23 CPIH FYA prices (ADDN2)</v>
      </c>
      <c r="F1263" s="260">
        <f t="shared" ref="F1263:G1263" si="369" xml:space="preserve"> F$527</f>
        <v>0</v>
      </c>
      <c r="G1263" s="11" t="str">
        <f t="shared" si="369"/>
        <v>£m</v>
      </c>
    </row>
    <row r="1264" spans="1:7" outlineLevel="3" x14ac:dyDescent="0.2">
      <c r="E1264" s="11" t="str">
        <f xml:space="preserve"> E$560</f>
        <v>PR19 ODI revenue adjustment eligible for tax uplift in 2022-23 CPIH FYA prices (ADDN2)</v>
      </c>
      <c r="F1264" s="260">
        <f t="shared" ref="F1264:G1264" si="370" xml:space="preserve"> F$560</f>
        <v>0</v>
      </c>
      <c r="G1264" s="11" t="str">
        <f t="shared" si="370"/>
        <v>£m</v>
      </c>
    </row>
    <row r="1265" spans="5:7" outlineLevel="3" x14ac:dyDescent="0.2">
      <c r="E1265" s="11" t="str">
        <f xml:space="preserve"> E$588</f>
        <v>PR19 C-MeX revenue adjustment eligible for tax uplift in 2022-23 CPIH FYA prices (ADDN2)</v>
      </c>
      <c r="F1265" s="260">
        <f t="shared" ref="F1265:G1265" si="371" xml:space="preserve"> F$588</f>
        <v>0</v>
      </c>
      <c r="G1265" s="11" t="str">
        <f t="shared" si="371"/>
        <v>£m</v>
      </c>
    </row>
    <row r="1266" spans="5:7" outlineLevel="3" x14ac:dyDescent="0.2">
      <c r="E1266" s="11" t="str">
        <f xml:space="preserve"> E$616</f>
        <v>PR19 D-MeX revenue adjustment eligible for tax uplift in 2022-23 CPIH FYA prices (ADDN2)</v>
      </c>
      <c r="F1266" s="260">
        <f t="shared" ref="F1266:G1266" si="372" xml:space="preserve"> F$616</f>
        <v>0</v>
      </c>
      <c r="G1266" s="11" t="str">
        <f t="shared" si="372"/>
        <v>£m</v>
      </c>
    </row>
    <row r="1267" spans="5:7" outlineLevel="3" x14ac:dyDescent="0.2">
      <c r="E1267" s="11" t="str">
        <f xml:space="preserve"> E$644</f>
        <v>PR19 Bilateral entry (BEA) revenue adjustment eligible for tax uplift in 2022-23 CPIH FYA prices (ADDN2)</v>
      </c>
      <c r="F1267" s="260">
        <f t="shared" ref="F1267:G1267" si="373" xml:space="preserve"> F$644</f>
        <v>0</v>
      </c>
      <c r="G1267" s="11" t="str">
        <f t="shared" si="373"/>
        <v>£m</v>
      </c>
    </row>
    <row r="1268" spans="5:7" outlineLevel="3" x14ac:dyDescent="0.2">
      <c r="E1268" s="11" t="str">
        <f xml:space="preserve"> E$672</f>
        <v>PR19 Business retail revenue adjustment eligible for tax uplift in 2022-23 CPIH FYA prices (ADDN2)</v>
      </c>
      <c r="F1268" s="260">
        <f t="shared" ref="F1268:G1268" si="374" xml:space="preserve"> F$672</f>
        <v>0</v>
      </c>
      <c r="G1268" s="11" t="str">
        <f t="shared" si="374"/>
        <v>£m</v>
      </c>
    </row>
    <row r="1269" spans="5:7" outlineLevel="3" x14ac:dyDescent="0.2">
      <c r="E1269" s="11" t="str">
        <f xml:space="preserve"> E$700</f>
        <v>PR19 Water trading revenue adjustment eligible for tax uplift in 2022-23 CPIH FYA prices (ADDN2)</v>
      </c>
      <c r="F1269" s="260">
        <f t="shared" ref="F1269:G1269" si="375" xml:space="preserve"> F$700</f>
        <v>0</v>
      </c>
      <c r="G1269" s="11" t="str">
        <f t="shared" si="375"/>
        <v>£m</v>
      </c>
    </row>
    <row r="1270" spans="5:7" outlineLevel="3" x14ac:dyDescent="0.2">
      <c r="E1270" s="11" t="str">
        <f xml:space="preserve"> E$728</f>
        <v>PR19 Developer services revenue adjustment eligible for tax uplift in 2022-23 CPIH FYA prices (ADDN2)</v>
      </c>
      <c r="F1270" s="260">
        <f t="shared" ref="F1270:G1270" si="376" xml:space="preserve"> F$728</f>
        <v>0</v>
      </c>
      <c r="G1270" s="11" t="str">
        <f t="shared" si="376"/>
        <v>£m</v>
      </c>
    </row>
    <row r="1271" spans="5:7" outlineLevel="3" x14ac:dyDescent="0.2">
      <c r="E1271" s="11" t="str">
        <f xml:space="preserve"> E$756</f>
        <v>PR19 Cost of new debt revenue adjustment eligible for tax uplift in 2022-23 CPIH FYA prices (ADDN2)</v>
      </c>
      <c r="F1271" s="260">
        <f t="shared" ref="F1271:G1271" si="377" xml:space="preserve"> F$756</f>
        <v>0</v>
      </c>
      <c r="G1271" s="11" t="str">
        <f t="shared" si="377"/>
        <v>£m</v>
      </c>
    </row>
    <row r="1272" spans="5:7" outlineLevel="3" x14ac:dyDescent="0.2">
      <c r="E1272" s="11" t="str">
        <f xml:space="preserve"> E$784</f>
        <v>PR19 Totex costs revenue adjustment eligible for tax uplift in 2022-23 CPIH FYA prices (ADDN2)</v>
      </c>
      <c r="F1272" s="260">
        <f t="shared" ref="F1272:G1272" si="378" xml:space="preserve"> F$784</f>
        <v>0</v>
      </c>
      <c r="G1272" s="11" t="str">
        <f t="shared" si="378"/>
        <v>£m</v>
      </c>
    </row>
    <row r="1273" spans="5:7" outlineLevel="3" x14ac:dyDescent="0.2">
      <c r="E1273" s="11" t="str">
        <f xml:space="preserve"> E$812</f>
        <v>PR19 Tax revenue adjustment eligible for tax uplift in 2022-23 CPIH FYA prices (ADDN2)</v>
      </c>
      <c r="F1273" s="260">
        <f t="shared" ref="F1273:G1273" si="379" xml:space="preserve"> F$812</f>
        <v>0</v>
      </c>
      <c r="G1273" s="11" t="str">
        <f t="shared" si="379"/>
        <v>£m</v>
      </c>
    </row>
    <row r="1274" spans="5:7" outlineLevel="3" x14ac:dyDescent="0.2">
      <c r="E1274" s="11" t="str">
        <f xml:space="preserve"> E$840</f>
        <v>PR19 RPI-CPIH wedge revenue adjustment eligible for tax uplift in 2022-23 CPIH FYA prices (ADDN2)</v>
      </c>
      <c r="F1274" s="260">
        <f t="shared" ref="F1274:G1274" si="380" xml:space="preserve"> F$840</f>
        <v>0</v>
      </c>
      <c r="G1274" s="11" t="str">
        <f t="shared" si="380"/>
        <v>£m</v>
      </c>
    </row>
    <row r="1275" spans="5:7" outlineLevel="3" x14ac:dyDescent="0.2">
      <c r="E1275" s="11" t="str">
        <f xml:space="preserve"> E$868</f>
        <v>PR19 Strategic regional water resources revenue adjustment eligible for tax uplift in 2022-23 CPIH FYA prices (ADDN2)</v>
      </c>
      <c r="F1275" s="260">
        <f t="shared" ref="F1275:G1275" si="381" xml:space="preserve"> F$868</f>
        <v>0</v>
      </c>
      <c r="G1275" s="11" t="str">
        <f t="shared" si="381"/>
        <v>£m</v>
      </c>
    </row>
    <row r="1276" spans="5:7" outlineLevel="3" x14ac:dyDescent="0.2">
      <c r="E1276" s="11" t="str">
        <f xml:space="preserve"> E$896</f>
        <v>PR19 Havant Thicket activities revenue adjustment eligible for tax uplift in 2022-23 CPIH FYA prices (ADDN2)</v>
      </c>
      <c r="F1276" s="260">
        <f t="shared" ref="F1276:G1276" si="382" xml:space="preserve"> F$896</f>
        <v>0</v>
      </c>
      <c r="G1276" s="11" t="str">
        <f t="shared" si="382"/>
        <v>£m</v>
      </c>
    </row>
    <row r="1277" spans="5:7" outlineLevel="3" x14ac:dyDescent="0.2">
      <c r="E1277" s="11" t="str">
        <f xml:space="preserve"> E$924</f>
        <v>PR19 Green recovery costs revenue adjustment eligible for tax uplift in 2022-23 CPIH FYA prices (ADDN2)</v>
      </c>
      <c r="F1277" s="260">
        <f t="shared" ref="F1277:G1277" si="383" xml:space="preserve"> F$924</f>
        <v>0</v>
      </c>
      <c r="G1277" s="11" t="str">
        <f t="shared" si="383"/>
        <v>£m</v>
      </c>
    </row>
    <row r="1278" spans="5:7" outlineLevel="3" x14ac:dyDescent="0.2">
      <c r="E1278" s="11" t="str">
        <f xml:space="preserve"> E$952</f>
        <v>PR19 Green recovery (TVM) revenue adjustment eligible for tax uplift in 2022-23 CPIH FYA prices (ADDN2)</v>
      </c>
      <c r="F1278" s="260">
        <f t="shared" ref="F1278:G1278" si="384" xml:space="preserve"> F$952</f>
        <v>0</v>
      </c>
      <c r="G1278" s="11" t="str">
        <f t="shared" si="384"/>
        <v>£m</v>
      </c>
    </row>
    <row r="1279" spans="5:7" outlineLevel="3" x14ac:dyDescent="0.2">
      <c r="E1279" s="11" t="str">
        <f xml:space="preserve"> E$980</f>
        <v>Other revenue adjustment eligible for tax uplift in 2022-23 CPIH FYA prices (ADDN2)</v>
      </c>
      <c r="F1279" s="260">
        <f t="shared" ref="F1279:G1279" si="385" xml:space="preserve"> F$980</f>
        <v>0</v>
      </c>
      <c r="G1279" s="11" t="str">
        <f t="shared" si="385"/>
        <v>£m</v>
      </c>
    </row>
    <row r="1280" spans="5:7" outlineLevel="3" x14ac:dyDescent="0.2">
      <c r="E1280" s="11" t="str">
        <f xml:space="preserve"> E$1008</f>
        <v>PR19 Gearing outperformance revenue adjustment eligible for tax uplift in 2022-23 CPIH FYA prices (ADDN2)</v>
      </c>
      <c r="F1280" s="260">
        <f t="shared" ref="F1280:G1280" si="386" xml:space="preserve"> F$1008</f>
        <v>0</v>
      </c>
      <c r="G1280" s="11" t="str">
        <f t="shared" si="386"/>
        <v>£m</v>
      </c>
    </row>
    <row r="1281" spans="1:7" outlineLevel="3" x14ac:dyDescent="0.2">
      <c r="E1281" s="11" t="str">
        <f xml:space="preserve"> E$1036</f>
        <v>PR19 Residential retail revenue adjustment eligible for tax uplift in 2022-23 CPIH FYA prices (ADDN2)</v>
      </c>
      <c r="F1281" s="260">
        <f t="shared" ref="F1281:G1281" si="387" xml:space="preserve"> F$1036</f>
        <v>0</v>
      </c>
      <c r="G1281" s="11" t="str">
        <f t="shared" si="387"/>
        <v>£m</v>
      </c>
    </row>
    <row r="1282" spans="1:7" outlineLevel="3" x14ac:dyDescent="0.2">
      <c r="E1282" s="11" t="str">
        <f xml:space="preserve"> E$1064</f>
        <v>PR19 RFI revenue adjustment eligible for tax uplift in 2022-23 CPIH FYA prices (ADDN2)</v>
      </c>
      <c r="F1282" s="260">
        <f t="shared" ref="F1282:G1282" si="388" xml:space="preserve"> F$1064</f>
        <v>0</v>
      </c>
      <c r="G1282" s="11" t="str">
        <f t="shared" si="388"/>
        <v>£m</v>
      </c>
    </row>
    <row r="1283" spans="1:7" outlineLevel="3" x14ac:dyDescent="0.2">
      <c r="E1283" s="11" t="str">
        <f xml:space="preserve"> E$1092</f>
        <v>PR19 Bioresources revenue adjustment eligible for tax uplift in 2022-23 CPIH FYA prices (ADDN2)</v>
      </c>
      <c r="F1283" s="260">
        <f t="shared" ref="F1283:G1283" si="389" xml:space="preserve"> F$1092</f>
        <v>0</v>
      </c>
      <c r="G1283" s="11" t="str">
        <f t="shared" si="389"/>
        <v>£m</v>
      </c>
    </row>
    <row r="1284" spans="1:7" outlineLevel="3" x14ac:dyDescent="0.2">
      <c r="E1284" s="11" t="str">
        <f xml:space="preserve"> E$1119</f>
        <v>PR19 Bioresources forecasting accuracy incentive penalty adjustment eligible for tax uplift in 2022-23 CPIH FYA prices (ADDN2)</v>
      </c>
      <c r="F1284" s="260">
        <f t="shared" ref="F1284:G1284" si="390" xml:space="preserve"> F$1119</f>
        <v>0</v>
      </c>
      <c r="G1284" s="11" t="str">
        <f t="shared" si="390"/>
        <v>£m</v>
      </c>
    </row>
    <row r="1285" spans="1:7" s="16" customFormat="1" outlineLevel="3" x14ac:dyDescent="0.2">
      <c r="A1285" s="163"/>
      <c r="B1285" s="163"/>
      <c r="C1285" s="164"/>
      <c r="D1285" s="165"/>
      <c r="E1285" s="271" t="s">
        <v>962</v>
      </c>
      <c r="F1285" s="272">
        <f xml:space="preserve"> SUM( F1260:F1284 )</f>
        <v>0</v>
      </c>
      <c r="G1285" s="271" t="s">
        <v>158</v>
      </c>
    </row>
    <row r="1286" spans="1:7" outlineLevel="1" x14ac:dyDescent="0.2">
      <c r="F1286" s="260"/>
    </row>
    <row r="1287" spans="1:7" outlineLevel="1" x14ac:dyDescent="0.2">
      <c r="B1287" s="10" t="s">
        <v>963</v>
      </c>
      <c r="E1287" s="16"/>
      <c r="F1287" s="260"/>
    </row>
    <row r="1288" spans="1:7" outlineLevel="2" x14ac:dyDescent="0.2">
      <c r="C1288" s="164" t="s">
        <v>732</v>
      </c>
      <c r="E1288" s="16"/>
      <c r="F1288" s="260"/>
    </row>
    <row r="1289" spans="1:7" s="16" customFormat="1" outlineLevel="3" x14ac:dyDescent="0.2">
      <c r="A1289" s="163"/>
      <c r="B1289" s="163"/>
      <c r="D1289" s="165"/>
      <c r="E1289" s="16" t="str">
        <f xml:space="preserve"> E$195</f>
        <v>PR14 BYR WRFIM revenue adjustment expressed in 2022-23 CPIH FYA prices (WR)</v>
      </c>
      <c r="F1289" s="166">
        <f t="shared" ref="F1289:G1289" si="391" xml:space="preserve"> F$195</f>
        <v>0</v>
      </c>
      <c r="G1289" s="16" t="str">
        <f t="shared" si="391"/>
        <v>£m</v>
      </c>
    </row>
    <row r="1290" spans="1:7" s="16" customFormat="1" outlineLevel="3" x14ac:dyDescent="0.2">
      <c r="A1290" s="163"/>
      <c r="B1290" s="163"/>
      <c r="C1290" s="164"/>
      <c r="D1290" s="165"/>
      <c r="E1290" s="16" t="str">
        <f xml:space="preserve"> E$196</f>
        <v>PR14 BYR WRFIM revenue adjustment expressed in 2022-23 CPIH FYA prices (WN)</v>
      </c>
      <c r="F1290" s="166">
        <f t="shared" ref="F1290:G1290" si="392" xml:space="preserve"> F$196</f>
        <v>-0.94096473692627536</v>
      </c>
      <c r="G1290" s="16" t="str">
        <f t="shared" si="392"/>
        <v>£m</v>
      </c>
    </row>
    <row r="1291" spans="1:7" s="16" customFormat="1" outlineLevel="3" x14ac:dyDescent="0.2">
      <c r="A1291" s="163"/>
      <c r="B1291" s="163"/>
      <c r="C1291" s="164"/>
      <c r="D1291" s="165"/>
      <c r="E1291" s="16" t="str">
        <f xml:space="preserve"> E$197</f>
        <v>PR14 BYR WRFIM revenue adjustment expressed in 2022-23 CPIH FYA prices (WWN)</v>
      </c>
      <c r="F1291" s="166">
        <f t="shared" ref="F1291:G1291" si="393" xml:space="preserve"> F$197</f>
        <v>2.0649276347353269</v>
      </c>
      <c r="G1291" s="16" t="str">
        <f t="shared" si="393"/>
        <v>£m</v>
      </c>
    </row>
    <row r="1292" spans="1:7" s="16" customFormat="1" outlineLevel="3" x14ac:dyDescent="0.2">
      <c r="A1292" s="163"/>
      <c r="B1292" s="163"/>
      <c r="C1292" s="164"/>
      <c r="D1292" s="165"/>
      <c r="E1292" s="16" t="str">
        <f xml:space="preserve"> E$198</f>
        <v>PR14 BYR WRFIM revenue adjustment expressed in 2022-23 CPIH FYA prices (BR)</v>
      </c>
      <c r="F1292" s="166">
        <f t="shared" ref="F1292:G1292" si="394" xml:space="preserve"> F$198</f>
        <v>0</v>
      </c>
      <c r="G1292" s="16" t="str">
        <f t="shared" si="394"/>
        <v>£m</v>
      </c>
    </row>
    <row r="1293" spans="1:7" s="16" customFormat="1" outlineLevel="3" x14ac:dyDescent="0.2">
      <c r="A1293" s="163"/>
      <c r="B1293" s="163"/>
      <c r="C1293" s="164"/>
      <c r="D1293" s="165"/>
      <c r="E1293" s="16" t="str">
        <f xml:space="preserve"> E$199</f>
        <v>PR14 BYR WRFIM revenue adjustment expressed in 2022-23 CPIH FYA prices (ADDN1)</v>
      </c>
      <c r="F1293" s="166">
        <f t="shared" ref="F1293:G1293" si="395" xml:space="preserve"> F$199</f>
        <v>0</v>
      </c>
      <c r="G1293" s="16" t="str">
        <f t="shared" si="395"/>
        <v>£m</v>
      </c>
    </row>
    <row r="1294" spans="1:7" s="16" customFormat="1" outlineLevel="3" x14ac:dyDescent="0.2">
      <c r="A1294" s="163"/>
      <c r="B1294" s="163"/>
      <c r="C1294" s="164"/>
      <c r="D1294" s="165"/>
      <c r="E1294" s="16" t="str">
        <f xml:space="preserve"> E$200</f>
        <v>PR14 BYR WRFIM revenue adjustment expressed in 2022-23 CPIH FYA prices (ADDN2)</v>
      </c>
      <c r="F1294" s="166">
        <f t="shared" ref="F1294:G1294" si="396" xml:space="preserve"> F$200</f>
        <v>0</v>
      </c>
      <c r="G1294" s="16" t="str">
        <f t="shared" si="396"/>
        <v>£m</v>
      </c>
    </row>
    <row r="1295" spans="1:7" s="16" customFormat="1" outlineLevel="3" x14ac:dyDescent="0.2">
      <c r="A1295" s="163"/>
      <c r="B1295" s="163"/>
      <c r="C1295" s="164"/>
      <c r="D1295" s="165"/>
      <c r="F1295" s="166"/>
    </row>
    <row r="1296" spans="1:7" s="16" customFormat="1" outlineLevel="3" x14ac:dyDescent="0.2">
      <c r="A1296" s="163"/>
      <c r="B1296" s="163"/>
      <c r="C1296" s="164"/>
      <c r="D1296" s="165"/>
      <c r="E1296" s="146" t="str">
        <f xml:space="preserve"> InpS!E$376</f>
        <v>Eligible for post financeability adjustments tax uplift - PR14 BYR WRFIM</v>
      </c>
      <c r="F1296" s="146">
        <f xml:space="preserve"> InpS!F$376</f>
        <v>1</v>
      </c>
      <c r="G1296" s="146" t="str">
        <f xml:space="preserve"> InpS!G$376</f>
        <v>1 = Yes, 0 = No</v>
      </c>
    </row>
    <row r="1297" spans="1:7" s="146" customFormat="1" outlineLevel="3" x14ac:dyDescent="0.2">
      <c r="A1297" s="211"/>
      <c r="B1297" s="211"/>
      <c r="C1297" s="209"/>
      <c r="D1297" s="210"/>
      <c r="E1297" s="16"/>
      <c r="F1297" s="166"/>
      <c r="G1297" s="16"/>
    </row>
    <row r="1298" spans="1:7" s="16" customFormat="1" outlineLevel="3" x14ac:dyDescent="0.2">
      <c r="A1298" s="163"/>
      <c r="B1298" s="163"/>
      <c r="C1298" s="164"/>
      <c r="D1298" s="165"/>
      <c r="E1298" s="16" t="s">
        <v>964</v>
      </c>
      <c r="F1298" s="166">
        <f t="shared" ref="F1298:F1303" si="397" xml:space="preserve"> F1289 * (1 - F$1296)</f>
        <v>0</v>
      </c>
      <c r="G1298" s="16" t="s">
        <v>158</v>
      </c>
    </row>
    <row r="1299" spans="1:7" s="16" customFormat="1" outlineLevel="3" x14ac:dyDescent="0.2">
      <c r="A1299" s="163"/>
      <c r="B1299" s="163"/>
      <c r="C1299" s="164"/>
      <c r="D1299" s="165"/>
      <c r="E1299" s="16" t="s">
        <v>965</v>
      </c>
      <c r="F1299" s="166">
        <f t="shared" si="397"/>
        <v>0</v>
      </c>
      <c r="G1299" s="16" t="s">
        <v>158</v>
      </c>
    </row>
    <row r="1300" spans="1:7" s="16" customFormat="1" outlineLevel="3" x14ac:dyDescent="0.2">
      <c r="A1300" s="163"/>
      <c r="B1300" s="163"/>
      <c r="C1300" s="164"/>
      <c r="D1300" s="165"/>
      <c r="E1300" s="16" t="s">
        <v>966</v>
      </c>
      <c r="F1300" s="166">
        <f t="shared" si="397"/>
        <v>0</v>
      </c>
      <c r="G1300" s="16" t="s">
        <v>158</v>
      </c>
    </row>
    <row r="1301" spans="1:7" s="16" customFormat="1" outlineLevel="3" x14ac:dyDescent="0.2">
      <c r="A1301" s="163"/>
      <c r="B1301" s="163"/>
      <c r="C1301" s="164"/>
      <c r="D1301" s="165"/>
      <c r="E1301" s="16" t="s">
        <v>967</v>
      </c>
      <c r="F1301" s="166">
        <f t="shared" si="397"/>
        <v>0</v>
      </c>
      <c r="G1301" s="16" t="s">
        <v>158</v>
      </c>
    </row>
    <row r="1302" spans="1:7" s="16" customFormat="1" outlineLevel="3" x14ac:dyDescent="0.2">
      <c r="A1302" s="163"/>
      <c r="B1302" s="163"/>
      <c r="C1302" s="164"/>
      <c r="D1302" s="165"/>
      <c r="E1302" s="16" t="s">
        <v>968</v>
      </c>
      <c r="F1302" s="166">
        <f t="shared" si="397"/>
        <v>0</v>
      </c>
      <c r="G1302" s="16" t="s">
        <v>158</v>
      </c>
    </row>
    <row r="1303" spans="1:7" s="16" customFormat="1" outlineLevel="3" x14ac:dyDescent="0.2">
      <c r="A1303" s="163"/>
      <c r="B1303" s="163"/>
      <c r="C1303" s="164"/>
      <c r="D1303" s="165"/>
      <c r="E1303" s="16" t="s">
        <v>969</v>
      </c>
      <c r="F1303" s="166">
        <f t="shared" si="397"/>
        <v>0</v>
      </c>
      <c r="G1303" s="16" t="s">
        <v>158</v>
      </c>
    </row>
    <row r="1304" spans="1:7" s="16" customFormat="1" outlineLevel="3" x14ac:dyDescent="0.2">
      <c r="A1304" s="163"/>
      <c r="B1304" s="163"/>
      <c r="C1304" s="164"/>
      <c r="D1304" s="165"/>
      <c r="F1304" s="166"/>
    </row>
    <row r="1305" spans="1:7" s="16" customFormat="1" outlineLevel="2" x14ac:dyDescent="0.2">
      <c r="A1305" s="163"/>
      <c r="B1305" s="163"/>
      <c r="C1305" s="164" t="s">
        <v>739</v>
      </c>
      <c r="D1305" s="165"/>
      <c r="F1305" s="166"/>
    </row>
    <row r="1306" spans="1:7" s="16" customFormat="1" outlineLevel="3" x14ac:dyDescent="0.2">
      <c r="A1306" s="163"/>
      <c r="B1306" s="163"/>
      <c r="D1306" s="165"/>
      <c r="E1306" s="16" t="str">
        <f xml:space="preserve"> E$202</f>
        <v>PR14 BYR Water trading revenue adjustment expressed in 2022-23 CPIH FYA prices (WR)</v>
      </c>
      <c r="F1306" s="166">
        <f t="shared" ref="F1306:G1306" si="398" xml:space="preserve"> F$202</f>
        <v>0</v>
      </c>
      <c r="G1306" s="16" t="str">
        <f t="shared" si="398"/>
        <v>£m</v>
      </c>
    </row>
    <row r="1307" spans="1:7" s="16" customFormat="1" outlineLevel="3" x14ac:dyDescent="0.2">
      <c r="A1307" s="163"/>
      <c r="B1307" s="163"/>
      <c r="C1307" s="164"/>
      <c r="D1307" s="165"/>
      <c r="E1307" s="16" t="str">
        <f xml:space="preserve"> E$203</f>
        <v>PR14 BYR Water trading revenue adjustment expressed in 2022-23 CPIH FYA prices (WN)</v>
      </c>
      <c r="F1307" s="166">
        <f t="shared" ref="F1307:G1307" si="399" xml:space="preserve"> F$203</f>
        <v>0</v>
      </c>
      <c r="G1307" s="16" t="str">
        <f t="shared" si="399"/>
        <v>£m</v>
      </c>
    </row>
    <row r="1308" spans="1:7" s="16" customFormat="1" outlineLevel="3" x14ac:dyDescent="0.2">
      <c r="A1308" s="163"/>
      <c r="B1308" s="163"/>
      <c r="C1308" s="164"/>
      <c r="D1308" s="165"/>
      <c r="E1308" s="16" t="str">
        <f xml:space="preserve"> E$204</f>
        <v>PR14 BYR Water trading revenue adjustment expressed in 2022-23 CPIH FYA prices (WWN)</v>
      </c>
      <c r="F1308" s="166">
        <f t="shared" ref="F1308:G1308" si="400" xml:space="preserve"> F$204</f>
        <v>0</v>
      </c>
      <c r="G1308" s="16" t="str">
        <f t="shared" si="400"/>
        <v>£m</v>
      </c>
    </row>
    <row r="1309" spans="1:7" s="16" customFormat="1" outlineLevel="3" x14ac:dyDescent="0.2">
      <c r="A1309" s="163"/>
      <c r="B1309" s="163"/>
      <c r="C1309" s="164"/>
      <c r="D1309" s="165"/>
      <c r="E1309" s="16" t="str">
        <f xml:space="preserve"> E$205</f>
        <v>PR14 BYR Water trading revenue adjustment expressed in 2022-23 CPIH FYA prices (BR)</v>
      </c>
      <c r="F1309" s="166">
        <f t="shared" ref="F1309:G1309" si="401" xml:space="preserve"> F$205</f>
        <v>0</v>
      </c>
      <c r="G1309" s="16" t="str">
        <f t="shared" si="401"/>
        <v>£m</v>
      </c>
    </row>
    <row r="1310" spans="1:7" s="16" customFormat="1" outlineLevel="3" x14ac:dyDescent="0.2">
      <c r="A1310" s="163"/>
      <c r="B1310" s="163"/>
      <c r="C1310" s="164"/>
      <c r="D1310" s="165"/>
      <c r="E1310" s="16" t="str">
        <f xml:space="preserve"> E$206</f>
        <v>PR14 BYR Water trading revenue adjustment expressed in 2022-23 CPIH FYA prices (ADDN1)</v>
      </c>
      <c r="F1310" s="166">
        <f t="shared" ref="F1310:G1310" si="402" xml:space="preserve"> F$206</f>
        <v>0</v>
      </c>
      <c r="G1310" s="16" t="str">
        <f t="shared" si="402"/>
        <v>£m</v>
      </c>
    </row>
    <row r="1311" spans="1:7" s="16" customFormat="1" outlineLevel="3" x14ac:dyDescent="0.2">
      <c r="A1311" s="163"/>
      <c r="B1311" s="163"/>
      <c r="C1311" s="164"/>
      <c r="D1311" s="165"/>
      <c r="E1311" s="16" t="str">
        <f xml:space="preserve"> E$207</f>
        <v>PR14 BYR Water trading revenue adjustment expressed in 2022-23 CPIH FYA prices (ADDN2)</v>
      </c>
      <c r="F1311" s="166">
        <f t="shared" ref="F1311:G1311" si="403" xml:space="preserve"> F$207</f>
        <v>0</v>
      </c>
      <c r="G1311" s="16" t="str">
        <f t="shared" si="403"/>
        <v>£m</v>
      </c>
    </row>
    <row r="1312" spans="1:7" s="16" customFormat="1" outlineLevel="3" x14ac:dyDescent="0.2">
      <c r="A1312" s="163"/>
      <c r="B1312" s="163"/>
      <c r="C1312" s="164"/>
      <c r="D1312" s="165"/>
      <c r="F1312" s="166"/>
    </row>
    <row r="1313" spans="1:23" s="16" customFormat="1" outlineLevel="3" x14ac:dyDescent="0.2">
      <c r="A1313" s="163"/>
      <c r="B1313" s="163"/>
      <c r="C1313" s="164"/>
      <c r="D1313" s="165"/>
      <c r="E1313" s="146" t="str">
        <f xml:space="preserve"> InpS!E$377</f>
        <v>Eligible for post financeability adjustments tax uplift - PR14 BYR Water trading</v>
      </c>
      <c r="F1313" s="146">
        <f xml:space="preserve"> InpS!F$377</f>
        <v>0</v>
      </c>
      <c r="G1313" s="146" t="str">
        <f xml:space="preserve"> InpS!G$377</f>
        <v>1 = Yes, 0 = No</v>
      </c>
    </row>
    <row r="1314" spans="1:23" s="146" customFormat="1" outlineLevel="3" x14ac:dyDescent="0.2">
      <c r="A1314" s="211"/>
      <c r="B1314" s="211"/>
      <c r="C1314" s="209"/>
      <c r="D1314" s="210"/>
      <c r="E1314" s="16"/>
      <c r="F1314" s="166"/>
      <c r="G1314" s="16"/>
    </row>
    <row r="1315" spans="1:23" s="16" customFormat="1" outlineLevel="3" x14ac:dyDescent="0.2">
      <c r="A1315" s="163"/>
      <c r="B1315" s="163"/>
      <c r="C1315" s="164"/>
      <c r="D1315" s="165"/>
      <c r="E1315" s="16" t="s">
        <v>970</v>
      </c>
      <c r="F1315" s="166">
        <f t="shared" ref="F1315:F1320" si="404" xml:space="preserve"> F1306 * (1 - F$1313)</f>
        <v>0</v>
      </c>
      <c r="G1315" s="16" t="s">
        <v>158</v>
      </c>
    </row>
    <row r="1316" spans="1:23" s="273" customFormat="1" outlineLevel="3" x14ac:dyDescent="0.2">
      <c r="A1316" s="163"/>
      <c r="B1316" s="163"/>
      <c r="C1316" s="164"/>
      <c r="D1316" s="165"/>
      <c r="E1316" s="16" t="s">
        <v>971</v>
      </c>
      <c r="F1316" s="166">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73" customFormat="1" outlineLevel="3" x14ac:dyDescent="0.2">
      <c r="A1317" s="163"/>
      <c r="B1317" s="163"/>
      <c r="C1317" s="164"/>
      <c r="D1317" s="165"/>
      <c r="E1317" s="16" t="s">
        <v>972</v>
      </c>
      <c r="F1317" s="166">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73" customFormat="1" outlineLevel="3" x14ac:dyDescent="0.2">
      <c r="A1318" s="163"/>
      <c r="B1318" s="163"/>
      <c r="C1318" s="164"/>
      <c r="D1318" s="165"/>
      <c r="E1318" s="16" t="s">
        <v>973</v>
      </c>
      <c r="F1318" s="166">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73" customFormat="1" outlineLevel="3" x14ac:dyDescent="0.2">
      <c r="A1319" s="163"/>
      <c r="B1319" s="163"/>
      <c r="C1319" s="164"/>
      <c r="D1319" s="165"/>
      <c r="E1319" s="16" t="s">
        <v>974</v>
      </c>
      <c r="F1319" s="166">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73" customFormat="1" outlineLevel="3" x14ac:dyDescent="0.2">
      <c r="A1320" s="163"/>
      <c r="B1320" s="163"/>
      <c r="C1320" s="164"/>
      <c r="D1320" s="165"/>
      <c r="E1320" s="16" t="s">
        <v>975</v>
      </c>
      <c r="F1320" s="166">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73" customFormat="1" outlineLevel="3" x14ac:dyDescent="0.2">
      <c r="A1321" s="163"/>
      <c r="B1321" s="163"/>
      <c r="C1321" s="164"/>
      <c r="D1321" s="165"/>
      <c r="E1321" s="16"/>
      <c r="F1321" s="166"/>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3"/>
      <c r="B1322" s="163"/>
      <c r="C1322" s="164" t="s">
        <v>746</v>
      </c>
      <c r="D1322" s="165"/>
      <c r="F1322" s="166"/>
    </row>
    <row r="1323" spans="1:23" s="16" customFormat="1" outlineLevel="3" x14ac:dyDescent="0.2">
      <c r="A1323" s="163"/>
      <c r="B1323" s="163"/>
      <c r="D1323" s="165"/>
      <c r="E1323" s="16" t="str">
        <f xml:space="preserve"> E$209</f>
        <v>PR14 BYR Totex menu revenue adjustment expressed in 2022-23 CPIH FYA prices (WR)</v>
      </c>
      <c r="F1323" s="166">
        <f t="shared" ref="F1323:G1323" si="405" xml:space="preserve"> F$209</f>
        <v>0</v>
      </c>
      <c r="G1323" s="16" t="str">
        <f t="shared" si="405"/>
        <v>£m</v>
      </c>
    </row>
    <row r="1324" spans="1:23" s="16" customFormat="1" outlineLevel="3" x14ac:dyDescent="0.2">
      <c r="A1324" s="163"/>
      <c r="B1324" s="163"/>
      <c r="C1324" s="164"/>
      <c r="D1324" s="165"/>
      <c r="E1324" s="16" t="str">
        <f xml:space="preserve"> E$210</f>
        <v>PR14 BYR Totex menu revenue adjustment expressed in 2022-23 CPIH FYA prices (WN)</v>
      </c>
      <c r="F1324" s="166">
        <f t="shared" ref="F1324:G1324" si="406" xml:space="preserve"> F$210</f>
        <v>9.7992563569486643E-2</v>
      </c>
      <c r="G1324" s="16" t="str">
        <f t="shared" si="406"/>
        <v>£m</v>
      </c>
    </row>
    <row r="1325" spans="1:23" s="16" customFormat="1" outlineLevel="3" x14ac:dyDescent="0.2">
      <c r="A1325" s="163"/>
      <c r="B1325" s="163"/>
      <c r="C1325" s="164"/>
      <c r="D1325" s="165"/>
      <c r="E1325" s="16" t="str">
        <f xml:space="preserve"> E$211</f>
        <v>PR14 BYR Totex menu revenue adjustment expressed in 2022-23 CPIH FYA prices (WWN)</v>
      </c>
      <c r="F1325" s="166">
        <f t="shared" ref="F1325:G1325" si="407" xml:space="preserve"> F$211</f>
        <v>1.8890132736286581E-2</v>
      </c>
      <c r="G1325" s="16" t="str">
        <f t="shared" si="407"/>
        <v>£m</v>
      </c>
    </row>
    <row r="1326" spans="1:23" s="16" customFormat="1" outlineLevel="3" x14ac:dyDescent="0.2">
      <c r="A1326" s="163"/>
      <c r="B1326" s="163"/>
      <c r="C1326" s="164"/>
      <c r="D1326" s="165"/>
      <c r="E1326" s="16" t="str">
        <f xml:space="preserve"> E$212</f>
        <v>PR14 BYR Totex menu revenue adjustment expressed in 2022-23 CPIH FYA prices (BR)</v>
      </c>
      <c r="F1326" s="166">
        <f t="shared" ref="F1326:G1326" si="408" xml:space="preserve"> F$212</f>
        <v>0</v>
      </c>
      <c r="G1326" s="16" t="str">
        <f t="shared" si="408"/>
        <v>£m</v>
      </c>
    </row>
    <row r="1327" spans="1:23" s="16" customFormat="1" outlineLevel="3" x14ac:dyDescent="0.2">
      <c r="A1327" s="163"/>
      <c r="B1327" s="163"/>
      <c r="C1327" s="164"/>
      <c r="D1327" s="165"/>
      <c r="E1327" s="16" t="str">
        <f xml:space="preserve"> E$213</f>
        <v>PR14 BYR Totex menu revenue adjustment expressed in 2022-23 CPIH FYA prices (ADDN1)</v>
      </c>
      <c r="F1327" s="166">
        <f t="shared" ref="F1327:G1327" si="409" xml:space="preserve"> F$213</f>
        <v>0</v>
      </c>
      <c r="G1327" s="16" t="str">
        <f t="shared" si="409"/>
        <v>£m</v>
      </c>
    </row>
    <row r="1328" spans="1:23" s="16" customFormat="1" outlineLevel="3" x14ac:dyDescent="0.2">
      <c r="A1328" s="163"/>
      <c r="B1328" s="163"/>
      <c r="C1328" s="164"/>
      <c r="D1328" s="165"/>
      <c r="E1328" s="16" t="str">
        <f xml:space="preserve"> E$214</f>
        <v>PR14 BYR Totex menu revenue adjustment expressed in 2022-23 CPIH FYA prices (ADDN2)</v>
      </c>
      <c r="F1328" s="166">
        <f t="shared" ref="F1328:G1328" si="410" xml:space="preserve"> F$214</f>
        <v>0</v>
      </c>
      <c r="G1328" s="16" t="str">
        <f t="shared" si="410"/>
        <v>£m</v>
      </c>
    </row>
    <row r="1329" spans="1:23" s="16" customFormat="1" outlineLevel="3" x14ac:dyDescent="0.2">
      <c r="A1329" s="163"/>
      <c r="B1329" s="163"/>
      <c r="C1329" s="164"/>
      <c r="D1329" s="165"/>
      <c r="F1329" s="166"/>
    </row>
    <row r="1330" spans="1:23" s="16" customFormat="1" outlineLevel="3" x14ac:dyDescent="0.2">
      <c r="A1330" s="163"/>
      <c r="B1330" s="163"/>
      <c r="C1330" s="164"/>
      <c r="D1330" s="165"/>
      <c r="E1330" s="146" t="str">
        <f xml:space="preserve"> InpS!E$378</f>
        <v>Eligible for post financeability adjustments tax uplift - PR14 BYR Totex menu</v>
      </c>
      <c r="F1330" s="146">
        <f xml:space="preserve"> InpS!F$378</f>
        <v>1</v>
      </c>
      <c r="G1330" s="146" t="str">
        <f xml:space="preserve"> InpS!G$378</f>
        <v>1 = Yes, 0 = No</v>
      </c>
    </row>
    <row r="1331" spans="1:23" s="146" customFormat="1" outlineLevel="3" x14ac:dyDescent="0.2">
      <c r="A1331" s="211"/>
      <c r="B1331" s="211"/>
      <c r="C1331" s="209"/>
      <c r="D1331" s="210"/>
      <c r="E1331" s="16"/>
      <c r="F1331" s="166"/>
      <c r="G1331" s="16"/>
    </row>
    <row r="1332" spans="1:23" s="16" customFormat="1" outlineLevel="3" x14ac:dyDescent="0.2">
      <c r="A1332" s="163"/>
      <c r="B1332" s="163"/>
      <c r="C1332" s="164"/>
      <c r="D1332" s="165"/>
      <c r="E1332" s="16" t="s">
        <v>976</v>
      </c>
      <c r="F1332" s="166">
        <f t="shared" ref="F1332:F1337" si="411" xml:space="preserve"> F1323 * (1 - F$1330)</f>
        <v>0</v>
      </c>
      <c r="G1332" s="16" t="s">
        <v>158</v>
      </c>
    </row>
    <row r="1333" spans="1:23" s="273" customFormat="1" outlineLevel="3" x14ac:dyDescent="0.2">
      <c r="A1333" s="163"/>
      <c r="B1333" s="163"/>
      <c r="C1333" s="164"/>
      <c r="D1333" s="165"/>
      <c r="E1333" s="16" t="s">
        <v>977</v>
      </c>
      <c r="F1333" s="166">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73" customFormat="1" outlineLevel="3" x14ac:dyDescent="0.2">
      <c r="A1334" s="163"/>
      <c r="B1334" s="163"/>
      <c r="C1334" s="164"/>
      <c r="D1334" s="165"/>
      <c r="E1334" s="16" t="s">
        <v>978</v>
      </c>
      <c r="F1334" s="166">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73" customFormat="1" outlineLevel="3" x14ac:dyDescent="0.2">
      <c r="A1335" s="163"/>
      <c r="B1335" s="163"/>
      <c r="C1335" s="164"/>
      <c r="D1335" s="165"/>
      <c r="E1335" s="16" t="s">
        <v>979</v>
      </c>
      <c r="F1335" s="166">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73" customFormat="1" outlineLevel="3" x14ac:dyDescent="0.2">
      <c r="A1336" s="163"/>
      <c r="B1336" s="163"/>
      <c r="C1336" s="164"/>
      <c r="D1336" s="165"/>
      <c r="E1336" s="16" t="s">
        <v>980</v>
      </c>
      <c r="F1336" s="166">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73" customFormat="1" outlineLevel="3" x14ac:dyDescent="0.2">
      <c r="A1337" s="163"/>
      <c r="B1337" s="163"/>
      <c r="C1337" s="164"/>
      <c r="D1337" s="165"/>
      <c r="E1337" s="16" t="s">
        <v>981</v>
      </c>
      <c r="F1337" s="166">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73" customFormat="1" outlineLevel="3" x14ac:dyDescent="0.2">
      <c r="A1338" s="163"/>
      <c r="B1338" s="163"/>
      <c r="C1338" s="164"/>
      <c r="D1338" s="165"/>
      <c r="E1338" s="16"/>
      <c r="F1338" s="166"/>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3"/>
      <c r="B1339" s="163"/>
      <c r="C1339" s="164" t="s">
        <v>753</v>
      </c>
      <c r="D1339" s="165"/>
      <c r="F1339" s="166"/>
    </row>
    <row r="1340" spans="1:23" s="16" customFormat="1" outlineLevel="3" x14ac:dyDescent="0.2">
      <c r="A1340" s="163"/>
      <c r="B1340" s="163"/>
      <c r="D1340" s="165"/>
      <c r="E1340" s="16" t="str">
        <f xml:space="preserve"> E$216</f>
        <v>PR14 BYR Other revenue adjustment expressed in 2022-23 CPIH FYA prices (WR)</v>
      </c>
      <c r="F1340" s="166">
        <f t="shared" ref="F1340:G1340" si="412" xml:space="preserve"> F$216</f>
        <v>0</v>
      </c>
      <c r="G1340" s="16" t="str">
        <f t="shared" si="412"/>
        <v>£m</v>
      </c>
    </row>
    <row r="1341" spans="1:23" s="16" customFormat="1" outlineLevel="3" x14ac:dyDescent="0.2">
      <c r="A1341" s="163"/>
      <c r="B1341" s="163"/>
      <c r="C1341" s="164"/>
      <c r="D1341" s="165"/>
      <c r="E1341" s="16" t="str">
        <f xml:space="preserve"> E$217</f>
        <v>PR14 BYR Other revenue adjustment expressed in 2022-23 CPIH FYA prices (WN)</v>
      </c>
      <c r="F1341" s="166">
        <f t="shared" ref="F1341:G1341" si="413" xml:space="preserve"> F$217</f>
        <v>0</v>
      </c>
      <c r="G1341" s="16" t="str">
        <f t="shared" si="413"/>
        <v>£m</v>
      </c>
    </row>
    <row r="1342" spans="1:23" s="16" customFormat="1" outlineLevel="3" x14ac:dyDescent="0.2">
      <c r="A1342" s="163"/>
      <c r="B1342" s="163"/>
      <c r="C1342" s="164"/>
      <c r="D1342" s="165"/>
      <c r="E1342" s="16" t="str">
        <f xml:space="preserve"> E$218</f>
        <v>PR14 BYR Other revenue adjustment expressed in 2022-23 CPIH FYA prices (WWN)</v>
      </c>
      <c r="F1342" s="166">
        <f t="shared" ref="F1342:G1342" si="414" xml:space="preserve"> F$218</f>
        <v>0</v>
      </c>
      <c r="G1342" s="16" t="str">
        <f t="shared" si="414"/>
        <v>£m</v>
      </c>
    </row>
    <row r="1343" spans="1:23" s="16" customFormat="1" outlineLevel="3" x14ac:dyDescent="0.2">
      <c r="A1343" s="163"/>
      <c r="B1343" s="163"/>
      <c r="C1343" s="164"/>
      <c r="D1343" s="165"/>
      <c r="E1343" s="16" t="str">
        <f xml:space="preserve"> E$219</f>
        <v>PR14 BYR Other revenue adjustment expressed in 2022-23 CPIH FYA prices (BR)</v>
      </c>
      <c r="F1343" s="166">
        <f t="shared" ref="F1343:G1343" si="415" xml:space="preserve"> F$219</f>
        <v>0</v>
      </c>
      <c r="G1343" s="16" t="str">
        <f t="shared" si="415"/>
        <v>£m</v>
      </c>
    </row>
    <row r="1344" spans="1:23" s="16" customFormat="1" outlineLevel="3" x14ac:dyDescent="0.2">
      <c r="A1344" s="163"/>
      <c r="B1344" s="163"/>
      <c r="C1344" s="164"/>
      <c r="D1344" s="165"/>
      <c r="E1344" s="16" t="str">
        <f xml:space="preserve"> E$220</f>
        <v>PR14 BYR Other revenue adjustment expressed in 2022-23 CPIH FYA prices (ADDN1)</v>
      </c>
      <c r="F1344" s="166">
        <f t="shared" ref="F1344:G1344" si="416" xml:space="preserve"> F$220</f>
        <v>0</v>
      </c>
      <c r="G1344" s="16" t="str">
        <f t="shared" si="416"/>
        <v>£m</v>
      </c>
    </row>
    <row r="1345" spans="1:23" s="16" customFormat="1" outlineLevel="3" x14ac:dyDescent="0.2">
      <c r="A1345" s="163"/>
      <c r="B1345" s="163"/>
      <c r="C1345" s="164"/>
      <c r="D1345" s="165"/>
      <c r="E1345" s="16" t="str">
        <f xml:space="preserve"> E$221</f>
        <v>PR14 BYR Other revenue adjustment expressed in 2022-23 CPIH FYA prices (ADDN2)</v>
      </c>
      <c r="F1345" s="166">
        <f t="shared" ref="F1345:G1345" si="417" xml:space="preserve"> F$221</f>
        <v>0</v>
      </c>
      <c r="G1345" s="16" t="str">
        <f t="shared" si="417"/>
        <v>£m</v>
      </c>
    </row>
    <row r="1346" spans="1:23" s="16" customFormat="1" outlineLevel="3" x14ac:dyDescent="0.2">
      <c r="A1346" s="163"/>
      <c r="B1346" s="163"/>
      <c r="C1346" s="164"/>
      <c r="D1346" s="165"/>
      <c r="F1346" s="166"/>
    </row>
    <row r="1347" spans="1:23" s="16" customFormat="1" outlineLevel="3" x14ac:dyDescent="0.2">
      <c r="A1347" s="163"/>
      <c r="B1347" s="163"/>
      <c r="C1347" s="164"/>
      <c r="D1347" s="165"/>
      <c r="E1347" s="146" t="str">
        <f xml:space="preserve"> InpS!E$379</f>
        <v>Eligible for post financeability adjustments tax uplift - PR14 BYR Other</v>
      </c>
      <c r="F1347" s="146">
        <f xml:space="preserve"> InpS!F$379</f>
        <v>0</v>
      </c>
      <c r="G1347" s="146" t="str">
        <f xml:space="preserve"> InpS!G$379</f>
        <v>1 = Yes, 0 = No</v>
      </c>
    </row>
    <row r="1348" spans="1:23" s="146" customFormat="1" outlineLevel="3" x14ac:dyDescent="0.2">
      <c r="A1348" s="211"/>
      <c r="B1348" s="211"/>
      <c r="C1348" s="209"/>
      <c r="D1348" s="210"/>
      <c r="E1348" s="16"/>
      <c r="F1348" s="166"/>
      <c r="G1348" s="16"/>
    </row>
    <row r="1349" spans="1:23" s="16" customFormat="1" outlineLevel="3" x14ac:dyDescent="0.2">
      <c r="A1349" s="163"/>
      <c r="B1349" s="163"/>
      <c r="C1349" s="164"/>
      <c r="D1349" s="165"/>
      <c r="E1349" s="16" t="s">
        <v>982</v>
      </c>
      <c r="F1349" s="166">
        <f t="shared" ref="F1349:F1354" si="418" xml:space="preserve"> F1340 * (1 - F$1347)</f>
        <v>0</v>
      </c>
      <c r="G1349" s="16" t="s">
        <v>158</v>
      </c>
    </row>
    <row r="1350" spans="1:23" s="273" customFormat="1" outlineLevel="3" x14ac:dyDescent="0.2">
      <c r="A1350" s="163"/>
      <c r="B1350" s="163"/>
      <c r="C1350" s="164"/>
      <c r="D1350" s="165"/>
      <c r="E1350" s="16" t="s">
        <v>983</v>
      </c>
      <c r="F1350" s="166">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73" customFormat="1" outlineLevel="3" x14ac:dyDescent="0.2">
      <c r="A1351" s="163"/>
      <c r="B1351" s="163"/>
      <c r="C1351" s="164"/>
      <c r="D1351" s="165"/>
      <c r="E1351" s="16" t="s">
        <v>984</v>
      </c>
      <c r="F1351" s="166">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73" customFormat="1" outlineLevel="3" x14ac:dyDescent="0.2">
      <c r="A1352" s="163"/>
      <c r="B1352" s="163"/>
      <c r="C1352" s="164"/>
      <c r="D1352" s="165"/>
      <c r="E1352" s="16" t="s">
        <v>985</v>
      </c>
      <c r="F1352" s="166">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73" customFormat="1" outlineLevel="3" x14ac:dyDescent="0.2">
      <c r="A1353" s="163"/>
      <c r="B1353" s="163"/>
      <c r="C1353" s="164"/>
      <c r="D1353" s="165"/>
      <c r="E1353" s="16" t="s">
        <v>986</v>
      </c>
      <c r="F1353" s="166">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73" customFormat="1" outlineLevel="3" x14ac:dyDescent="0.2">
      <c r="A1354" s="163"/>
      <c r="B1354" s="163"/>
      <c r="C1354" s="164"/>
      <c r="D1354" s="165"/>
      <c r="E1354" s="16" t="s">
        <v>987</v>
      </c>
      <c r="F1354" s="166">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73" customFormat="1" outlineLevel="3" x14ac:dyDescent="0.2">
      <c r="A1355" s="163"/>
      <c r="B1355" s="163"/>
      <c r="C1355" s="164"/>
      <c r="D1355" s="165"/>
      <c r="E1355" s="16"/>
      <c r="F1355" s="166"/>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3"/>
      <c r="B1356" s="163"/>
      <c r="C1356" s="164" t="s">
        <v>760</v>
      </c>
      <c r="D1356" s="165"/>
      <c r="F1356" s="166"/>
    </row>
    <row r="1357" spans="1:23" s="16" customFormat="1" outlineLevel="3" x14ac:dyDescent="0.2">
      <c r="A1357" s="163"/>
      <c r="B1357" s="163"/>
      <c r="D1357" s="165"/>
      <c r="E1357" s="16" t="str">
        <f xml:space="preserve"> E$223</f>
        <v>PR14 BYR Residential retail revenue adjustment expressed in 2022-23 CPIH FYA prices</v>
      </c>
      <c r="F1357" s="166">
        <f t="shared" ref="F1357:G1357" si="419" xml:space="preserve"> F$223</f>
        <v>0.664696545658084</v>
      </c>
      <c r="G1357" s="16" t="str">
        <f t="shared" si="419"/>
        <v>£m</v>
      </c>
    </row>
    <row r="1358" spans="1:23" s="16" customFormat="1" outlineLevel="3" x14ac:dyDescent="0.2">
      <c r="A1358" s="163"/>
      <c r="B1358" s="163"/>
      <c r="C1358" s="164"/>
      <c r="D1358" s="165"/>
      <c r="F1358" s="166"/>
    </row>
    <row r="1359" spans="1:23" s="16" customFormat="1" outlineLevel="3" x14ac:dyDescent="0.2">
      <c r="A1359" s="163"/>
      <c r="B1359" s="163"/>
      <c r="C1359" s="164"/>
      <c r="D1359" s="165"/>
      <c r="E1359" s="146" t="str">
        <f xml:space="preserve"> InpS!E$380</f>
        <v>Eligible for post financeability adjustments tax uplift - PR14 BYR Residential retail</v>
      </c>
      <c r="F1359" s="146">
        <f xml:space="preserve"> InpS!F$380</f>
        <v>0</v>
      </c>
      <c r="G1359" s="146" t="str">
        <f xml:space="preserve"> InpS!G$380</f>
        <v>1 = Yes, 0 = No</v>
      </c>
    </row>
    <row r="1360" spans="1:23" s="146" customFormat="1" outlineLevel="3" x14ac:dyDescent="0.2">
      <c r="A1360" s="211"/>
      <c r="B1360" s="211"/>
      <c r="C1360" s="209"/>
      <c r="D1360" s="210"/>
      <c r="E1360" s="16"/>
      <c r="F1360" s="166"/>
      <c r="G1360" s="16"/>
    </row>
    <row r="1361" spans="1:23" s="16" customFormat="1" outlineLevel="3" x14ac:dyDescent="0.2">
      <c r="A1361" s="163"/>
      <c r="B1361" s="163"/>
      <c r="C1361" s="164"/>
      <c r="D1361" s="165"/>
      <c r="E1361" s="16" t="s">
        <v>988</v>
      </c>
      <c r="F1361" s="166">
        <f xml:space="preserve"> F1357 * (1 - F$1359)</f>
        <v>0.664696545658084</v>
      </c>
      <c r="G1361" s="16" t="s">
        <v>158</v>
      </c>
    </row>
    <row r="1362" spans="1:23" s="16" customFormat="1" outlineLevel="3" x14ac:dyDescent="0.2">
      <c r="A1362" s="163"/>
      <c r="B1362" s="163"/>
      <c r="C1362" s="164"/>
      <c r="D1362" s="165"/>
      <c r="F1362" s="166"/>
    </row>
    <row r="1363" spans="1:23" s="16" customFormat="1" outlineLevel="2" x14ac:dyDescent="0.2">
      <c r="A1363" s="163"/>
      <c r="B1363" s="163"/>
      <c r="C1363" s="164" t="s">
        <v>762</v>
      </c>
      <c r="D1363" s="165"/>
      <c r="F1363" s="166"/>
    </row>
    <row r="1364" spans="1:23" s="16" customFormat="1" outlineLevel="3" x14ac:dyDescent="0.2">
      <c r="A1364" s="163"/>
      <c r="B1364" s="163"/>
      <c r="D1364" s="165"/>
      <c r="E1364" s="16" t="str">
        <f xml:space="preserve"> E$225</f>
        <v>PR19 ODI revenue adjustment expressed in 2022-23 CPIH FYA prices (WR)</v>
      </c>
      <c r="F1364" s="166">
        <f t="shared" ref="F1364:G1364" si="420" xml:space="preserve"> F$225</f>
        <v>0</v>
      </c>
      <c r="G1364" s="16" t="str">
        <f t="shared" si="420"/>
        <v>£m</v>
      </c>
    </row>
    <row r="1365" spans="1:23" s="16" customFormat="1" outlineLevel="3" x14ac:dyDescent="0.2">
      <c r="A1365" s="163"/>
      <c r="B1365" s="163"/>
      <c r="C1365" s="164"/>
      <c r="D1365" s="165"/>
      <c r="E1365" s="16" t="str">
        <f xml:space="preserve"> E$226</f>
        <v>PR19 ODI revenue adjustment expressed in 2022-23 CPIH FYA prices (WN)</v>
      </c>
      <c r="F1365" s="166">
        <f t="shared" ref="F1365:G1365" si="421" xml:space="preserve"> F$226</f>
        <v>0</v>
      </c>
      <c r="G1365" s="16" t="str">
        <f t="shared" si="421"/>
        <v>£m</v>
      </c>
    </row>
    <row r="1366" spans="1:23" s="16" customFormat="1" outlineLevel="3" x14ac:dyDescent="0.2">
      <c r="A1366" s="163"/>
      <c r="B1366" s="163"/>
      <c r="C1366" s="164"/>
      <c r="D1366" s="165"/>
      <c r="E1366" s="16" t="str">
        <f xml:space="preserve"> E$227</f>
        <v>PR19 ODI revenue adjustment expressed in 2022-23 CPIH FYA prices (WWN)</v>
      </c>
      <c r="F1366" s="166">
        <f t="shared" ref="F1366:G1366" si="422" xml:space="preserve"> F$227</f>
        <v>0</v>
      </c>
      <c r="G1366" s="16" t="str">
        <f t="shared" si="422"/>
        <v>£m</v>
      </c>
    </row>
    <row r="1367" spans="1:23" s="16" customFormat="1" outlineLevel="3" x14ac:dyDescent="0.2">
      <c r="A1367" s="163"/>
      <c r="B1367" s="163"/>
      <c r="C1367" s="164"/>
      <c r="D1367" s="165"/>
      <c r="E1367" s="16" t="str">
        <f xml:space="preserve"> E$228</f>
        <v>PR19 ODI revenue adjustment expressed in 2022-23 CPIH FYA prices (BR)</v>
      </c>
      <c r="F1367" s="166">
        <f t="shared" ref="F1367:G1367" si="423" xml:space="preserve"> F$228</f>
        <v>0</v>
      </c>
      <c r="G1367" s="16" t="str">
        <f t="shared" si="423"/>
        <v>£m</v>
      </c>
    </row>
    <row r="1368" spans="1:23" s="16" customFormat="1" outlineLevel="3" x14ac:dyDescent="0.2">
      <c r="A1368" s="163"/>
      <c r="B1368" s="163"/>
      <c r="C1368" s="164"/>
      <c r="D1368" s="165"/>
      <c r="E1368" s="16" t="str">
        <f xml:space="preserve"> E$229</f>
        <v>PR19 ODI revenue adjustment expressed in 2022-23 CPIH FYA prices (ADDN1)</v>
      </c>
      <c r="F1368" s="166">
        <f t="shared" ref="F1368:G1368" si="424" xml:space="preserve"> F$229</f>
        <v>0</v>
      </c>
      <c r="G1368" s="16" t="str">
        <f t="shared" si="424"/>
        <v>£m</v>
      </c>
    </row>
    <row r="1369" spans="1:23" s="16" customFormat="1" outlineLevel="3" x14ac:dyDescent="0.2">
      <c r="A1369" s="163"/>
      <c r="B1369" s="163"/>
      <c r="C1369" s="164"/>
      <c r="D1369" s="165"/>
      <c r="E1369" s="16" t="str">
        <f xml:space="preserve"> E$230</f>
        <v>PR19 ODI revenue adjustment expressed in 2022-23 CPIH FYA prices (ADDN2)</v>
      </c>
      <c r="F1369" s="166">
        <f t="shared" ref="F1369:G1369" si="425" xml:space="preserve"> F$230</f>
        <v>0</v>
      </c>
      <c r="G1369" s="16" t="str">
        <f t="shared" si="425"/>
        <v>£m</v>
      </c>
    </row>
    <row r="1370" spans="1:23" s="16" customFormat="1" outlineLevel="3" x14ac:dyDescent="0.2">
      <c r="A1370" s="163"/>
      <c r="B1370" s="163"/>
      <c r="C1370" s="164"/>
      <c r="D1370" s="165"/>
      <c r="E1370" s="16" t="str">
        <f xml:space="preserve"> E$231</f>
        <v>PR19 ODI revenue adjustment expressed in 2022-23 CPIH FYA prices (Residential retail)</v>
      </c>
      <c r="F1370" s="166">
        <f t="shared" ref="F1370:G1370" si="426" xml:space="preserve"> F$231</f>
        <v>0</v>
      </c>
      <c r="G1370" s="16" t="str">
        <f t="shared" si="426"/>
        <v>£m</v>
      </c>
    </row>
    <row r="1371" spans="1:23" s="16" customFormat="1" outlineLevel="3" x14ac:dyDescent="0.2">
      <c r="A1371" s="163"/>
      <c r="B1371" s="163"/>
      <c r="C1371" s="164"/>
      <c r="D1371" s="165"/>
      <c r="E1371" s="16" t="str">
        <f xml:space="preserve"> E$232</f>
        <v>PR19 ODI revenue adjustment expressed in 2022-23 CPIH FYA prices (Business retail)</v>
      </c>
      <c r="F1371" s="166">
        <f t="shared" ref="F1371:G1371" si="427" xml:space="preserve"> F$232</f>
        <v>0</v>
      </c>
      <c r="G1371" s="16" t="str">
        <f t="shared" si="427"/>
        <v>£m</v>
      </c>
    </row>
    <row r="1372" spans="1:23" s="16" customFormat="1" outlineLevel="3" x14ac:dyDescent="0.2">
      <c r="A1372" s="163"/>
      <c r="B1372" s="163"/>
      <c r="C1372" s="164"/>
      <c r="D1372" s="165"/>
      <c r="F1372" s="166"/>
    </row>
    <row r="1373" spans="1:23" s="16" customFormat="1" outlineLevel="3" x14ac:dyDescent="0.2">
      <c r="A1373" s="163"/>
      <c r="B1373" s="163"/>
      <c r="C1373" s="164"/>
      <c r="D1373" s="165"/>
      <c r="E1373" s="146" t="str">
        <f xml:space="preserve"> InpS!E$384</f>
        <v>Eligible for post financeability adjustments tax uplift - PR19 ODI revenue adjustment (WR)</v>
      </c>
      <c r="F1373" s="146">
        <f xml:space="preserve"> InpS!F$384</f>
        <v>1</v>
      </c>
      <c r="G1373" s="146" t="str">
        <f xml:space="preserve"> InpS!G$384</f>
        <v>1 = Yes, 0 = No</v>
      </c>
    </row>
    <row r="1374" spans="1:23" s="16" customFormat="1" outlineLevel="3" x14ac:dyDescent="0.2">
      <c r="A1374" s="211"/>
      <c r="B1374" s="211"/>
      <c r="C1374" s="209"/>
      <c r="D1374" s="210"/>
      <c r="E1374" s="146" t="str">
        <f xml:space="preserve"> InpS!E$385</f>
        <v>Eligible for post financeability adjustments tax uplift - PR19 ODI revenue adjustment (WN)</v>
      </c>
      <c r="F1374" s="146">
        <f xml:space="preserve"> InpS!F$385</f>
        <v>1</v>
      </c>
      <c r="G1374" s="146" t="str">
        <f xml:space="preserve"> InpS!G$385</f>
        <v>1 = Yes, 0 = No</v>
      </c>
      <c r="H1374" s="146"/>
      <c r="I1374" s="146"/>
      <c r="J1374" s="146"/>
      <c r="K1374" s="146"/>
      <c r="L1374" s="146"/>
      <c r="M1374" s="146"/>
      <c r="N1374" s="146"/>
      <c r="O1374" s="146"/>
      <c r="P1374" s="146"/>
      <c r="Q1374" s="146"/>
      <c r="R1374" s="146"/>
      <c r="S1374" s="146"/>
      <c r="T1374" s="146"/>
      <c r="U1374" s="146"/>
      <c r="V1374" s="146"/>
      <c r="W1374" s="146"/>
    </row>
    <row r="1375" spans="1:23" s="16" customFormat="1" outlineLevel="3" x14ac:dyDescent="0.2">
      <c r="A1375" s="211"/>
      <c r="B1375" s="211"/>
      <c r="C1375" s="209"/>
      <c r="D1375" s="210"/>
      <c r="E1375" s="146" t="str">
        <f xml:space="preserve"> InpS!E$386</f>
        <v>Eligible for post financeability adjustments tax uplift - PR19 ODI revenue adjustment (WWN)</v>
      </c>
      <c r="F1375" s="146">
        <f xml:space="preserve"> InpS!F$386</f>
        <v>1</v>
      </c>
      <c r="G1375" s="146" t="str">
        <f xml:space="preserve"> InpS!G$386</f>
        <v>1 = Yes, 0 = No</v>
      </c>
      <c r="H1375" s="146"/>
      <c r="I1375" s="146"/>
      <c r="J1375" s="146"/>
      <c r="K1375" s="146"/>
      <c r="L1375" s="146"/>
      <c r="M1375" s="146"/>
      <c r="N1375" s="146"/>
      <c r="O1375" s="146"/>
      <c r="P1375" s="146"/>
      <c r="Q1375" s="146"/>
      <c r="R1375" s="146"/>
      <c r="S1375" s="146"/>
      <c r="T1375" s="146"/>
      <c r="U1375" s="146"/>
      <c r="V1375" s="146"/>
      <c r="W1375" s="146"/>
    </row>
    <row r="1376" spans="1:23" s="16" customFormat="1" outlineLevel="3" x14ac:dyDescent="0.2">
      <c r="A1376" s="211"/>
      <c r="B1376" s="211"/>
      <c r="C1376" s="209"/>
      <c r="D1376" s="210"/>
      <c r="E1376" s="146" t="str">
        <f xml:space="preserve"> InpS!E$387</f>
        <v>Eligible for post financeability adjustments tax uplift - PR19 ODI revenue adjustment (BR)</v>
      </c>
      <c r="F1376" s="146">
        <f xml:space="preserve"> InpS!F$387</f>
        <v>1</v>
      </c>
      <c r="G1376" s="146" t="str">
        <f xml:space="preserve"> InpS!G$387</f>
        <v>1 = Yes, 0 = No</v>
      </c>
      <c r="H1376" s="146"/>
      <c r="I1376" s="146"/>
      <c r="J1376" s="146"/>
      <c r="K1376" s="146"/>
      <c r="L1376" s="146"/>
      <c r="M1376" s="146"/>
      <c r="N1376" s="146"/>
      <c r="O1376" s="146"/>
      <c r="P1376" s="146"/>
      <c r="Q1376" s="146"/>
      <c r="R1376" s="146"/>
      <c r="S1376" s="146"/>
      <c r="T1376" s="146"/>
      <c r="U1376" s="146"/>
      <c r="V1376" s="146"/>
      <c r="W1376" s="146"/>
    </row>
    <row r="1377" spans="1:23" s="16" customFormat="1" outlineLevel="3" x14ac:dyDescent="0.2">
      <c r="A1377" s="211"/>
      <c r="B1377" s="211"/>
      <c r="C1377" s="209"/>
      <c r="D1377" s="210"/>
      <c r="E1377" s="146" t="str">
        <f xml:space="preserve"> InpS!E$388</f>
        <v>Eligible for post financeability adjustments tax uplift - PR19 ODI revenue adjustment (ADDN1)</v>
      </c>
      <c r="F1377" s="146">
        <f xml:space="preserve"> InpS!F$388</f>
        <v>1</v>
      </c>
      <c r="G1377" s="146" t="str">
        <f xml:space="preserve"> InpS!G$388</f>
        <v>1 = Yes, 0 = No</v>
      </c>
      <c r="H1377" s="146"/>
      <c r="I1377" s="146"/>
      <c r="J1377" s="146"/>
      <c r="K1377" s="146"/>
      <c r="L1377" s="146"/>
      <c r="M1377" s="146"/>
      <c r="N1377" s="146"/>
      <c r="O1377" s="146"/>
      <c r="P1377" s="146"/>
      <c r="Q1377" s="146"/>
      <c r="R1377" s="146"/>
      <c r="S1377" s="146"/>
      <c r="T1377" s="146"/>
      <c r="U1377" s="146"/>
      <c r="V1377" s="146"/>
      <c r="W1377" s="146"/>
    </row>
    <row r="1378" spans="1:23" s="16" customFormat="1" outlineLevel="3" x14ac:dyDescent="0.2">
      <c r="A1378" s="211"/>
      <c r="B1378" s="211"/>
      <c r="C1378" s="209"/>
      <c r="D1378" s="210"/>
      <c r="E1378" s="146" t="str">
        <f xml:space="preserve"> InpS!E$389</f>
        <v>Eligible for post financeability adjustments tax uplift - PR19 ODI revenue adjustment (ADDN2)</v>
      </c>
      <c r="F1378" s="146">
        <f xml:space="preserve"> InpS!F$389</f>
        <v>1</v>
      </c>
      <c r="G1378" s="146" t="str">
        <f xml:space="preserve"> InpS!G$389</f>
        <v>1 = Yes, 0 = No</v>
      </c>
      <c r="H1378" s="146"/>
      <c r="I1378" s="146"/>
      <c r="J1378" s="146"/>
      <c r="K1378" s="146"/>
      <c r="L1378" s="146"/>
      <c r="M1378" s="146"/>
      <c r="N1378" s="146"/>
      <c r="O1378" s="146"/>
      <c r="P1378" s="146"/>
      <c r="Q1378" s="146"/>
      <c r="R1378" s="146"/>
      <c r="S1378" s="146"/>
      <c r="T1378" s="146"/>
      <c r="U1378" s="146"/>
      <c r="V1378" s="146"/>
      <c r="W1378" s="146"/>
    </row>
    <row r="1379" spans="1:23" s="16" customFormat="1" outlineLevel="3" x14ac:dyDescent="0.2">
      <c r="A1379" s="211"/>
      <c r="B1379" s="211"/>
      <c r="C1379" s="209"/>
      <c r="D1379" s="210"/>
      <c r="E1379" s="146" t="str">
        <f xml:space="preserve"> InpS!E$390</f>
        <v>Eligible for post financeability adjustments tax uplift - PR19 ODI revenue adjustment (Residential retail)</v>
      </c>
      <c r="F1379" s="146">
        <f xml:space="preserve"> InpS!F$390</f>
        <v>1</v>
      </c>
      <c r="G1379" s="146" t="str">
        <f xml:space="preserve"> InpS!G$390</f>
        <v>1 = Yes, 0 = No</v>
      </c>
      <c r="H1379" s="146"/>
      <c r="I1379" s="146"/>
      <c r="J1379" s="146"/>
      <c r="K1379" s="146"/>
      <c r="L1379" s="146"/>
      <c r="M1379" s="146"/>
      <c r="N1379" s="146"/>
      <c r="O1379" s="146"/>
      <c r="P1379" s="146"/>
      <c r="Q1379" s="146"/>
      <c r="R1379" s="146"/>
      <c r="S1379" s="146"/>
      <c r="T1379" s="146"/>
      <c r="U1379" s="146"/>
      <c r="V1379" s="146"/>
      <c r="W1379" s="146"/>
    </row>
    <row r="1380" spans="1:23" s="16" customFormat="1" outlineLevel="3" x14ac:dyDescent="0.2">
      <c r="A1380" s="211"/>
      <c r="B1380" s="211"/>
      <c r="C1380" s="209"/>
      <c r="D1380" s="210"/>
      <c r="E1380" s="146" t="str">
        <f xml:space="preserve"> InpS!E$391</f>
        <v>Eligible for post financeability adjustments tax uplift - PR19 ODI revenue adjustment (Business retail)</v>
      </c>
      <c r="F1380" s="146">
        <f xml:space="preserve"> InpS!F$391</f>
        <v>1</v>
      </c>
      <c r="G1380" s="146" t="str">
        <f xml:space="preserve"> InpS!G$391</f>
        <v>1 = Yes, 0 = No</v>
      </c>
      <c r="H1380" s="146"/>
      <c r="I1380" s="146"/>
      <c r="J1380" s="146"/>
      <c r="K1380" s="146"/>
      <c r="L1380" s="146"/>
      <c r="M1380" s="146"/>
      <c r="N1380" s="146"/>
      <c r="O1380" s="146"/>
      <c r="P1380" s="146"/>
      <c r="Q1380" s="146"/>
      <c r="R1380" s="146"/>
      <c r="S1380" s="146"/>
      <c r="T1380" s="146"/>
      <c r="U1380" s="146"/>
      <c r="V1380" s="146"/>
      <c r="W1380" s="146"/>
    </row>
    <row r="1381" spans="1:23" s="16" customFormat="1" outlineLevel="3" x14ac:dyDescent="0.2">
      <c r="A1381" s="211"/>
      <c r="B1381" s="211"/>
      <c r="C1381" s="209"/>
      <c r="D1381" s="210"/>
      <c r="F1381" s="166"/>
      <c r="H1381" s="146"/>
      <c r="I1381" s="146"/>
      <c r="J1381" s="146"/>
      <c r="K1381" s="146"/>
      <c r="L1381" s="146"/>
      <c r="M1381" s="146"/>
      <c r="N1381" s="146"/>
      <c r="O1381" s="146"/>
      <c r="P1381" s="146"/>
      <c r="Q1381" s="146"/>
      <c r="R1381" s="146"/>
      <c r="S1381" s="146"/>
      <c r="T1381" s="146"/>
      <c r="U1381" s="146"/>
      <c r="V1381" s="146"/>
      <c r="W1381" s="146"/>
    </row>
    <row r="1382" spans="1:23" s="16" customFormat="1" outlineLevel="3" x14ac:dyDescent="0.2">
      <c r="A1382" s="163"/>
      <c r="B1382" s="163"/>
      <c r="C1382" s="164"/>
      <c r="D1382" s="165"/>
      <c r="E1382" s="16" t="s">
        <v>989</v>
      </c>
      <c r="F1382" s="166">
        <f xml:space="preserve"> F1364 * (1 - F1373)</f>
        <v>0</v>
      </c>
      <c r="G1382" s="16" t="s">
        <v>158</v>
      </c>
    </row>
    <row r="1383" spans="1:23" s="16" customFormat="1" outlineLevel="3" x14ac:dyDescent="0.2">
      <c r="A1383" s="163"/>
      <c r="B1383" s="163"/>
      <c r="C1383" s="164"/>
      <c r="D1383" s="165"/>
      <c r="E1383" s="16" t="s">
        <v>990</v>
      </c>
      <c r="F1383" s="166">
        <f t="shared" ref="F1383:F1389" si="428" xml:space="preserve"> F1365 * (1 - F1374)</f>
        <v>0</v>
      </c>
      <c r="G1383" s="16" t="s">
        <v>158</v>
      </c>
    </row>
    <row r="1384" spans="1:23" s="16" customFormat="1" outlineLevel="3" x14ac:dyDescent="0.2">
      <c r="A1384" s="163"/>
      <c r="B1384" s="163"/>
      <c r="C1384" s="164"/>
      <c r="D1384" s="165"/>
      <c r="E1384" s="16" t="s">
        <v>991</v>
      </c>
      <c r="F1384" s="166">
        <f t="shared" si="428"/>
        <v>0</v>
      </c>
      <c r="G1384" s="16" t="s">
        <v>158</v>
      </c>
    </row>
    <row r="1385" spans="1:23" s="16" customFormat="1" outlineLevel="3" x14ac:dyDescent="0.2">
      <c r="A1385" s="163"/>
      <c r="B1385" s="163"/>
      <c r="C1385" s="164"/>
      <c r="D1385" s="165"/>
      <c r="E1385" s="16" t="s">
        <v>992</v>
      </c>
      <c r="F1385" s="166">
        <f t="shared" si="428"/>
        <v>0</v>
      </c>
      <c r="G1385" s="16" t="s">
        <v>158</v>
      </c>
    </row>
    <row r="1386" spans="1:23" s="16" customFormat="1" outlineLevel="3" x14ac:dyDescent="0.2">
      <c r="A1386" s="163"/>
      <c r="B1386" s="163"/>
      <c r="C1386" s="164"/>
      <c r="D1386" s="165"/>
      <c r="E1386" s="16" t="s">
        <v>993</v>
      </c>
      <c r="F1386" s="166">
        <f t="shared" si="428"/>
        <v>0</v>
      </c>
      <c r="G1386" s="16" t="s">
        <v>158</v>
      </c>
    </row>
    <row r="1387" spans="1:23" s="16" customFormat="1" outlineLevel="3" x14ac:dyDescent="0.2">
      <c r="A1387" s="163"/>
      <c r="B1387" s="163"/>
      <c r="C1387" s="164"/>
      <c r="D1387" s="165"/>
      <c r="E1387" s="16" t="s">
        <v>994</v>
      </c>
      <c r="F1387" s="166">
        <f t="shared" si="428"/>
        <v>0</v>
      </c>
      <c r="G1387" s="16" t="s">
        <v>158</v>
      </c>
    </row>
    <row r="1388" spans="1:23" s="16" customFormat="1" outlineLevel="3" x14ac:dyDescent="0.2">
      <c r="A1388" s="163"/>
      <c r="B1388" s="163"/>
      <c r="C1388" s="164"/>
      <c r="D1388" s="165"/>
      <c r="E1388" s="16" t="s">
        <v>995</v>
      </c>
      <c r="F1388" s="166">
        <f t="shared" si="428"/>
        <v>0</v>
      </c>
      <c r="G1388" s="16" t="s">
        <v>158</v>
      </c>
    </row>
    <row r="1389" spans="1:23" s="16" customFormat="1" outlineLevel="3" x14ac:dyDescent="0.2">
      <c r="A1389" s="163"/>
      <c r="B1389" s="163"/>
      <c r="C1389" s="164"/>
      <c r="D1389" s="165"/>
      <c r="E1389" s="16" t="s">
        <v>996</v>
      </c>
      <c r="F1389" s="166">
        <f t="shared" si="428"/>
        <v>0</v>
      </c>
      <c r="G1389" s="16" t="s">
        <v>158</v>
      </c>
    </row>
    <row r="1390" spans="1:23" s="16" customFormat="1" outlineLevel="3" x14ac:dyDescent="0.2">
      <c r="A1390" s="163"/>
      <c r="B1390" s="163"/>
      <c r="C1390" s="164"/>
      <c r="D1390" s="165"/>
      <c r="F1390" s="166"/>
    </row>
    <row r="1391" spans="1:23" s="16" customFormat="1" outlineLevel="2" x14ac:dyDescent="0.2">
      <c r="A1391" s="163"/>
      <c r="B1391" s="163"/>
      <c r="C1391" s="164" t="s">
        <v>771</v>
      </c>
      <c r="D1391" s="165"/>
      <c r="F1391" s="166"/>
    </row>
    <row r="1392" spans="1:23" s="16" customFormat="1" outlineLevel="3" x14ac:dyDescent="0.2">
      <c r="A1392" s="163"/>
      <c r="B1392" s="163"/>
      <c r="D1392" s="165"/>
      <c r="E1392" s="16" t="str">
        <f xml:space="preserve"> E$234</f>
        <v>PR19 C-MeX revenue adjustment expressed in 2022-23 CPIH FYA prices (WR)</v>
      </c>
      <c r="F1392" s="166">
        <f t="shared" ref="F1392:G1392" si="429" xml:space="preserve"> F$234</f>
        <v>0</v>
      </c>
      <c r="G1392" s="16" t="str">
        <f t="shared" si="429"/>
        <v>£m</v>
      </c>
    </row>
    <row r="1393" spans="1:23" s="16" customFormat="1" outlineLevel="3" x14ac:dyDescent="0.2">
      <c r="A1393" s="163"/>
      <c r="B1393" s="163"/>
      <c r="C1393" s="164"/>
      <c r="D1393" s="165"/>
      <c r="E1393" s="16" t="str">
        <f xml:space="preserve"> E$235</f>
        <v>PR19 C-MeX revenue adjustment expressed in 2022-23 CPIH FYA prices (WN)</v>
      </c>
      <c r="F1393" s="166">
        <f t="shared" ref="F1393:G1393" si="430" xml:space="preserve"> F$235</f>
        <v>0</v>
      </c>
      <c r="G1393" s="16" t="str">
        <f t="shared" si="430"/>
        <v>£m</v>
      </c>
    </row>
    <row r="1394" spans="1:23" s="16" customFormat="1" outlineLevel="3" x14ac:dyDescent="0.2">
      <c r="A1394" s="163"/>
      <c r="B1394" s="163"/>
      <c r="C1394" s="164"/>
      <c r="D1394" s="165"/>
      <c r="E1394" s="16" t="str">
        <f xml:space="preserve"> E$236</f>
        <v>PR19 C-MeX revenue adjustment expressed in 2022-23 CPIH FYA prices (WWN)</v>
      </c>
      <c r="F1394" s="166">
        <f t="shared" ref="F1394:G1394" si="431" xml:space="preserve"> F$236</f>
        <v>0</v>
      </c>
      <c r="G1394" s="16" t="str">
        <f t="shared" si="431"/>
        <v>£m</v>
      </c>
    </row>
    <row r="1395" spans="1:23" s="16" customFormat="1" outlineLevel="3" x14ac:dyDescent="0.2">
      <c r="A1395" s="163"/>
      <c r="B1395" s="163"/>
      <c r="C1395" s="164"/>
      <c r="D1395" s="165"/>
      <c r="E1395" s="16" t="str">
        <f xml:space="preserve"> E$237</f>
        <v>PR19 C-MeX revenue adjustment expressed in 2022-23 CPIH FYA prices (BR)</v>
      </c>
      <c r="F1395" s="166">
        <f t="shared" ref="F1395:G1395" si="432" xml:space="preserve"> F$237</f>
        <v>0</v>
      </c>
      <c r="G1395" s="16" t="str">
        <f t="shared" si="432"/>
        <v>£m</v>
      </c>
    </row>
    <row r="1396" spans="1:23" s="16" customFormat="1" outlineLevel="3" x14ac:dyDescent="0.2">
      <c r="A1396" s="163"/>
      <c r="B1396" s="163"/>
      <c r="C1396" s="164"/>
      <c r="D1396" s="165"/>
      <c r="E1396" s="16" t="str">
        <f xml:space="preserve"> E$238</f>
        <v>PR19 C-MeX revenue adjustment expressed in 2022-23 CPIH FYA prices (ADDN1)</v>
      </c>
      <c r="F1396" s="166">
        <f t="shared" ref="F1396:G1396" si="433" xml:space="preserve"> F$238</f>
        <v>0</v>
      </c>
      <c r="G1396" s="16" t="str">
        <f t="shared" si="433"/>
        <v>£m</v>
      </c>
    </row>
    <row r="1397" spans="1:23" s="16" customFormat="1" outlineLevel="3" x14ac:dyDescent="0.2">
      <c r="A1397" s="163"/>
      <c r="B1397" s="163"/>
      <c r="C1397" s="164"/>
      <c r="D1397" s="165"/>
      <c r="E1397" s="16" t="str">
        <f xml:space="preserve"> E$239</f>
        <v>PR19 C-MeX revenue adjustment expressed in 2022-23 CPIH FYA prices (ADDN2)</v>
      </c>
      <c r="F1397" s="166">
        <f t="shared" ref="F1397:G1397" si="434" xml:space="preserve"> F$239</f>
        <v>0</v>
      </c>
      <c r="G1397" s="16" t="str">
        <f t="shared" si="434"/>
        <v>£m</v>
      </c>
    </row>
    <row r="1398" spans="1:23" s="16" customFormat="1" outlineLevel="3" x14ac:dyDescent="0.2">
      <c r="A1398" s="163"/>
      <c r="B1398" s="163"/>
      <c r="C1398" s="164"/>
      <c r="D1398" s="165"/>
      <c r="E1398" s="16" t="str">
        <f xml:space="preserve"> E$240</f>
        <v>PR19 C-MeX revenue adjustment expressed in 2022-23 CPIH FYA prices (Residential retail)</v>
      </c>
      <c r="F1398" s="166">
        <f t="shared" ref="F1398:G1398" si="435" xml:space="preserve"> F$240</f>
        <v>0</v>
      </c>
      <c r="G1398" s="16" t="str">
        <f t="shared" si="435"/>
        <v>£m</v>
      </c>
    </row>
    <row r="1399" spans="1:23" s="16" customFormat="1" outlineLevel="3" x14ac:dyDescent="0.2">
      <c r="A1399" s="163"/>
      <c r="B1399" s="163"/>
      <c r="C1399" s="164"/>
      <c r="D1399" s="165"/>
      <c r="E1399" s="16" t="str">
        <f xml:space="preserve"> E$241</f>
        <v>PR19 C-MeX revenue adjustment expressed in 2022-23 CPIH FYA prices (Business retail)</v>
      </c>
      <c r="F1399" s="166">
        <f t="shared" ref="F1399:G1399" si="436" xml:space="preserve"> F$241</f>
        <v>0</v>
      </c>
      <c r="G1399" s="16" t="str">
        <f t="shared" si="436"/>
        <v>£m</v>
      </c>
    </row>
    <row r="1400" spans="1:23" s="16" customFormat="1" outlineLevel="3" x14ac:dyDescent="0.2">
      <c r="A1400" s="163"/>
      <c r="B1400" s="163"/>
      <c r="C1400" s="164"/>
      <c r="D1400" s="165"/>
      <c r="F1400" s="166"/>
    </row>
    <row r="1401" spans="1:23" s="16" customFormat="1" outlineLevel="3" x14ac:dyDescent="0.2">
      <c r="A1401" s="163"/>
      <c r="B1401" s="163"/>
      <c r="C1401" s="164"/>
      <c r="D1401" s="165"/>
      <c r="E1401" s="146" t="str">
        <f xml:space="preserve"> InpS!E$402</f>
        <v>Eligible for post financeability adjustments tax uplift - PR19 C-MeX revenue adjustment (WR)</v>
      </c>
      <c r="F1401" s="146">
        <f xml:space="preserve"> InpS!F$402</f>
        <v>1</v>
      </c>
      <c r="G1401" s="146" t="str">
        <f xml:space="preserve"> InpS!G$402</f>
        <v>1 = Yes, 0 = No</v>
      </c>
    </row>
    <row r="1402" spans="1:23" s="16" customFormat="1" outlineLevel="3" x14ac:dyDescent="0.2">
      <c r="A1402" s="211"/>
      <c r="B1402" s="211"/>
      <c r="C1402" s="209"/>
      <c r="D1402" s="210"/>
      <c r="E1402" s="146" t="str">
        <f xml:space="preserve"> InpS!E$403</f>
        <v>Eligible for post financeability adjustments tax uplift - PR19 C-MeX revenue adjustment (WN)</v>
      </c>
      <c r="F1402" s="146">
        <f xml:space="preserve"> InpS!F$403</f>
        <v>1</v>
      </c>
      <c r="G1402" s="146" t="str">
        <f xml:space="preserve"> InpS!G$403</f>
        <v>1 = Yes, 0 = No</v>
      </c>
      <c r="H1402" s="146"/>
      <c r="I1402" s="146"/>
      <c r="J1402" s="146"/>
      <c r="K1402" s="146"/>
      <c r="L1402" s="146"/>
      <c r="M1402" s="146"/>
      <c r="N1402" s="146"/>
      <c r="O1402" s="146"/>
      <c r="P1402" s="146"/>
      <c r="Q1402" s="146"/>
      <c r="R1402" s="146"/>
      <c r="S1402" s="146"/>
      <c r="T1402" s="146"/>
      <c r="U1402" s="146"/>
      <c r="V1402" s="146"/>
      <c r="W1402" s="146"/>
    </row>
    <row r="1403" spans="1:23" s="16" customFormat="1" outlineLevel="3" x14ac:dyDescent="0.2">
      <c r="A1403" s="211"/>
      <c r="B1403" s="211"/>
      <c r="C1403" s="209"/>
      <c r="D1403" s="210"/>
      <c r="E1403" s="146" t="str">
        <f xml:space="preserve"> InpS!E$404</f>
        <v>Eligible for post financeability adjustments tax uplift - PR19 C-MeX revenue adjustment (WWN)</v>
      </c>
      <c r="F1403" s="146">
        <f xml:space="preserve"> InpS!F$404</f>
        <v>1</v>
      </c>
      <c r="G1403" s="146" t="str">
        <f xml:space="preserve"> InpS!G$404</f>
        <v>1 = Yes, 0 = No</v>
      </c>
      <c r="H1403" s="146"/>
      <c r="I1403" s="146"/>
      <c r="J1403" s="146"/>
      <c r="K1403" s="146"/>
      <c r="L1403" s="146"/>
      <c r="M1403" s="146"/>
      <c r="N1403" s="146"/>
      <c r="O1403" s="146"/>
      <c r="P1403" s="146"/>
      <c r="Q1403" s="146"/>
      <c r="R1403" s="146"/>
      <c r="S1403" s="146"/>
      <c r="T1403" s="146"/>
      <c r="U1403" s="146"/>
      <c r="V1403" s="146"/>
      <c r="W1403" s="146"/>
    </row>
    <row r="1404" spans="1:23" s="16" customFormat="1" outlineLevel="3" x14ac:dyDescent="0.2">
      <c r="A1404" s="211"/>
      <c r="B1404" s="211"/>
      <c r="C1404" s="209"/>
      <c r="D1404" s="210"/>
      <c r="E1404" s="146" t="str">
        <f xml:space="preserve"> InpS!E$405</f>
        <v>Eligible for post financeability adjustments tax uplift - PR19 C-MeX revenue adjustment (BR)</v>
      </c>
      <c r="F1404" s="146">
        <f xml:space="preserve"> InpS!F$405</f>
        <v>1</v>
      </c>
      <c r="G1404" s="146" t="str">
        <f xml:space="preserve"> InpS!G$405</f>
        <v>1 = Yes, 0 = No</v>
      </c>
      <c r="H1404" s="146"/>
      <c r="I1404" s="146"/>
      <c r="J1404" s="146"/>
      <c r="K1404" s="146"/>
      <c r="L1404" s="146"/>
      <c r="M1404" s="146"/>
      <c r="N1404" s="146"/>
      <c r="O1404" s="146"/>
      <c r="P1404" s="146"/>
      <c r="Q1404" s="146"/>
      <c r="R1404" s="146"/>
      <c r="S1404" s="146"/>
      <c r="T1404" s="146"/>
      <c r="U1404" s="146"/>
      <c r="V1404" s="146"/>
      <c r="W1404" s="146"/>
    </row>
    <row r="1405" spans="1:23" s="16" customFormat="1" outlineLevel="3" x14ac:dyDescent="0.2">
      <c r="A1405" s="211"/>
      <c r="B1405" s="211"/>
      <c r="C1405" s="209"/>
      <c r="D1405" s="210"/>
      <c r="E1405" s="146" t="str">
        <f xml:space="preserve"> InpS!E$406</f>
        <v>Eligible for post financeability adjustments tax uplift - PR19 C-MeX revenue adjustment (ADDN1)</v>
      </c>
      <c r="F1405" s="146">
        <f xml:space="preserve"> InpS!F$406</f>
        <v>1</v>
      </c>
      <c r="G1405" s="146" t="str">
        <f xml:space="preserve"> InpS!G$406</f>
        <v>1 = Yes, 0 = No</v>
      </c>
      <c r="H1405" s="146"/>
      <c r="I1405" s="146"/>
      <c r="J1405" s="146"/>
      <c r="K1405" s="146"/>
      <c r="L1405" s="146"/>
      <c r="M1405" s="146"/>
      <c r="N1405" s="146"/>
      <c r="O1405" s="146"/>
      <c r="P1405" s="146"/>
      <c r="Q1405" s="146"/>
      <c r="R1405" s="146"/>
      <c r="S1405" s="146"/>
      <c r="T1405" s="146"/>
      <c r="U1405" s="146"/>
      <c r="V1405" s="146"/>
      <c r="W1405" s="146"/>
    </row>
    <row r="1406" spans="1:23" s="16" customFormat="1" outlineLevel="3" x14ac:dyDescent="0.2">
      <c r="A1406" s="211"/>
      <c r="B1406" s="211"/>
      <c r="C1406" s="209"/>
      <c r="D1406" s="210"/>
      <c r="E1406" s="146" t="str">
        <f xml:space="preserve"> InpS!E$407</f>
        <v>Eligible for post financeability adjustments tax uplift - PR19 C-MeX revenue adjustment (ADDN2)</v>
      </c>
      <c r="F1406" s="146">
        <f xml:space="preserve"> InpS!F$407</f>
        <v>1</v>
      </c>
      <c r="G1406" s="146" t="str">
        <f xml:space="preserve"> InpS!G$407</f>
        <v>1 = Yes, 0 = No</v>
      </c>
      <c r="H1406" s="146"/>
      <c r="I1406" s="146"/>
      <c r="J1406" s="146"/>
      <c r="K1406" s="146"/>
      <c r="L1406" s="146"/>
      <c r="M1406" s="146"/>
      <c r="N1406" s="146"/>
      <c r="O1406" s="146"/>
      <c r="P1406" s="146"/>
      <c r="Q1406" s="146"/>
      <c r="R1406" s="146"/>
      <c r="S1406" s="146"/>
      <c r="T1406" s="146"/>
      <c r="U1406" s="146"/>
      <c r="V1406" s="146"/>
      <c r="W1406" s="146"/>
    </row>
    <row r="1407" spans="1:23" s="16" customFormat="1" outlineLevel="3" x14ac:dyDescent="0.2">
      <c r="A1407" s="211"/>
      <c r="B1407" s="211"/>
      <c r="C1407" s="209"/>
      <c r="D1407" s="210"/>
      <c r="E1407" s="146" t="str">
        <f xml:space="preserve"> InpS!E$408</f>
        <v>Eligible for post financeability adjustments tax uplift - PR19 C-MeX revenue adjustment (Residential retail)</v>
      </c>
      <c r="F1407" s="146">
        <f xml:space="preserve"> InpS!F$408</f>
        <v>1</v>
      </c>
      <c r="G1407" s="146" t="str">
        <f xml:space="preserve"> InpS!G$408</f>
        <v>1 = Yes, 0 = No</v>
      </c>
      <c r="H1407" s="146"/>
      <c r="I1407" s="146"/>
      <c r="J1407" s="146"/>
      <c r="K1407" s="146"/>
      <c r="L1407" s="146"/>
      <c r="M1407" s="146"/>
      <c r="N1407" s="146"/>
      <c r="O1407" s="146"/>
      <c r="P1407" s="146"/>
      <c r="Q1407" s="146"/>
      <c r="R1407" s="146"/>
      <c r="S1407" s="146"/>
      <c r="T1407" s="146"/>
      <c r="U1407" s="146"/>
      <c r="V1407" s="146"/>
      <c r="W1407" s="146"/>
    </row>
    <row r="1408" spans="1:23" s="16" customFormat="1" outlineLevel="3" x14ac:dyDescent="0.2">
      <c r="A1408" s="211"/>
      <c r="B1408" s="211"/>
      <c r="C1408" s="209"/>
      <c r="D1408" s="210"/>
      <c r="E1408" s="146" t="str">
        <f xml:space="preserve"> InpS!E$409</f>
        <v>Eligible for post financeability adjustments tax uplift - PR19 C-MeX revenue adjustment (Business retail)</v>
      </c>
      <c r="F1408" s="146">
        <f xml:space="preserve"> InpS!F$409</f>
        <v>1</v>
      </c>
      <c r="G1408" s="146" t="str">
        <f xml:space="preserve"> InpS!G$409</f>
        <v>1 = Yes, 0 = No</v>
      </c>
      <c r="H1408" s="146"/>
      <c r="I1408" s="146"/>
      <c r="J1408" s="146"/>
      <c r="K1408" s="146"/>
      <c r="L1408" s="146"/>
      <c r="M1408" s="146"/>
      <c r="N1408" s="146"/>
      <c r="O1408" s="146"/>
      <c r="P1408" s="146"/>
      <c r="Q1408" s="146"/>
      <c r="R1408" s="146"/>
      <c r="S1408" s="146"/>
      <c r="T1408" s="146"/>
      <c r="U1408" s="146"/>
      <c r="V1408" s="146"/>
      <c r="W1408" s="146"/>
    </row>
    <row r="1409" spans="1:23" s="16" customFormat="1" outlineLevel="3" x14ac:dyDescent="0.2">
      <c r="A1409" s="211"/>
      <c r="B1409" s="211"/>
      <c r="C1409" s="209"/>
      <c r="D1409" s="210"/>
      <c r="F1409" s="166"/>
      <c r="H1409" s="146"/>
      <c r="I1409" s="146"/>
      <c r="J1409" s="146"/>
      <c r="K1409" s="146"/>
      <c r="L1409" s="146"/>
      <c r="M1409" s="146"/>
      <c r="N1409" s="146"/>
      <c r="O1409" s="146"/>
      <c r="P1409" s="146"/>
      <c r="Q1409" s="146"/>
      <c r="R1409" s="146"/>
      <c r="S1409" s="146"/>
      <c r="T1409" s="146"/>
      <c r="U1409" s="146"/>
      <c r="V1409" s="146"/>
      <c r="W1409" s="146"/>
    </row>
    <row r="1410" spans="1:23" s="16" customFormat="1" outlineLevel="3" x14ac:dyDescent="0.2">
      <c r="A1410" s="163"/>
      <c r="B1410" s="163"/>
      <c r="C1410" s="164"/>
      <c r="D1410" s="165"/>
      <c r="E1410" s="16" t="s">
        <v>997</v>
      </c>
      <c r="F1410" s="166">
        <f xml:space="preserve"> F1392 * (1 - F1401)</f>
        <v>0</v>
      </c>
      <c r="G1410" s="16" t="s">
        <v>158</v>
      </c>
    </row>
    <row r="1411" spans="1:23" s="16" customFormat="1" outlineLevel="3" x14ac:dyDescent="0.2">
      <c r="A1411" s="163"/>
      <c r="B1411" s="163"/>
      <c r="C1411" s="164"/>
      <c r="D1411" s="165"/>
      <c r="E1411" s="16" t="s">
        <v>998</v>
      </c>
      <c r="F1411" s="166">
        <f t="shared" ref="F1411:F1417" si="437" xml:space="preserve"> F1393 * (1 - F1402)</f>
        <v>0</v>
      </c>
      <c r="G1411" s="16" t="s">
        <v>158</v>
      </c>
    </row>
    <row r="1412" spans="1:23" s="268" customFormat="1" outlineLevel="3" x14ac:dyDescent="0.2">
      <c r="A1412" s="163"/>
      <c r="B1412" s="163"/>
      <c r="C1412" s="164"/>
      <c r="D1412" s="165"/>
      <c r="E1412" s="16" t="s">
        <v>999</v>
      </c>
      <c r="F1412" s="166">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8" customFormat="1" outlineLevel="3" x14ac:dyDescent="0.2">
      <c r="A1413" s="163"/>
      <c r="B1413" s="163"/>
      <c r="C1413" s="164"/>
      <c r="D1413" s="165"/>
      <c r="E1413" s="16" t="s">
        <v>1000</v>
      </c>
      <c r="F1413" s="166">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8" customFormat="1" outlineLevel="3" x14ac:dyDescent="0.2">
      <c r="A1414" s="163"/>
      <c r="B1414" s="163"/>
      <c r="C1414" s="164"/>
      <c r="D1414" s="165"/>
      <c r="E1414" s="16" t="s">
        <v>1001</v>
      </c>
      <c r="F1414" s="166">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8" customFormat="1" outlineLevel="3" x14ac:dyDescent="0.2">
      <c r="A1415" s="163"/>
      <c r="B1415" s="163"/>
      <c r="C1415" s="164"/>
      <c r="D1415" s="165"/>
      <c r="E1415" s="16" t="s">
        <v>1002</v>
      </c>
      <c r="F1415" s="166">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8" customFormat="1" outlineLevel="3" x14ac:dyDescent="0.2">
      <c r="A1416" s="163"/>
      <c r="B1416" s="163"/>
      <c r="C1416" s="164"/>
      <c r="D1416" s="165"/>
      <c r="E1416" s="16" t="s">
        <v>1003</v>
      </c>
      <c r="F1416" s="166">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8" customFormat="1" outlineLevel="3" x14ac:dyDescent="0.2">
      <c r="A1417" s="163"/>
      <c r="B1417" s="163"/>
      <c r="C1417" s="164"/>
      <c r="D1417" s="165"/>
      <c r="E1417" s="16" t="s">
        <v>1004</v>
      </c>
      <c r="F1417" s="166">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3"/>
      <c r="B1418" s="163"/>
      <c r="C1418" s="164"/>
      <c r="D1418" s="165"/>
      <c r="F1418" s="166"/>
    </row>
    <row r="1419" spans="1:23" s="268" customFormat="1" outlineLevel="2" x14ac:dyDescent="0.2">
      <c r="A1419" s="163"/>
      <c r="B1419" s="163"/>
      <c r="C1419" s="164" t="s">
        <v>780</v>
      </c>
      <c r="D1419" s="165"/>
      <c r="E1419" s="16"/>
      <c r="F1419" s="166"/>
      <c r="G1419" s="16"/>
      <c r="H1419" s="16"/>
      <c r="I1419" s="16"/>
      <c r="J1419" s="16"/>
      <c r="K1419" s="16"/>
      <c r="L1419" s="16"/>
      <c r="M1419" s="16"/>
      <c r="N1419" s="16"/>
      <c r="O1419" s="16"/>
      <c r="P1419" s="16"/>
      <c r="Q1419" s="16"/>
      <c r="R1419" s="16"/>
      <c r="S1419" s="16"/>
      <c r="T1419" s="16"/>
      <c r="U1419" s="16"/>
      <c r="V1419" s="16"/>
      <c r="W1419" s="16"/>
    </row>
    <row r="1420" spans="1:23" s="268" customFormat="1" outlineLevel="3" x14ac:dyDescent="0.2">
      <c r="A1420" s="163"/>
      <c r="B1420" s="163"/>
      <c r="D1420" s="165"/>
      <c r="E1420" s="16" t="str">
        <f xml:space="preserve"> E$243</f>
        <v>PR19 D-MeX revenue adjustment expressed in 2022-23 CPIH FYA prices (WR)</v>
      </c>
      <c r="F1420" s="166">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8" customFormat="1" outlineLevel="3" x14ac:dyDescent="0.2">
      <c r="A1421" s="163"/>
      <c r="B1421" s="163"/>
      <c r="C1421" s="164"/>
      <c r="D1421" s="165"/>
      <c r="E1421" s="16" t="str">
        <f xml:space="preserve"> E$244</f>
        <v>PR19 D-MeX revenue adjustment expressed in 2022-23 CPIH FYA prices (WN)</v>
      </c>
      <c r="F1421" s="166">
        <f t="shared" ref="F1421:G1421" si="439" xml:space="preserve"> F$244</f>
        <v>0</v>
      </c>
      <c r="G1421" s="16" t="str">
        <f t="shared" si="439"/>
        <v>£m</v>
      </c>
      <c r="H1421" s="16"/>
      <c r="I1421" s="16"/>
      <c r="J1421" s="16"/>
      <c r="K1421" s="16"/>
      <c r="L1421" s="16"/>
      <c r="M1421" s="16"/>
      <c r="N1421" s="16"/>
      <c r="O1421" s="16"/>
      <c r="P1421" s="16"/>
      <c r="Q1421" s="16"/>
      <c r="R1421" s="16"/>
      <c r="S1421" s="16"/>
      <c r="T1421" s="16"/>
      <c r="U1421" s="16"/>
      <c r="V1421" s="16"/>
      <c r="W1421" s="16"/>
    </row>
    <row r="1422" spans="1:23" s="268" customFormat="1" outlineLevel="3" x14ac:dyDescent="0.2">
      <c r="A1422" s="163"/>
      <c r="B1422" s="163"/>
      <c r="C1422" s="164"/>
      <c r="D1422" s="165"/>
      <c r="E1422" s="16" t="str">
        <f xml:space="preserve"> E$245</f>
        <v>PR19 D-MeX revenue adjustment expressed in 2022-23 CPIH FYA prices (WWN)</v>
      </c>
      <c r="F1422" s="166">
        <f t="shared" ref="F1422:G1422" si="440" xml:space="preserve"> F$245</f>
        <v>0</v>
      </c>
      <c r="G1422" s="16" t="str">
        <f t="shared" si="440"/>
        <v>£m</v>
      </c>
      <c r="H1422" s="16"/>
      <c r="I1422" s="16"/>
      <c r="J1422" s="16"/>
      <c r="K1422" s="16"/>
      <c r="L1422" s="16"/>
      <c r="M1422" s="16"/>
      <c r="N1422" s="16"/>
      <c r="O1422" s="16"/>
      <c r="P1422" s="16"/>
      <c r="Q1422" s="16"/>
      <c r="R1422" s="16"/>
      <c r="S1422" s="16"/>
      <c r="T1422" s="16"/>
      <c r="U1422" s="16"/>
      <c r="V1422" s="16"/>
      <c r="W1422" s="16"/>
    </row>
    <row r="1423" spans="1:23" s="268" customFormat="1" outlineLevel="3" x14ac:dyDescent="0.2">
      <c r="A1423" s="163"/>
      <c r="B1423" s="163"/>
      <c r="C1423" s="164"/>
      <c r="D1423" s="165"/>
      <c r="E1423" s="16" t="str">
        <f xml:space="preserve"> E$246</f>
        <v>PR19 D-MeX revenue adjustment expressed in 2022-23 CPIH FYA prices (BR)</v>
      </c>
      <c r="F1423" s="166">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8" customFormat="1" outlineLevel="3" x14ac:dyDescent="0.2">
      <c r="A1424" s="163"/>
      <c r="B1424" s="163"/>
      <c r="C1424" s="164"/>
      <c r="D1424" s="165"/>
      <c r="E1424" s="16" t="str">
        <f xml:space="preserve"> E$247</f>
        <v>PR19 D-MeX revenue adjustment expressed in 2022-23 CPIH FYA prices (ADDN1)</v>
      </c>
      <c r="F1424" s="166">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3"/>
      <c r="B1425" s="163"/>
      <c r="C1425" s="164"/>
      <c r="D1425" s="165"/>
      <c r="E1425" s="16" t="str">
        <f xml:space="preserve"> E$248</f>
        <v>PR19 D-MeX revenue adjustment expressed in 2022-23 CPIH FYA prices (ADDN2)</v>
      </c>
      <c r="F1425" s="166">
        <f t="shared" ref="F1425:G1425" si="443" xml:space="preserve"> F$248</f>
        <v>0</v>
      </c>
      <c r="G1425" s="16" t="str">
        <f t="shared" si="443"/>
        <v>£m</v>
      </c>
    </row>
    <row r="1426" spans="1:707" s="268" customFormat="1" outlineLevel="3" x14ac:dyDescent="0.2">
      <c r="A1426" s="163"/>
      <c r="B1426" s="163"/>
      <c r="C1426" s="164"/>
      <c r="D1426" s="165"/>
      <c r="E1426" s="16" t="str">
        <f xml:space="preserve"> E$249</f>
        <v>PR19 D-MeX revenue adjustment expressed in 2022-23 CPIH FYA prices (Residential retail)</v>
      </c>
      <c r="F1426" s="166">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8" customFormat="1" outlineLevel="3" x14ac:dyDescent="0.2">
      <c r="A1427" s="163"/>
      <c r="B1427" s="163"/>
      <c r="C1427" s="164"/>
      <c r="D1427" s="165"/>
      <c r="E1427" s="16" t="str">
        <f xml:space="preserve"> E$250</f>
        <v>PR19 D-MeX revenue adjustment expressed in 2022-23 CPIH FYA prices (Business retail)</v>
      </c>
      <c r="F1427" s="166">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3"/>
      <c r="B1428" s="163"/>
      <c r="C1428" s="164"/>
      <c r="D1428" s="165"/>
      <c r="F1428" s="166"/>
    </row>
    <row r="1429" spans="1:707" s="16" customFormat="1" outlineLevel="3" x14ac:dyDescent="0.2">
      <c r="A1429" s="163"/>
      <c r="B1429" s="163"/>
      <c r="C1429" s="164"/>
      <c r="D1429" s="165"/>
      <c r="E1429" s="146" t="str">
        <f xml:space="preserve"> InpS!E$411</f>
        <v>Eligible for post financeability adjustments tax uplift - PR19 D-MeX revenue adjustment (WR)</v>
      </c>
      <c r="F1429" s="146">
        <f xml:space="preserve"> InpS!F$411</f>
        <v>1</v>
      </c>
      <c r="G1429" s="146" t="str">
        <f xml:space="preserve"> InpS!G$411</f>
        <v>1 = Yes, 0 = No</v>
      </c>
    </row>
    <row r="1430" spans="1:707" s="16" customFormat="1" outlineLevel="3" x14ac:dyDescent="0.2">
      <c r="A1430" s="163"/>
      <c r="B1430" s="163"/>
      <c r="C1430" s="164"/>
      <c r="D1430" s="165"/>
      <c r="E1430" s="146" t="str">
        <f xml:space="preserve"> InpS!E$412</f>
        <v>Eligible for post financeability adjustments tax uplift - PR19 D-MeX revenue adjustment (WN)</v>
      </c>
      <c r="F1430" s="146">
        <f xml:space="preserve"> InpS!F$412</f>
        <v>1</v>
      </c>
      <c r="G1430" s="146" t="str">
        <f xml:space="preserve"> InpS!G$412</f>
        <v>1 = Yes, 0 = No</v>
      </c>
    </row>
    <row r="1431" spans="1:707" s="16" customFormat="1" outlineLevel="3" x14ac:dyDescent="0.2">
      <c r="A1431" s="163"/>
      <c r="B1431" s="163"/>
      <c r="C1431" s="164"/>
      <c r="D1431" s="165"/>
      <c r="E1431" s="146" t="str">
        <f xml:space="preserve"> InpS!E$413</f>
        <v>Eligible for post financeability adjustments tax uplift - PR19 D-MeX revenue adjustment (WWN)</v>
      </c>
      <c r="F1431" s="146">
        <f xml:space="preserve"> InpS!F$413</f>
        <v>1</v>
      </c>
      <c r="G1431" s="146" t="str">
        <f xml:space="preserve"> InpS!G$413</f>
        <v>1 = Yes, 0 = No</v>
      </c>
    </row>
    <row r="1432" spans="1:707" s="164" customFormat="1" outlineLevel="3" x14ac:dyDescent="0.2">
      <c r="A1432" s="163"/>
      <c r="B1432" s="163"/>
      <c r="D1432" s="165"/>
      <c r="E1432" s="146" t="str">
        <f xml:space="preserve"> InpS!E$414</f>
        <v>Eligible for post financeability adjustments tax uplift - PR19 D-MeX revenue adjustment (BR)</v>
      </c>
      <c r="F1432" s="146">
        <f xml:space="preserve"> InpS!F$414</f>
        <v>1</v>
      </c>
      <c r="G1432" s="146"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3"/>
      <c r="B1433" s="163"/>
      <c r="C1433" s="164"/>
      <c r="D1433" s="165"/>
      <c r="E1433" s="146" t="str">
        <f xml:space="preserve"> InpS!E$415</f>
        <v>Eligible for post financeability adjustments tax uplift - PR19 D-MeX revenue adjustment (ADDN1)</v>
      </c>
      <c r="F1433" s="146">
        <f xml:space="preserve"> InpS!F$415</f>
        <v>1</v>
      </c>
      <c r="G1433" s="146" t="str">
        <f xml:space="preserve"> InpS!G$415</f>
        <v>1 = Yes, 0 = No</v>
      </c>
    </row>
    <row r="1434" spans="1:707" s="16" customFormat="1" outlineLevel="3" x14ac:dyDescent="0.2">
      <c r="A1434" s="163"/>
      <c r="B1434" s="163"/>
      <c r="C1434" s="164"/>
      <c r="D1434" s="165"/>
      <c r="E1434" s="146" t="str">
        <f xml:space="preserve"> InpS!E$416</f>
        <v>Eligible for post financeability adjustments tax uplift - PR19 D-MeX revenue adjustment (ADDN2)</v>
      </c>
      <c r="F1434" s="146">
        <f xml:space="preserve"> InpS!F$416</f>
        <v>1</v>
      </c>
      <c r="G1434" s="146" t="str">
        <f xml:space="preserve"> InpS!G$416</f>
        <v>1 = Yes, 0 = No</v>
      </c>
    </row>
    <row r="1435" spans="1:707" s="16" customFormat="1" outlineLevel="3" x14ac:dyDescent="0.2">
      <c r="A1435" s="163"/>
      <c r="B1435" s="163"/>
      <c r="C1435" s="164"/>
      <c r="D1435" s="165"/>
      <c r="E1435" s="146" t="str">
        <f xml:space="preserve"> InpS!E$417</f>
        <v>Eligible for post financeability adjustments tax uplift - PR19 D-MeX revenue adjustment (Residential retail)</v>
      </c>
      <c r="F1435" s="146">
        <f xml:space="preserve"> InpS!F$417</f>
        <v>1</v>
      </c>
      <c r="G1435" s="146" t="str">
        <f xml:space="preserve"> InpS!G$417</f>
        <v>1 = Yes, 0 = No</v>
      </c>
    </row>
    <row r="1436" spans="1:707" s="16" customFormat="1" outlineLevel="3" x14ac:dyDescent="0.2">
      <c r="A1436" s="163"/>
      <c r="B1436" s="163"/>
      <c r="C1436" s="164"/>
      <c r="D1436" s="165"/>
      <c r="E1436" s="146" t="str">
        <f xml:space="preserve"> InpS!E$418</f>
        <v>Eligible for post financeability adjustments tax uplift - PR19 D-MeX revenue adjustment (Business retail)</v>
      </c>
      <c r="F1436" s="146">
        <f xml:space="preserve"> InpS!F$418</f>
        <v>1</v>
      </c>
      <c r="G1436" s="146" t="str">
        <f xml:space="preserve"> InpS!G$418</f>
        <v>1 = Yes, 0 = No</v>
      </c>
    </row>
    <row r="1437" spans="1:707" s="16" customFormat="1" outlineLevel="3" x14ac:dyDescent="0.2">
      <c r="A1437" s="163"/>
      <c r="B1437" s="163"/>
      <c r="C1437" s="164"/>
      <c r="D1437" s="165"/>
      <c r="F1437" s="166"/>
    </row>
    <row r="1438" spans="1:707" s="16" customFormat="1" outlineLevel="3" x14ac:dyDescent="0.2">
      <c r="A1438" s="163"/>
      <c r="B1438" s="163"/>
      <c r="C1438" s="164"/>
      <c r="D1438" s="165"/>
      <c r="E1438" s="16" t="s">
        <v>1005</v>
      </c>
      <c r="F1438" s="166">
        <f xml:space="preserve"> F1420 * (1 - F1429)</f>
        <v>0</v>
      </c>
      <c r="G1438" s="16" t="s">
        <v>158</v>
      </c>
    </row>
    <row r="1439" spans="1:707" s="16" customFormat="1" outlineLevel="3" x14ac:dyDescent="0.2">
      <c r="A1439" s="163"/>
      <c r="B1439" s="163"/>
      <c r="C1439" s="164"/>
      <c r="D1439" s="165"/>
      <c r="E1439" s="16" t="s">
        <v>1006</v>
      </c>
      <c r="F1439" s="166">
        <f t="shared" ref="F1439:F1445" si="446" xml:space="preserve"> F1421 * (1 - F1430)</f>
        <v>0</v>
      </c>
      <c r="G1439" s="16" t="s">
        <v>158</v>
      </c>
    </row>
    <row r="1440" spans="1:707" s="16" customFormat="1" outlineLevel="3" x14ac:dyDescent="0.2">
      <c r="A1440" s="163"/>
      <c r="B1440" s="163"/>
      <c r="C1440" s="164"/>
      <c r="D1440" s="165"/>
      <c r="E1440" s="16" t="s">
        <v>1007</v>
      </c>
      <c r="F1440" s="166">
        <f t="shared" si="446"/>
        <v>0</v>
      </c>
      <c r="G1440" s="16" t="s">
        <v>158</v>
      </c>
    </row>
    <row r="1441" spans="1:7" s="16" customFormat="1" outlineLevel="3" x14ac:dyDescent="0.2">
      <c r="A1441" s="163"/>
      <c r="B1441" s="163"/>
      <c r="C1441" s="164"/>
      <c r="D1441" s="165"/>
      <c r="E1441" s="16" t="s">
        <v>1008</v>
      </c>
      <c r="F1441" s="166">
        <f t="shared" si="446"/>
        <v>0</v>
      </c>
      <c r="G1441" s="16" t="s">
        <v>158</v>
      </c>
    </row>
    <row r="1442" spans="1:7" s="16" customFormat="1" outlineLevel="3" x14ac:dyDescent="0.2">
      <c r="A1442" s="163"/>
      <c r="B1442" s="163"/>
      <c r="C1442" s="164"/>
      <c r="D1442" s="165"/>
      <c r="E1442" s="16" t="s">
        <v>1009</v>
      </c>
      <c r="F1442" s="166">
        <f t="shared" si="446"/>
        <v>0</v>
      </c>
      <c r="G1442" s="16" t="s">
        <v>158</v>
      </c>
    </row>
    <row r="1443" spans="1:7" s="16" customFormat="1" outlineLevel="3" x14ac:dyDescent="0.2">
      <c r="A1443" s="163"/>
      <c r="B1443" s="163"/>
      <c r="C1443" s="164"/>
      <c r="D1443" s="165"/>
      <c r="E1443" s="16" t="s">
        <v>1010</v>
      </c>
      <c r="F1443" s="166">
        <f t="shared" si="446"/>
        <v>0</v>
      </c>
      <c r="G1443" s="16" t="s">
        <v>158</v>
      </c>
    </row>
    <row r="1444" spans="1:7" s="16" customFormat="1" outlineLevel="3" x14ac:dyDescent="0.2">
      <c r="A1444" s="163"/>
      <c r="B1444" s="163"/>
      <c r="C1444" s="164"/>
      <c r="D1444" s="165"/>
      <c r="E1444" s="16" t="s">
        <v>1011</v>
      </c>
      <c r="F1444" s="166">
        <f t="shared" si="446"/>
        <v>0</v>
      </c>
      <c r="G1444" s="16" t="s">
        <v>158</v>
      </c>
    </row>
    <row r="1445" spans="1:7" s="16" customFormat="1" outlineLevel="3" x14ac:dyDescent="0.2">
      <c r="A1445" s="163"/>
      <c r="B1445" s="163"/>
      <c r="C1445" s="164"/>
      <c r="D1445" s="165"/>
      <c r="E1445" s="16" t="s">
        <v>1012</v>
      </c>
      <c r="F1445" s="166">
        <f t="shared" si="446"/>
        <v>0</v>
      </c>
      <c r="G1445" s="16" t="s">
        <v>158</v>
      </c>
    </row>
    <row r="1446" spans="1:7" s="16" customFormat="1" outlineLevel="3" x14ac:dyDescent="0.2">
      <c r="A1446" s="163"/>
      <c r="B1446" s="163"/>
      <c r="C1446" s="164"/>
      <c r="D1446" s="165"/>
      <c r="F1446" s="166"/>
    </row>
    <row r="1447" spans="1:7" s="16" customFormat="1" outlineLevel="2" x14ac:dyDescent="0.2">
      <c r="A1447" s="163"/>
      <c r="B1447" s="163"/>
      <c r="C1447" s="164" t="s">
        <v>789</v>
      </c>
      <c r="D1447" s="165"/>
      <c r="F1447" s="166"/>
    </row>
    <row r="1448" spans="1:7" s="16" customFormat="1" outlineLevel="3" x14ac:dyDescent="0.2">
      <c r="A1448" s="163"/>
      <c r="B1448" s="163"/>
      <c r="D1448" s="165"/>
      <c r="E1448" s="16" t="str">
        <f xml:space="preserve"> E$252</f>
        <v>PR19 Bilateral entry (BEA) revenue adjustment expressed in 2022-23 CPIH FYA prices (WR)</v>
      </c>
      <c r="F1448" s="166">
        <f t="shared" ref="F1448:G1448" si="447" xml:space="preserve"> F$252</f>
        <v>0</v>
      </c>
      <c r="G1448" s="16" t="str">
        <f t="shared" si="447"/>
        <v>£m</v>
      </c>
    </row>
    <row r="1449" spans="1:7" s="16" customFormat="1" outlineLevel="3" x14ac:dyDescent="0.2">
      <c r="A1449" s="163"/>
      <c r="B1449" s="163"/>
      <c r="C1449" s="164"/>
      <c r="D1449" s="165"/>
      <c r="E1449" s="16" t="str">
        <f xml:space="preserve"> E$253</f>
        <v>PR19 Bilateral entry (BEA) revenue adjustment expressed in 2022-23 CPIH FYA prices (WN)</v>
      </c>
      <c r="F1449" s="166">
        <f t="shared" ref="F1449:G1449" si="448" xml:space="preserve"> F$253</f>
        <v>0</v>
      </c>
      <c r="G1449" s="16" t="str">
        <f t="shared" si="448"/>
        <v>£m</v>
      </c>
    </row>
    <row r="1450" spans="1:7" s="16" customFormat="1" outlineLevel="3" x14ac:dyDescent="0.2">
      <c r="A1450" s="163"/>
      <c r="B1450" s="163"/>
      <c r="C1450" s="164"/>
      <c r="D1450" s="165"/>
      <c r="E1450" s="16" t="str">
        <f xml:space="preserve"> E$254</f>
        <v>PR19 Bilateral entry (BEA) revenue adjustment expressed in 2022-23 CPIH FYA prices (WWN)</v>
      </c>
      <c r="F1450" s="166">
        <f t="shared" ref="F1450:G1450" si="449" xml:space="preserve"> F$254</f>
        <v>0</v>
      </c>
      <c r="G1450" s="16" t="str">
        <f t="shared" si="449"/>
        <v>£m</v>
      </c>
    </row>
    <row r="1451" spans="1:7" s="16" customFormat="1" outlineLevel="3" x14ac:dyDescent="0.2">
      <c r="A1451" s="163"/>
      <c r="B1451" s="163"/>
      <c r="C1451" s="164"/>
      <c r="D1451" s="165"/>
      <c r="E1451" s="16" t="str">
        <f xml:space="preserve"> E$255</f>
        <v>PR19 Bilateral entry (BEA) revenue adjustment expressed in 2022-23 CPIH FYA prices (BR)</v>
      </c>
      <c r="F1451" s="166">
        <f t="shared" ref="F1451:G1451" si="450" xml:space="preserve"> F$255</f>
        <v>0</v>
      </c>
      <c r="G1451" s="16" t="str">
        <f t="shared" si="450"/>
        <v>£m</v>
      </c>
    </row>
    <row r="1452" spans="1:7" s="16" customFormat="1" outlineLevel="3" x14ac:dyDescent="0.2">
      <c r="A1452" s="163"/>
      <c r="B1452" s="163"/>
      <c r="C1452" s="164"/>
      <c r="D1452" s="165"/>
      <c r="E1452" s="16" t="str">
        <f xml:space="preserve"> E$256</f>
        <v>PR19 Bilateral entry (BEA) revenue adjustment expressed in 2022-23 CPIH FYA prices (ADDN1)</v>
      </c>
      <c r="F1452" s="166">
        <f t="shared" ref="F1452:G1452" si="451" xml:space="preserve"> F$256</f>
        <v>0</v>
      </c>
      <c r="G1452" s="16" t="str">
        <f t="shared" si="451"/>
        <v>£m</v>
      </c>
    </row>
    <row r="1453" spans="1:7" s="16" customFormat="1" outlineLevel="3" x14ac:dyDescent="0.2">
      <c r="A1453" s="163"/>
      <c r="B1453" s="163"/>
      <c r="C1453" s="164"/>
      <c r="D1453" s="165"/>
      <c r="E1453" s="16" t="str">
        <f xml:space="preserve"> E$257</f>
        <v>PR19 Bilateral entry (BEA) revenue adjustment expressed in 2022-23 CPIH FYA prices (ADDN2)</v>
      </c>
      <c r="F1453" s="166">
        <f t="shared" ref="F1453:G1453" si="452" xml:space="preserve"> F$257</f>
        <v>0</v>
      </c>
      <c r="G1453" s="16" t="str">
        <f t="shared" si="452"/>
        <v>£m</v>
      </c>
    </row>
    <row r="1454" spans="1:7" s="16" customFormat="1" outlineLevel="3" x14ac:dyDescent="0.2">
      <c r="A1454" s="163"/>
      <c r="B1454" s="163"/>
      <c r="C1454" s="164"/>
      <c r="D1454" s="165"/>
      <c r="E1454" s="16" t="str">
        <f xml:space="preserve"> E$258</f>
        <v>PR19 Bilateral entry (BEA) revenue adjustment expressed in 2022-23 CPIH FYA prices (Residential retail)</v>
      </c>
      <c r="F1454" s="166">
        <f t="shared" ref="F1454:G1454" si="453" xml:space="preserve"> F$258</f>
        <v>0</v>
      </c>
      <c r="G1454" s="16" t="str">
        <f t="shared" si="453"/>
        <v>£m</v>
      </c>
    </row>
    <row r="1455" spans="1:7" s="16" customFormat="1" outlineLevel="3" x14ac:dyDescent="0.2">
      <c r="A1455" s="163"/>
      <c r="B1455" s="163"/>
      <c r="C1455" s="164"/>
      <c r="D1455" s="165"/>
      <c r="E1455" s="16" t="str">
        <f xml:space="preserve"> E$259</f>
        <v>PR19 Bilateral entry (BEA) revenue adjustment expressed in 2022-23 CPIH FYA prices (Business retail)</v>
      </c>
      <c r="F1455" s="166">
        <f t="shared" ref="F1455:G1455" si="454" xml:space="preserve"> F$259</f>
        <v>0</v>
      </c>
      <c r="G1455" s="16" t="str">
        <f t="shared" si="454"/>
        <v>£m</v>
      </c>
    </row>
    <row r="1456" spans="1:7" s="16" customFormat="1" outlineLevel="3" x14ac:dyDescent="0.2">
      <c r="A1456" s="163"/>
      <c r="B1456" s="163"/>
      <c r="C1456" s="164"/>
      <c r="D1456" s="165"/>
      <c r="F1456" s="166"/>
    </row>
    <row r="1457" spans="1:7" s="16" customFormat="1" outlineLevel="3" x14ac:dyDescent="0.2">
      <c r="A1457" s="163"/>
      <c r="B1457" s="163"/>
      <c r="C1457" s="164"/>
      <c r="D1457" s="165"/>
      <c r="E1457" s="146" t="str">
        <f xml:space="preserve"> InpS!E$420</f>
        <v>Eligible for post financeability adjustments tax uplift - PR19 Bilateral entry (BEA) revenue adjustment (WR)</v>
      </c>
      <c r="F1457" s="146">
        <f xml:space="preserve"> InpS!F$420</f>
        <v>0</v>
      </c>
      <c r="G1457" s="146" t="str">
        <f xml:space="preserve"> InpS!G$420</f>
        <v>1 = Yes, 0 = No</v>
      </c>
    </row>
    <row r="1458" spans="1:7" s="16" customFormat="1" outlineLevel="3" x14ac:dyDescent="0.2">
      <c r="A1458" s="163"/>
      <c r="B1458" s="163"/>
      <c r="C1458" s="164"/>
      <c r="D1458" s="165"/>
      <c r="E1458" s="146" t="str">
        <f xml:space="preserve"> InpS!E$421</f>
        <v>Eligible for post financeability adjustments tax uplift - PR19 Bilateral entry (BEA) revenue adjustment (WN)</v>
      </c>
      <c r="F1458" s="146">
        <f xml:space="preserve"> InpS!F$421</f>
        <v>0</v>
      </c>
      <c r="G1458" s="146" t="str">
        <f xml:space="preserve"> InpS!G$421</f>
        <v>1 = Yes, 0 = No</v>
      </c>
    </row>
    <row r="1459" spans="1:7" s="16" customFormat="1" outlineLevel="3" x14ac:dyDescent="0.2">
      <c r="A1459" s="163"/>
      <c r="B1459" s="163"/>
      <c r="C1459" s="164"/>
      <c r="D1459" s="165"/>
      <c r="E1459" s="146" t="str">
        <f xml:space="preserve"> InpS!E$422</f>
        <v>Eligible for post financeability adjustments tax uplift - PR19 Bilateral entry (BEA) revenue adjustment (WWN)</v>
      </c>
      <c r="F1459" s="146">
        <f xml:space="preserve"> InpS!F$422</f>
        <v>0</v>
      </c>
      <c r="G1459" s="146" t="str">
        <f xml:space="preserve"> InpS!G$422</f>
        <v>1 = Yes, 0 = No</v>
      </c>
    </row>
    <row r="1460" spans="1:7" s="16" customFormat="1" outlineLevel="3" x14ac:dyDescent="0.2">
      <c r="A1460" s="163"/>
      <c r="B1460" s="163"/>
      <c r="C1460" s="164"/>
      <c r="D1460" s="165"/>
      <c r="E1460" s="146" t="str">
        <f xml:space="preserve"> InpS!E$423</f>
        <v>Eligible for post financeability adjustments tax uplift - PR19 Bilateral entry (BEA) revenue adjustment (BR)</v>
      </c>
      <c r="F1460" s="146">
        <f xml:space="preserve"> InpS!F$423</f>
        <v>0</v>
      </c>
      <c r="G1460" s="146" t="str">
        <f xml:space="preserve"> InpS!G$423</f>
        <v>1 = Yes, 0 = No</v>
      </c>
    </row>
    <row r="1461" spans="1:7" s="16" customFormat="1" outlineLevel="3" x14ac:dyDescent="0.2">
      <c r="A1461" s="163"/>
      <c r="B1461" s="163"/>
      <c r="C1461" s="164"/>
      <c r="D1461" s="165"/>
      <c r="E1461" s="146" t="str">
        <f xml:space="preserve"> InpS!E$424</f>
        <v>Eligible for post financeability adjustments tax uplift - PR19 Bilateral entry (BEA) revenue adjustment (ADDN1)</v>
      </c>
      <c r="F1461" s="146">
        <f xml:space="preserve"> InpS!F$424</f>
        <v>0</v>
      </c>
      <c r="G1461" s="146" t="str">
        <f xml:space="preserve"> InpS!G$424</f>
        <v>1 = Yes, 0 = No</v>
      </c>
    </row>
    <row r="1462" spans="1:7" s="16" customFormat="1" outlineLevel="3" x14ac:dyDescent="0.2">
      <c r="A1462" s="163"/>
      <c r="B1462" s="163"/>
      <c r="C1462" s="164"/>
      <c r="D1462" s="165"/>
      <c r="E1462" s="146" t="str">
        <f xml:space="preserve"> InpS!E$425</f>
        <v>Eligible for post financeability adjustments tax uplift - PR19 Bilateral entry (BEA) revenue adjustment (ADDN2)</v>
      </c>
      <c r="F1462" s="146">
        <f xml:space="preserve"> InpS!F$425</f>
        <v>0</v>
      </c>
      <c r="G1462" s="146" t="str">
        <f xml:space="preserve"> InpS!G$425</f>
        <v>1 = Yes, 0 = No</v>
      </c>
    </row>
    <row r="1463" spans="1:7" s="16" customFormat="1" outlineLevel="3" x14ac:dyDescent="0.2">
      <c r="A1463" s="163"/>
      <c r="B1463" s="163"/>
      <c r="C1463" s="164"/>
      <c r="D1463" s="165"/>
      <c r="E1463" s="146" t="str">
        <f xml:space="preserve"> InpS!E$426</f>
        <v>Eligible for post financeability adjustments tax uplift - PR19 Bilateral entry (BEA) revenue adjustment (Residential retail)</v>
      </c>
      <c r="F1463" s="146">
        <f xml:space="preserve"> InpS!F$426</f>
        <v>0</v>
      </c>
      <c r="G1463" s="146" t="str">
        <f xml:space="preserve"> InpS!G$426</f>
        <v>1 = Yes, 0 = No</v>
      </c>
    </row>
    <row r="1464" spans="1:7" s="16" customFormat="1" outlineLevel="3" x14ac:dyDescent="0.2">
      <c r="A1464" s="163"/>
      <c r="B1464" s="163"/>
      <c r="C1464" s="164"/>
      <c r="D1464" s="165"/>
      <c r="E1464" s="146" t="str">
        <f xml:space="preserve"> InpS!E$427</f>
        <v>Eligible for post financeability adjustments tax uplift - PR19 Bilateral entry (BEA) revenue adjustment (Business retail)</v>
      </c>
      <c r="F1464" s="146">
        <f xml:space="preserve"> InpS!F$427</f>
        <v>0</v>
      </c>
      <c r="G1464" s="146" t="str">
        <f xml:space="preserve"> InpS!G$427</f>
        <v>1 = Yes, 0 = No</v>
      </c>
    </row>
    <row r="1465" spans="1:7" s="16" customFormat="1" outlineLevel="3" x14ac:dyDescent="0.2">
      <c r="A1465" s="163"/>
      <c r="B1465" s="163"/>
      <c r="C1465" s="164"/>
      <c r="D1465" s="165"/>
      <c r="F1465" s="166"/>
    </row>
    <row r="1466" spans="1:7" s="16" customFormat="1" outlineLevel="3" x14ac:dyDescent="0.2">
      <c r="A1466" s="163"/>
      <c r="B1466" s="163"/>
      <c r="C1466" s="164"/>
      <c r="D1466" s="165"/>
      <c r="E1466" s="16" t="s">
        <v>1013</v>
      </c>
      <c r="F1466" s="166">
        <f xml:space="preserve"> F1448 * (1 - F1457)</f>
        <v>0</v>
      </c>
      <c r="G1466" s="16" t="s">
        <v>158</v>
      </c>
    </row>
    <row r="1467" spans="1:7" s="16" customFormat="1" outlineLevel="3" x14ac:dyDescent="0.2">
      <c r="A1467" s="163"/>
      <c r="B1467" s="163"/>
      <c r="C1467" s="164"/>
      <c r="D1467" s="165"/>
      <c r="E1467" s="16" t="s">
        <v>1014</v>
      </c>
      <c r="F1467" s="166">
        <f t="shared" ref="F1467:F1473" si="455" xml:space="preserve"> F1449 * (1 - F1458)</f>
        <v>0</v>
      </c>
      <c r="G1467" s="16" t="s">
        <v>158</v>
      </c>
    </row>
    <row r="1468" spans="1:7" s="16" customFormat="1" outlineLevel="3" x14ac:dyDescent="0.2">
      <c r="A1468" s="163"/>
      <c r="B1468" s="163"/>
      <c r="C1468" s="164"/>
      <c r="D1468" s="165"/>
      <c r="E1468" s="16" t="s">
        <v>1015</v>
      </c>
      <c r="F1468" s="166">
        <f t="shared" si="455"/>
        <v>0</v>
      </c>
      <c r="G1468" s="16" t="s">
        <v>158</v>
      </c>
    </row>
    <row r="1469" spans="1:7" s="16" customFormat="1" outlineLevel="3" x14ac:dyDescent="0.2">
      <c r="A1469" s="163"/>
      <c r="B1469" s="163"/>
      <c r="C1469" s="164"/>
      <c r="D1469" s="165"/>
      <c r="E1469" s="16" t="s">
        <v>1016</v>
      </c>
      <c r="F1469" s="166">
        <f t="shared" si="455"/>
        <v>0</v>
      </c>
      <c r="G1469" s="16" t="s">
        <v>158</v>
      </c>
    </row>
    <row r="1470" spans="1:7" s="16" customFormat="1" outlineLevel="3" x14ac:dyDescent="0.2">
      <c r="A1470" s="163"/>
      <c r="B1470" s="163"/>
      <c r="C1470" s="164"/>
      <c r="D1470" s="165"/>
      <c r="E1470" s="16" t="s">
        <v>1017</v>
      </c>
      <c r="F1470" s="166">
        <f t="shared" si="455"/>
        <v>0</v>
      </c>
      <c r="G1470" s="16" t="s">
        <v>158</v>
      </c>
    </row>
    <row r="1471" spans="1:7" s="16" customFormat="1" outlineLevel="3" x14ac:dyDescent="0.2">
      <c r="A1471" s="163"/>
      <c r="B1471" s="163"/>
      <c r="C1471" s="164"/>
      <c r="D1471" s="165"/>
      <c r="E1471" s="16" t="s">
        <v>1018</v>
      </c>
      <c r="F1471" s="166">
        <f t="shared" si="455"/>
        <v>0</v>
      </c>
      <c r="G1471" s="16" t="s">
        <v>158</v>
      </c>
    </row>
    <row r="1472" spans="1:7" s="16" customFormat="1" outlineLevel="3" x14ac:dyDescent="0.2">
      <c r="A1472" s="163"/>
      <c r="B1472" s="163"/>
      <c r="C1472" s="164"/>
      <c r="D1472" s="165"/>
      <c r="E1472" s="16" t="s">
        <v>1019</v>
      </c>
      <c r="F1472" s="166">
        <f t="shared" si="455"/>
        <v>0</v>
      </c>
      <c r="G1472" s="16" t="s">
        <v>158</v>
      </c>
    </row>
    <row r="1473" spans="1:7" s="16" customFormat="1" outlineLevel="3" x14ac:dyDescent="0.2">
      <c r="A1473" s="163"/>
      <c r="B1473" s="163"/>
      <c r="C1473" s="164"/>
      <c r="D1473" s="165"/>
      <c r="E1473" s="16" t="s">
        <v>1020</v>
      </c>
      <c r="F1473" s="166">
        <f t="shared" si="455"/>
        <v>0</v>
      </c>
      <c r="G1473" s="16" t="s">
        <v>158</v>
      </c>
    </row>
    <row r="1474" spans="1:7" s="16" customFormat="1" outlineLevel="3" x14ac:dyDescent="0.2">
      <c r="A1474" s="163"/>
      <c r="B1474" s="163"/>
      <c r="C1474" s="164"/>
      <c r="D1474" s="165"/>
      <c r="F1474" s="166"/>
    </row>
    <row r="1475" spans="1:7" s="16" customFormat="1" outlineLevel="2" x14ac:dyDescent="0.2">
      <c r="A1475" s="163"/>
      <c r="B1475" s="163"/>
      <c r="C1475" s="164" t="s">
        <v>798</v>
      </c>
      <c r="D1475" s="165"/>
      <c r="F1475" s="166"/>
    </row>
    <row r="1476" spans="1:7" s="16" customFormat="1" outlineLevel="3" x14ac:dyDescent="0.2">
      <c r="A1476" s="163"/>
      <c r="B1476" s="163"/>
      <c r="D1476" s="165"/>
      <c r="E1476" s="16" t="str">
        <f xml:space="preserve"> E$270</f>
        <v>PR19 Business retail revenue adjustment expressed in 2022-23 CPIH FYA prices (WR)</v>
      </c>
      <c r="F1476" s="166">
        <f t="shared" ref="F1476:G1476" si="456" xml:space="preserve"> F$270</f>
        <v>0</v>
      </c>
      <c r="G1476" s="16" t="str">
        <f t="shared" si="456"/>
        <v>£m</v>
      </c>
    </row>
    <row r="1477" spans="1:7" s="16" customFormat="1" outlineLevel="3" x14ac:dyDescent="0.2">
      <c r="A1477" s="163"/>
      <c r="B1477" s="163"/>
      <c r="C1477" s="164"/>
      <c r="D1477" s="165"/>
      <c r="E1477" s="16" t="str">
        <f xml:space="preserve"> E$271</f>
        <v>PR19 Business retail revenue adjustment expressed in 2022-23 CPIH FYA prices (WN)</v>
      </c>
      <c r="F1477" s="166">
        <f t="shared" ref="F1477:G1477" si="457" xml:space="preserve"> F$271</f>
        <v>0</v>
      </c>
      <c r="G1477" s="16" t="str">
        <f t="shared" si="457"/>
        <v>£m</v>
      </c>
    </row>
    <row r="1478" spans="1:7" s="16" customFormat="1" outlineLevel="3" x14ac:dyDescent="0.2">
      <c r="A1478" s="163"/>
      <c r="B1478" s="163"/>
      <c r="C1478" s="164"/>
      <c r="D1478" s="165"/>
      <c r="E1478" s="16" t="str">
        <f xml:space="preserve"> E$272</f>
        <v>PR19 Business retail revenue adjustment expressed in 2022-23 CPIH FYA prices (WWN)</v>
      </c>
      <c r="F1478" s="166">
        <f t="shared" ref="F1478:G1478" si="458" xml:space="preserve"> F$272</f>
        <v>0</v>
      </c>
      <c r="G1478" s="16" t="str">
        <f t="shared" si="458"/>
        <v>£m</v>
      </c>
    </row>
    <row r="1479" spans="1:7" s="16" customFormat="1" outlineLevel="3" x14ac:dyDescent="0.2">
      <c r="A1479" s="163"/>
      <c r="B1479" s="163"/>
      <c r="C1479" s="164"/>
      <c r="D1479" s="165"/>
      <c r="E1479" s="16" t="str">
        <f xml:space="preserve"> E$273</f>
        <v>PR19 Business retail revenue adjustment expressed in 2022-23 CPIH FYA prices (BR)</v>
      </c>
      <c r="F1479" s="166">
        <f t="shared" ref="F1479:G1479" si="459" xml:space="preserve"> F$273</f>
        <v>0</v>
      </c>
      <c r="G1479" s="16" t="str">
        <f t="shared" si="459"/>
        <v>£m</v>
      </c>
    </row>
    <row r="1480" spans="1:7" s="16" customFormat="1" outlineLevel="3" x14ac:dyDescent="0.2">
      <c r="A1480" s="163"/>
      <c r="B1480" s="163"/>
      <c r="C1480" s="164"/>
      <c r="D1480" s="165"/>
      <c r="E1480" s="16" t="str">
        <f xml:space="preserve"> E$274</f>
        <v>PR19 Business retail revenue adjustment expressed in 2022-23 CPIH FYA prices (ADDN1)</v>
      </c>
      <c r="F1480" s="166">
        <f t="shared" ref="F1480:G1480" si="460" xml:space="preserve"> F$274</f>
        <v>0</v>
      </c>
      <c r="G1480" s="16" t="str">
        <f t="shared" si="460"/>
        <v>£m</v>
      </c>
    </row>
    <row r="1481" spans="1:7" s="16" customFormat="1" outlineLevel="3" x14ac:dyDescent="0.2">
      <c r="A1481" s="163"/>
      <c r="B1481" s="163"/>
      <c r="C1481" s="164"/>
      <c r="D1481" s="165"/>
      <c r="E1481" s="16" t="str">
        <f xml:space="preserve"> E$275</f>
        <v>PR19 Business retail revenue adjustment expressed in 2022-23 CPIH FYA prices (ADDN2)</v>
      </c>
      <c r="F1481" s="166">
        <f t="shared" ref="F1481:G1481" si="461" xml:space="preserve"> F$275</f>
        <v>0</v>
      </c>
      <c r="G1481" s="16" t="str">
        <f t="shared" si="461"/>
        <v>£m</v>
      </c>
    </row>
    <row r="1482" spans="1:7" s="16" customFormat="1" outlineLevel="3" x14ac:dyDescent="0.2">
      <c r="A1482" s="163"/>
      <c r="B1482" s="163"/>
      <c r="C1482" s="164"/>
      <c r="D1482" s="165"/>
      <c r="E1482" s="16" t="str">
        <f xml:space="preserve"> E$276</f>
        <v>PR19 Business retail revenue adjustment expressed in 2022-23 CPIH FYA prices (Residential retail)</v>
      </c>
      <c r="F1482" s="166">
        <f t="shared" ref="F1482:G1482" si="462" xml:space="preserve"> F$276</f>
        <v>0</v>
      </c>
      <c r="G1482" s="16" t="str">
        <f t="shared" si="462"/>
        <v>£m</v>
      </c>
    </row>
    <row r="1483" spans="1:7" s="16" customFormat="1" outlineLevel="3" x14ac:dyDescent="0.2">
      <c r="A1483" s="163"/>
      <c r="B1483" s="163"/>
      <c r="C1483" s="164"/>
      <c r="D1483" s="165"/>
      <c r="E1483" s="16" t="str">
        <f xml:space="preserve"> E$277</f>
        <v>PR19 Business retail revenue adjustment expressed in 2022-23 CPIH FYA prices (Business retail)</v>
      </c>
      <c r="F1483" s="166">
        <f t="shared" ref="F1483:G1483" si="463" xml:space="preserve"> F$277</f>
        <v>0</v>
      </c>
      <c r="G1483" s="16" t="str">
        <f t="shared" si="463"/>
        <v>£m</v>
      </c>
    </row>
    <row r="1484" spans="1:7" s="16" customFormat="1" outlineLevel="3" x14ac:dyDescent="0.2">
      <c r="A1484" s="163"/>
      <c r="B1484" s="163"/>
      <c r="C1484" s="164"/>
      <c r="D1484" s="165"/>
      <c r="F1484" s="166"/>
    </row>
    <row r="1485" spans="1:7" s="16" customFormat="1" outlineLevel="3" x14ac:dyDescent="0.2">
      <c r="A1485" s="163"/>
      <c r="B1485" s="163"/>
      <c r="C1485" s="164"/>
      <c r="D1485" s="165"/>
      <c r="E1485" s="146" t="str">
        <f xml:space="preserve"> InpS!E$456</f>
        <v>Eligible for post financeability adjustments tax uplift - PR19 Business retail revenue adjustment (WR)</v>
      </c>
      <c r="F1485" s="146">
        <f xml:space="preserve"> InpS!F$456</f>
        <v>0</v>
      </c>
      <c r="G1485" s="146" t="str">
        <f xml:space="preserve"> InpS!G$456</f>
        <v>1 = Yes, 0 = No</v>
      </c>
    </row>
    <row r="1486" spans="1:7" s="16" customFormat="1" outlineLevel="3" x14ac:dyDescent="0.2">
      <c r="A1486" s="163"/>
      <c r="B1486" s="163"/>
      <c r="C1486" s="164"/>
      <c r="D1486" s="165"/>
      <c r="E1486" s="146" t="str">
        <f xml:space="preserve"> InpS!E$457</f>
        <v>Eligible for post financeability adjustments tax uplift - PR19 Business retail revenue adjustment (WN)</v>
      </c>
      <c r="F1486" s="146">
        <f xml:space="preserve"> InpS!F$457</f>
        <v>0</v>
      </c>
      <c r="G1486" s="146" t="str">
        <f xml:space="preserve"> InpS!G$457</f>
        <v>1 = Yes, 0 = No</v>
      </c>
    </row>
    <row r="1487" spans="1:7" s="16" customFormat="1" outlineLevel="3" x14ac:dyDescent="0.2">
      <c r="A1487" s="163"/>
      <c r="B1487" s="163"/>
      <c r="C1487" s="164"/>
      <c r="D1487" s="165"/>
      <c r="E1487" s="146" t="str">
        <f xml:space="preserve"> InpS!E$458</f>
        <v>Eligible for post financeability adjustments tax uplift - PR19 Business retail revenue adjustment (WWN)</v>
      </c>
      <c r="F1487" s="146">
        <f xml:space="preserve"> InpS!F$458</f>
        <v>0</v>
      </c>
      <c r="G1487" s="146" t="str">
        <f xml:space="preserve"> InpS!G$458</f>
        <v>1 = Yes, 0 = No</v>
      </c>
    </row>
    <row r="1488" spans="1:7" s="16" customFormat="1" outlineLevel="3" x14ac:dyDescent="0.2">
      <c r="A1488" s="163"/>
      <c r="B1488" s="163"/>
      <c r="C1488" s="164"/>
      <c r="D1488" s="165"/>
      <c r="E1488" s="146" t="str">
        <f xml:space="preserve"> InpS!E$459</f>
        <v>Eligible for post financeability adjustments tax uplift - PR19 Business retail revenue adjustment (BR)</v>
      </c>
      <c r="F1488" s="146">
        <f xml:space="preserve"> InpS!F$459</f>
        <v>0</v>
      </c>
      <c r="G1488" s="146" t="str">
        <f xml:space="preserve"> InpS!G$459</f>
        <v>1 = Yes, 0 = No</v>
      </c>
    </row>
    <row r="1489" spans="1:7" s="16" customFormat="1" outlineLevel="3" x14ac:dyDescent="0.2">
      <c r="A1489" s="163"/>
      <c r="B1489" s="163"/>
      <c r="C1489" s="164"/>
      <c r="D1489" s="165"/>
      <c r="E1489" s="146" t="str">
        <f xml:space="preserve"> InpS!E$460</f>
        <v>Eligible for post financeability adjustments tax uplift - PR19 Business retail revenue adjustment (ADDN1)</v>
      </c>
      <c r="F1489" s="146">
        <f xml:space="preserve"> InpS!F$460</f>
        <v>0</v>
      </c>
      <c r="G1489" s="146" t="str">
        <f xml:space="preserve"> InpS!G$460</f>
        <v>1 = Yes, 0 = No</v>
      </c>
    </row>
    <row r="1490" spans="1:7" s="16" customFormat="1" outlineLevel="3" x14ac:dyDescent="0.2">
      <c r="A1490" s="163"/>
      <c r="B1490" s="163"/>
      <c r="C1490" s="164"/>
      <c r="D1490" s="165"/>
      <c r="E1490" s="146" t="str">
        <f xml:space="preserve"> InpS!E$461</f>
        <v>Eligible for post financeability adjustments tax uplift - PR19 Business retail revenue adjustment (ADDN2)</v>
      </c>
      <c r="F1490" s="146">
        <f xml:space="preserve"> InpS!F$461</f>
        <v>0</v>
      </c>
      <c r="G1490" s="146" t="str">
        <f xml:space="preserve"> InpS!G$461</f>
        <v>1 = Yes, 0 = No</v>
      </c>
    </row>
    <row r="1491" spans="1:7" s="16" customFormat="1" outlineLevel="3" x14ac:dyDescent="0.2">
      <c r="A1491" s="163"/>
      <c r="B1491" s="163"/>
      <c r="C1491" s="164"/>
      <c r="D1491" s="165"/>
      <c r="E1491" s="146" t="str">
        <f xml:space="preserve"> InpS!E$462</f>
        <v>Eligible for post financeability adjustments tax uplift - PR19 Business retail revenue adjustment (Residential retail)</v>
      </c>
      <c r="F1491" s="146">
        <f xml:space="preserve"> InpS!F$462</f>
        <v>0</v>
      </c>
      <c r="G1491" s="146" t="str">
        <f xml:space="preserve"> InpS!G$462</f>
        <v>1 = Yes, 0 = No</v>
      </c>
    </row>
    <row r="1492" spans="1:7" s="16" customFormat="1" outlineLevel="3" x14ac:dyDescent="0.2">
      <c r="A1492" s="163"/>
      <c r="B1492" s="163"/>
      <c r="C1492" s="164"/>
      <c r="D1492" s="165"/>
      <c r="E1492" s="146" t="str">
        <f xml:space="preserve"> InpS!E$463</f>
        <v>Eligible for post financeability adjustments tax uplift - PR19 Business retail revenue adjustment (Business retail)</v>
      </c>
      <c r="F1492" s="146">
        <f xml:space="preserve"> InpS!F$463</f>
        <v>0</v>
      </c>
      <c r="G1492" s="146" t="str">
        <f xml:space="preserve"> InpS!G$463</f>
        <v>1 = Yes, 0 = No</v>
      </c>
    </row>
    <row r="1493" spans="1:7" s="16" customFormat="1" outlineLevel="3" x14ac:dyDescent="0.2">
      <c r="A1493" s="163"/>
      <c r="B1493" s="163"/>
      <c r="C1493" s="164"/>
      <c r="D1493" s="165"/>
      <c r="F1493" s="166"/>
    </row>
    <row r="1494" spans="1:7" s="16" customFormat="1" outlineLevel="3" x14ac:dyDescent="0.2">
      <c r="A1494" s="163"/>
      <c r="B1494" s="163"/>
      <c r="C1494" s="164"/>
      <c r="D1494" s="165"/>
      <c r="E1494" s="16" t="s">
        <v>1021</v>
      </c>
      <c r="F1494" s="166">
        <f xml:space="preserve"> F1476 * (1 - F1485)</f>
        <v>0</v>
      </c>
      <c r="G1494" s="16" t="s">
        <v>158</v>
      </c>
    </row>
    <row r="1495" spans="1:7" s="16" customFormat="1" outlineLevel="3" x14ac:dyDescent="0.2">
      <c r="A1495" s="163"/>
      <c r="B1495" s="163"/>
      <c r="C1495" s="164"/>
      <c r="D1495" s="165"/>
      <c r="E1495" s="16" t="s">
        <v>1022</v>
      </c>
      <c r="F1495" s="166">
        <f t="shared" ref="F1495:F1501" si="464" xml:space="preserve"> F1477 * (1 - F1486)</f>
        <v>0</v>
      </c>
      <c r="G1495" s="16" t="s">
        <v>158</v>
      </c>
    </row>
    <row r="1496" spans="1:7" s="16" customFormat="1" outlineLevel="3" x14ac:dyDescent="0.2">
      <c r="A1496" s="163"/>
      <c r="B1496" s="163"/>
      <c r="C1496" s="164"/>
      <c r="D1496" s="165"/>
      <c r="E1496" s="16" t="s">
        <v>1023</v>
      </c>
      <c r="F1496" s="166">
        <f t="shared" si="464"/>
        <v>0</v>
      </c>
      <c r="G1496" s="16" t="s">
        <v>158</v>
      </c>
    </row>
    <row r="1497" spans="1:7" s="16" customFormat="1" outlineLevel="3" x14ac:dyDescent="0.2">
      <c r="A1497" s="163"/>
      <c r="B1497" s="163"/>
      <c r="C1497" s="164"/>
      <c r="D1497" s="165"/>
      <c r="E1497" s="16" t="s">
        <v>1024</v>
      </c>
      <c r="F1497" s="166">
        <f t="shared" si="464"/>
        <v>0</v>
      </c>
      <c r="G1497" s="16" t="s">
        <v>158</v>
      </c>
    </row>
    <row r="1498" spans="1:7" s="16" customFormat="1" outlineLevel="3" x14ac:dyDescent="0.2">
      <c r="A1498" s="163"/>
      <c r="B1498" s="163"/>
      <c r="C1498" s="164"/>
      <c r="D1498" s="165"/>
      <c r="E1498" s="16" t="s">
        <v>1025</v>
      </c>
      <c r="F1498" s="166">
        <f t="shared" si="464"/>
        <v>0</v>
      </c>
      <c r="G1498" s="16" t="s">
        <v>158</v>
      </c>
    </row>
    <row r="1499" spans="1:7" s="16" customFormat="1" outlineLevel="3" x14ac:dyDescent="0.2">
      <c r="A1499" s="163"/>
      <c r="B1499" s="163"/>
      <c r="C1499" s="164"/>
      <c r="D1499" s="165"/>
      <c r="E1499" s="16" t="s">
        <v>1026</v>
      </c>
      <c r="F1499" s="166">
        <f t="shared" si="464"/>
        <v>0</v>
      </c>
      <c r="G1499" s="16" t="s">
        <v>158</v>
      </c>
    </row>
    <row r="1500" spans="1:7" s="16" customFormat="1" outlineLevel="3" x14ac:dyDescent="0.2">
      <c r="A1500" s="163"/>
      <c r="B1500" s="163"/>
      <c r="C1500" s="164"/>
      <c r="D1500" s="165"/>
      <c r="E1500" s="16" t="s">
        <v>1027</v>
      </c>
      <c r="F1500" s="166">
        <f t="shared" si="464"/>
        <v>0</v>
      </c>
      <c r="G1500" s="16" t="s">
        <v>158</v>
      </c>
    </row>
    <row r="1501" spans="1:7" s="16" customFormat="1" outlineLevel="3" x14ac:dyDescent="0.2">
      <c r="A1501" s="163"/>
      <c r="B1501" s="163"/>
      <c r="C1501" s="164"/>
      <c r="D1501" s="165"/>
      <c r="E1501" s="16" t="s">
        <v>1028</v>
      </c>
      <c r="F1501" s="166">
        <f t="shared" si="464"/>
        <v>0</v>
      </c>
      <c r="G1501" s="16" t="s">
        <v>158</v>
      </c>
    </row>
    <row r="1502" spans="1:7" s="16" customFormat="1" outlineLevel="3" x14ac:dyDescent="0.2">
      <c r="A1502" s="163"/>
      <c r="B1502" s="163"/>
      <c r="C1502" s="164"/>
      <c r="D1502" s="165"/>
      <c r="F1502" s="166"/>
    </row>
    <row r="1503" spans="1:7" s="16" customFormat="1" outlineLevel="2" x14ac:dyDescent="0.2">
      <c r="A1503" s="163"/>
      <c r="B1503" s="163"/>
      <c r="C1503" s="164" t="s">
        <v>807</v>
      </c>
      <c r="D1503" s="165"/>
      <c r="F1503" s="166"/>
    </row>
    <row r="1504" spans="1:7" s="16" customFormat="1" outlineLevel="3" x14ac:dyDescent="0.2">
      <c r="A1504" s="163"/>
      <c r="B1504" s="163"/>
      <c r="D1504" s="165"/>
      <c r="E1504" s="16" t="str">
        <f xml:space="preserve"> E$279</f>
        <v>PR19 Water trading revenue adjustment expressed in 2022-23 CPIH FYA prices (WR)</v>
      </c>
      <c r="F1504" s="166">
        <f t="shared" ref="F1504:G1504" si="465" xml:space="preserve"> F$279</f>
        <v>0</v>
      </c>
      <c r="G1504" s="16" t="str">
        <f t="shared" si="465"/>
        <v>£m</v>
      </c>
    </row>
    <row r="1505" spans="1:7" s="16" customFormat="1" outlineLevel="3" x14ac:dyDescent="0.2">
      <c r="A1505" s="163"/>
      <c r="B1505" s="163"/>
      <c r="C1505" s="164"/>
      <c r="D1505" s="165"/>
      <c r="E1505" s="16" t="str">
        <f xml:space="preserve"> E$280</f>
        <v>PR19 Water trading revenue adjustment expressed in 2022-23 CPIH FYA prices (WN)</v>
      </c>
      <c r="F1505" s="166">
        <f t="shared" ref="F1505:G1505" si="466" xml:space="preserve"> F$280</f>
        <v>0</v>
      </c>
      <c r="G1505" s="16" t="str">
        <f t="shared" si="466"/>
        <v>£m</v>
      </c>
    </row>
    <row r="1506" spans="1:7" s="16" customFormat="1" outlineLevel="3" x14ac:dyDescent="0.2">
      <c r="A1506" s="163"/>
      <c r="B1506" s="163"/>
      <c r="C1506" s="164"/>
      <c r="D1506" s="165"/>
      <c r="E1506" s="16" t="str">
        <f xml:space="preserve"> E$281</f>
        <v>PR19 Water trading revenue adjustment expressed in 2022-23 CPIH FYA prices (WWN)</v>
      </c>
      <c r="F1506" s="166">
        <f t="shared" ref="F1506:G1506" si="467" xml:space="preserve"> F$281</f>
        <v>0</v>
      </c>
      <c r="G1506" s="16" t="str">
        <f t="shared" si="467"/>
        <v>£m</v>
      </c>
    </row>
    <row r="1507" spans="1:7" s="16" customFormat="1" outlineLevel="3" x14ac:dyDescent="0.2">
      <c r="A1507" s="163"/>
      <c r="B1507" s="163"/>
      <c r="C1507" s="164"/>
      <c r="D1507" s="165"/>
      <c r="E1507" s="16" t="str">
        <f xml:space="preserve"> E$282</f>
        <v>PR19 Water trading revenue adjustment expressed in 2022-23 CPIH FYA prices (BR)</v>
      </c>
      <c r="F1507" s="166">
        <f t="shared" ref="F1507:G1507" si="468" xml:space="preserve"> F$282</f>
        <v>0</v>
      </c>
      <c r="G1507" s="16" t="str">
        <f t="shared" si="468"/>
        <v>£m</v>
      </c>
    </row>
    <row r="1508" spans="1:7" s="16" customFormat="1" outlineLevel="3" x14ac:dyDescent="0.2">
      <c r="A1508" s="163"/>
      <c r="B1508" s="163"/>
      <c r="C1508" s="164"/>
      <c r="D1508" s="165"/>
      <c r="E1508" s="16" t="str">
        <f xml:space="preserve"> E$283</f>
        <v>PR19 Water trading revenue adjustment expressed in 2022-23 CPIH FYA prices (ADDN1)</v>
      </c>
      <c r="F1508" s="166">
        <f t="shared" ref="F1508:G1508" si="469" xml:space="preserve"> F$283</f>
        <v>0</v>
      </c>
      <c r="G1508" s="16" t="str">
        <f t="shared" si="469"/>
        <v>£m</v>
      </c>
    </row>
    <row r="1509" spans="1:7" s="16" customFormat="1" outlineLevel="3" x14ac:dyDescent="0.2">
      <c r="A1509" s="163"/>
      <c r="B1509" s="163"/>
      <c r="C1509" s="164"/>
      <c r="D1509" s="165"/>
      <c r="E1509" s="16" t="str">
        <f xml:space="preserve"> E$284</f>
        <v>PR19 Water trading revenue adjustment expressed in 2022-23 CPIH FYA prices (ADDN2)</v>
      </c>
      <c r="F1509" s="166">
        <f t="shared" ref="F1509:G1509" si="470" xml:space="preserve"> F$284</f>
        <v>0</v>
      </c>
      <c r="G1509" s="16" t="str">
        <f t="shared" si="470"/>
        <v>£m</v>
      </c>
    </row>
    <row r="1510" spans="1:7" s="16" customFormat="1" outlineLevel="3" x14ac:dyDescent="0.2">
      <c r="A1510" s="163"/>
      <c r="B1510" s="163"/>
      <c r="C1510" s="164"/>
      <c r="D1510" s="165"/>
      <c r="E1510" s="16" t="str">
        <f xml:space="preserve"> E$285</f>
        <v>PR19 Water trading revenue adjustment expressed in 2022-23 CPIH FYA prices (Residential retail)</v>
      </c>
      <c r="F1510" s="166">
        <f t="shared" ref="F1510:G1510" si="471" xml:space="preserve"> F$285</f>
        <v>0</v>
      </c>
      <c r="G1510" s="16" t="str">
        <f t="shared" si="471"/>
        <v>£m</v>
      </c>
    </row>
    <row r="1511" spans="1:7" s="16" customFormat="1" outlineLevel="3" x14ac:dyDescent="0.2">
      <c r="A1511" s="163"/>
      <c r="B1511" s="163"/>
      <c r="C1511" s="164"/>
      <c r="D1511" s="165"/>
      <c r="E1511" s="16" t="str">
        <f xml:space="preserve"> E$286</f>
        <v>PR19 Water trading revenue adjustment expressed in 2022-23 CPIH FYA prices (Business retail)</v>
      </c>
      <c r="F1511" s="166">
        <f t="shared" ref="F1511:G1511" si="472" xml:space="preserve"> F$286</f>
        <v>0</v>
      </c>
      <c r="G1511" s="16" t="str">
        <f t="shared" si="472"/>
        <v>£m</v>
      </c>
    </row>
    <row r="1512" spans="1:7" s="16" customFormat="1" outlineLevel="3" x14ac:dyDescent="0.2">
      <c r="A1512" s="163"/>
      <c r="B1512" s="163"/>
      <c r="C1512" s="164"/>
      <c r="D1512" s="165"/>
      <c r="F1512" s="166"/>
    </row>
    <row r="1513" spans="1:7" s="16" customFormat="1" outlineLevel="3" x14ac:dyDescent="0.2">
      <c r="A1513" s="163"/>
      <c r="B1513" s="163"/>
      <c r="C1513" s="164"/>
      <c r="D1513" s="165"/>
      <c r="E1513" s="146" t="str">
        <f xml:space="preserve"> InpS!E$465</f>
        <v>Eligible for post financeability adjustments tax uplift - PR19 Water trading revenue adjustment (WR)</v>
      </c>
      <c r="F1513" s="146">
        <f xml:space="preserve"> InpS!F$465</f>
        <v>0</v>
      </c>
      <c r="G1513" s="146" t="str">
        <f xml:space="preserve"> InpS!G$465</f>
        <v>1 = Yes, 0 = No</v>
      </c>
    </row>
    <row r="1514" spans="1:7" s="16" customFormat="1" outlineLevel="3" x14ac:dyDescent="0.2">
      <c r="A1514" s="163"/>
      <c r="B1514" s="163"/>
      <c r="C1514" s="164"/>
      <c r="D1514" s="165"/>
      <c r="E1514" s="146" t="str">
        <f xml:space="preserve"> InpS!E$466</f>
        <v>Eligible for post financeability adjustments tax uplift - PR19 Water trading revenue adjustment (WN)</v>
      </c>
      <c r="F1514" s="146">
        <f xml:space="preserve"> InpS!F$466</f>
        <v>0</v>
      </c>
      <c r="G1514" s="146" t="str">
        <f xml:space="preserve"> InpS!G$466</f>
        <v>1 = Yes, 0 = No</v>
      </c>
    </row>
    <row r="1515" spans="1:7" s="16" customFormat="1" outlineLevel="3" x14ac:dyDescent="0.2">
      <c r="A1515" s="163"/>
      <c r="B1515" s="163"/>
      <c r="C1515" s="164"/>
      <c r="D1515" s="165"/>
      <c r="E1515" s="146" t="str">
        <f xml:space="preserve"> InpS!E$467</f>
        <v>Eligible for post financeability adjustments tax uplift - PR19 Water trading revenue adjustment (WWN)</v>
      </c>
      <c r="F1515" s="146">
        <f xml:space="preserve"> InpS!F$467</f>
        <v>0</v>
      </c>
      <c r="G1515" s="146" t="str">
        <f xml:space="preserve"> InpS!G$467</f>
        <v>1 = Yes, 0 = No</v>
      </c>
    </row>
    <row r="1516" spans="1:7" s="16" customFormat="1" outlineLevel="3" x14ac:dyDescent="0.2">
      <c r="A1516" s="163"/>
      <c r="B1516" s="163"/>
      <c r="C1516" s="164"/>
      <c r="D1516" s="165"/>
      <c r="E1516" s="146" t="str">
        <f xml:space="preserve"> InpS!E$468</f>
        <v>Eligible for post financeability adjustments tax uplift - PR19 Water trading revenue adjustment (BR)</v>
      </c>
      <c r="F1516" s="146">
        <f xml:space="preserve"> InpS!F$468</f>
        <v>0</v>
      </c>
      <c r="G1516" s="146" t="str">
        <f xml:space="preserve"> InpS!G$468</f>
        <v>1 = Yes, 0 = No</v>
      </c>
    </row>
    <row r="1517" spans="1:7" s="16" customFormat="1" outlineLevel="3" x14ac:dyDescent="0.2">
      <c r="A1517" s="163"/>
      <c r="B1517" s="163"/>
      <c r="C1517" s="164"/>
      <c r="D1517" s="165"/>
      <c r="E1517" s="146" t="str">
        <f xml:space="preserve"> InpS!E$469</f>
        <v>Eligible for post financeability adjustments tax uplift - PR19 Water trading revenue adjustment (ADDN1)</v>
      </c>
      <c r="F1517" s="146">
        <f xml:space="preserve"> InpS!F$469</f>
        <v>0</v>
      </c>
      <c r="G1517" s="146" t="str">
        <f xml:space="preserve"> InpS!G$469</f>
        <v>1 = Yes, 0 = No</v>
      </c>
    </row>
    <row r="1518" spans="1:7" s="16" customFormat="1" outlineLevel="3" x14ac:dyDescent="0.2">
      <c r="A1518" s="163"/>
      <c r="B1518" s="163"/>
      <c r="C1518" s="164"/>
      <c r="D1518" s="165"/>
      <c r="E1518" s="146" t="str">
        <f xml:space="preserve"> InpS!E$470</f>
        <v>Eligible for post financeability adjustments tax uplift - PR19 Water trading revenue adjustment (ADDN2)</v>
      </c>
      <c r="F1518" s="146">
        <f xml:space="preserve"> InpS!F$470</f>
        <v>0</v>
      </c>
      <c r="G1518" s="146" t="str">
        <f xml:space="preserve"> InpS!G$470</f>
        <v>1 = Yes, 0 = No</v>
      </c>
    </row>
    <row r="1519" spans="1:7" s="16" customFormat="1" outlineLevel="3" x14ac:dyDescent="0.2">
      <c r="A1519" s="163"/>
      <c r="B1519" s="163"/>
      <c r="C1519" s="164"/>
      <c r="D1519" s="165"/>
      <c r="E1519" s="146" t="str">
        <f xml:space="preserve"> InpS!E$471</f>
        <v>Eligible for post financeability adjustments tax uplift - PR19 Water trading revenue adjustment (Residential retail)</v>
      </c>
      <c r="F1519" s="146">
        <f xml:space="preserve"> InpS!F$471</f>
        <v>0</v>
      </c>
      <c r="G1519" s="146" t="str">
        <f xml:space="preserve"> InpS!G$471</f>
        <v>1 = Yes, 0 = No</v>
      </c>
    </row>
    <row r="1520" spans="1:7" s="16" customFormat="1" outlineLevel="3" x14ac:dyDescent="0.2">
      <c r="A1520" s="163"/>
      <c r="B1520" s="163"/>
      <c r="C1520" s="164"/>
      <c r="D1520" s="165"/>
      <c r="E1520" s="146" t="str">
        <f xml:space="preserve"> InpS!E$472</f>
        <v>Eligible for post financeability adjustments tax uplift - PR19 Water trading revenue adjustment (Business retail)</v>
      </c>
      <c r="F1520" s="146">
        <f xml:space="preserve"> InpS!F$472</f>
        <v>0</v>
      </c>
      <c r="G1520" s="146" t="str">
        <f xml:space="preserve"> InpS!G$472</f>
        <v>1 = Yes, 0 = No</v>
      </c>
    </row>
    <row r="1521" spans="1:7" s="16" customFormat="1" outlineLevel="3" x14ac:dyDescent="0.2">
      <c r="A1521" s="163"/>
      <c r="B1521" s="163"/>
      <c r="C1521" s="164"/>
      <c r="D1521" s="165"/>
      <c r="F1521" s="166"/>
    </row>
    <row r="1522" spans="1:7" s="16" customFormat="1" outlineLevel="3" x14ac:dyDescent="0.2">
      <c r="A1522" s="163"/>
      <c r="B1522" s="163"/>
      <c r="C1522" s="164"/>
      <c r="D1522" s="165"/>
      <c r="E1522" s="16" t="s">
        <v>1029</v>
      </c>
      <c r="F1522" s="166">
        <f xml:space="preserve"> F1504 * (1 - F1513)</f>
        <v>0</v>
      </c>
      <c r="G1522" s="16" t="s">
        <v>158</v>
      </c>
    </row>
    <row r="1523" spans="1:7" s="16" customFormat="1" outlineLevel="3" x14ac:dyDescent="0.2">
      <c r="A1523" s="163"/>
      <c r="B1523" s="163"/>
      <c r="C1523" s="164"/>
      <c r="D1523" s="165"/>
      <c r="E1523" s="16" t="s">
        <v>1030</v>
      </c>
      <c r="F1523" s="166">
        <f t="shared" ref="F1523:F1529" si="473" xml:space="preserve"> F1505 * (1 - F1514)</f>
        <v>0</v>
      </c>
      <c r="G1523" s="16" t="s">
        <v>158</v>
      </c>
    </row>
    <row r="1524" spans="1:7" s="16" customFormat="1" outlineLevel="3" x14ac:dyDescent="0.2">
      <c r="A1524" s="163"/>
      <c r="B1524" s="163"/>
      <c r="C1524" s="164"/>
      <c r="D1524" s="165"/>
      <c r="E1524" s="16" t="s">
        <v>1031</v>
      </c>
      <c r="F1524" s="166">
        <f t="shared" si="473"/>
        <v>0</v>
      </c>
      <c r="G1524" s="16" t="s">
        <v>158</v>
      </c>
    </row>
    <row r="1525" spans="1:7" s="16" customFormat="1" outlineLevel="3" x14ac:dyDescent="0.2">
      <c r="A1525" s="163"/>
      <c r="B1525" s="163"/>
      <c r="C1525" s="164"/>
      <c r="D1525" s="165"/>
      <c r="E1525" s="16" t="s">
        <v>1032</v>
      </c>
      <c r="F1525" s="166">
        <f t="shared" si="473"/>
        <v>0</v>
      </c>
      <c r="G1525" s="16" t="s">
        <v>158</v>
      </c>
    </row>
    <row r="1526" spans="1:7" s="16" customFormat="1" outlineLevel="3" x14ac:dyDescent="0.2">
      <c r="A1526" s="163"/>
      <c r="B1526" s="163"/>
      <c r="C1526" s="164"/>
      <c r="D1526" s="165"/>
      <c r="E1526" s="16" t="s">
        <v>1033</v>
      </c>
      <c r="F1526" s="166">
        <f t="shared" si="473"/>
        <v>0</v>
      </c>
      <c r="G1526" s="16" t="s">
        <v>158</v>
      </c>
    </row>
    <row r="1527" spans="1:7" s="16" customFormat="1" outlineLevel="3" x14ac:dyDescent="0.2">
      <c r="A1527" s="163"/>
      <c r="B1527" s="163"/>
      <c r="C1527" s="164"/>
      <c r="D1527" s="165"/>
      <c r="E1527" s="16" t="s">
        <v>1034</v>
      </c>
      <c r="F1527" s="166">
        <f t="shared" si="473"/>
        <v>0</v>
      </c>
      <c r="G1527" s="16" t="s">
        <v>158</v>
      </c>
    </row>
    <row r="1528" spans="1:7" s="16" customFormat="1" outlineLevel="3" x14ac:dyDescent="0.2">
      <c r="A1528" s="163"/>
      <c r="B1528" s="163"/>
      <c r="C1528" s="164"/>
      <c r="D1528" s="165"/>
      <c r="E1528" s="16" t="s">
        <v>1035</v>
      </c>
      <c r="F1528" s="166">
        <f t="shared" si="473"/>
        <v>0</v>
      </c>
      <c r="G1528" s="16" t="s">
        <v>158</v>
      </c>
    </row>
    <row r="1529" spans="1:7" s="16" customFormat="1" outlineLevel="3" x14ac:dyDescent="0.2">
      <c r="A1529" s="163"/>
      <c r="B1529" s="163"/>
      <c r="C1529" s="164"/>
      <c r="D1529" s="165"/>
      <c r="E1529" s="16" t="s">
        <v>1036</v>
      </c>
      <c r="F1529" s="166">
        <f t="shared" si="473"/>
        <v>0</v>
      </c>
      <c r="G1529" s="16" t="s">
        <v>158</v>
      </c>
    </row>
    <row r="1530" spans="1:7" s="16" customFormat="1" outlineLevel="3" x14ac:dyDescent="0.2">
      <c r="A1530" s="163"/>
      <c r="B1530" s="163"/>
      <c r="C1530" s="164"/>
      <c r="D1530" s="165"/>
      <c r="F1530" s="166"/>
    </row>
    <row r="1531" spans="1:7" s="16" customFormat="1" outlineLevel="2" x14ac:dyDescent="0.2">
      <c r="A1531" s="163"/>
      <c r="B1531" s="163"/>
      <c r="C1531" s="164" t="s">
        <v>816</v>
      </c>
      <c r="D1531" s="165"/>
      <c r="F1531" s="166"/>
    </row>
    <row r="1532" spans="1:7" s="16" customFormat="1" outlineLevel="3" x14ac:dyDescent="0.2">
      <c r="A1532" s="163"/>
      <c r="B1532" s="163"/>
      <c r="D1532" s="165"/>
      <c r="E1532" s="16" t="str">
        <f xml:space="preserve"> E$288</f>
        <v>PR19 Developer services revenue adjustment expressed in 2022-23 CPIH FYA prices (WR)</v>
      </c>
      <c r="F1532" s="166">
        <f t="shared" ref="F1532:G1532" si="474" xml:space="preserve"> F$288</f>
        <v>0</v>
      </c>
      <c r="G1532" s="16" t="str">
        <f t="shared" si="474"/>
        <v>£m</v>
      </c>
    </row>
    <row r="1533" spans="1:7" s="16" customFormat="1" outlineLevel="3" x14ac:dyDescent="0.2">
      <c r="A1533" s="163"/>
      <c r="B1533" s="163"/>
      <c r="C1533" s="164"/>
      <c r="D1533" s="165"/>
      <c r="E1533" s="16" t="str">
        <f xml:space="preserve"> E$289</f>
        <v>PR19 Developer services revenue adjustment expressed in 2022-23 CPIH FYA prices (WN)</v>
      </c>
      <c r="F1533" s="166">
        <f t="shared" ref="F1533:G1533" si="475" xml:space="preserve"> F$289</f>
        <v>-3.7166336158643851</v>
      </c>
      <c r="G1533" s="16" t="str">
        <f t="shared" si="475"/>
        <v>£m</v>
      </c>
    </row>
    <row r="1534" spans="1:7" s="16" customFormat="1" outlineLevel="3" x14ac:dyDescent="0.2">
      <c r="A1534" s="163"/>
      <c r="B1534" s="163"/>
      <c r="C1534" s="164"/>
      <c r="D1534" s="165"/>
      <c r="E1534" s="16" t="str">
        <f xml:space="preserve"> E$290</f>
        <v>PR19 Developer services revenue adjustment expressed in 2022-23 CPIH FYA prices (WWN)</v>
      </c>
      <c r="F1534" s="166">
        <f t="shared" ref="F1534:G1534" si="476" xml:space="preserve"> F$290</f>
        <v>-0.41086038701423311</v>
      </c>
      <c r="G1534" s="16" t="str">
        <f t="shared" si="476"/>
        <v>£m</v>
      </c>
    </row>
    <row r="1535" spans="1:7" s="16" customFormat="1" outlineLevel="3" x14ac:dyDescent="0.2">
      <c r="A1535" s="163"/>
      <c r="B1535" s="163"/>
      <c r="C1535" s="164"/>
      <c r="D1535" s="165"/>
      <c r="E1535" s="16" t="str">
        <f xml:space="preserve"> E$291</f>
        <v>PR19 Developer services revenue adjustment expressed in 2022-23 CPIH FYA prices (BR)</v>
      </c>
      <c r="F1535" s="166">
        <f t="shared" ref="F1535:G1535" si="477" xml:space="preserve"> F$291</f>
        <v>0</v>
      </c>
      <c r="G1535" s="16" t="str">
        <f t="shared" si="477"/>
        <v>£m</v>
      </c>
    </row>
    <row r="1536" spans="1:7" s="16" customFormat="1" outlineLevel="3" x14ac:dyDescent="0.2">
      <c r="A1536" s="163"/>
      <c r="B1536" s="163"/>
      <c r="C1536" s="164"/>
      <c r="D1536" s="165"/>
      <c r="E1536" s="16" t="str">
        <f xml:space="preserve"> E$292</f>
        <v>PR19 Developer services revenue adjustment expressed in 2022-23 CPIH FYA prices (ADDN1)</v>
      </c>
      <c r="F1536" s="166">
        <f t="shared" ref="F1536:G1536" si="478" xml:space="preserve"> F$292</f>
        <v>0</v>
      </c>
      <c r="G1536" s="16" t="str">
        <f t="shared" si="478"/>
        <v>£m</v>
      </c>
    </row>
    <row r="1537" spans="1:7" s="16" customFormat="1" outlineLevel="3" x14ac:dyDescent="0.2">
      <c r="A1537" s="163"/>
      <c r="B1537" s="163"/>
      <c r="C1537" s="164"/>
      <c r="D1537" s="165"/>
      <c r="E1537" s="16" t="str">
        <f xml:space="preserve"> E$293</f>
        <v>PR19 Developer services revenue adjustment expressed in 2022-23 CPIH FYA prices (ADDN2)</v>
      </c>
      <c r="F1537" s="166">
        <f t="shared" ref="F1537:G1537" si="479" xml:space="preserve"> F$293</f>
        <v>0</v>
      </c>
      <c r="G1537" s="16" t="str">
        <f t="shared" si="479"/>
        <v>£m</v>
      </c>
    </row>
    <row r="1538" spans="1:7" s="16" customFormat="1" outlineLevel="3" x14ac:dyDescent="0.2">
      <c r="A1538" s="163"/>
      <c r="B1538" s="163"/>
      <c r="C1538" s="164"/>
      <c r="D1538" s="165"/>
      <c r="E1538" s="16" t="str">
        <f xml:space="preserve"> E$294</f>
        <v>PR19 Developer services revenue adjustment expressed in 2022-23 CPIH FYA prices (Residential retail)</v>
      </c>
      <c r="F1538" s="166">
        <f t="shared" ref="F1538:G1538" si="480" xml:space="preserve"> F$294</f>
        <v>0</v>
      </c>
      <c r="G1538" s="16" t="str">
        <f t="shared" si="480"/>
        <v>£m</v>
      </c>
    </row>
    <row r="1539" spans="1:7" s="16" customFormat="1" outlineLevel="3" x14ac:dyDescent="0.2">
      <c r="A1539" s="163"/>
      <c r="B1539" s="163"/>
      <c r="C1539" s="164"/>
      <c r="D1539" s="165"/>
      <c r="E1539" s="16" t="str">
        <f xml:space="preserve"> E$295</f>
        <v>PR19 Developer services revenue adjustment expressed in 2022-23 CPIH FYA prices (Business retail)</v>
      </c>
      <c r="F1539" s="166">
        <f t="shared" ref="F1539:G1539" si="481" xml:space="preserve"> F$295</f>
        <v>0</v>
      </c>
      <c r="G1539" s="16" t="str">
        <f t="shared" si="481"/>
        <v>£m</v>
      </c>
    </row>
    <row r="1540" spans="1:7" s="16" customFormat="1" outlineLevel="3" x14ac:dyDescent="0.2">
      <c r="A1540" s="163"/>
      <c r="B1540" s="163"/>
      <c r="C1540" s="164"/>
      <c r="D1540" s="165"/>
      <c r="F1540" s="166"/>
    </row>
    <row r="1541" spans="1:7" s="16" customFormat="1" outlineLevel="3" x14ac:dyDescent="0.2">
      <c r="A1541" s="163"/>
      <c r="B1541" s="163"/>
      <c r="C1541" s="164"/>
      <c r="D1541" s="165"/>
      <c r="E1541" s="146" t="str">
        <f xml:space="preserve"> InpS!E$474</f>
        <v>Eligible for post financeability adjustments tax uplift - PR19 Developer services revenue adjustment (WR)</v>
      </c>
      <c r="F1541" s="146">
        <f xml:space="preserve"> InpS!F$474</f>
        <v>0</v>
      </c>
      <c r="G1541" s="146" t="str">
        <f xml:space="preserve"> InpS!G$474</f>
        <v>1 = Yes, 0 = No</v>
      </c>
    </row>
    <row r="1542" spans="1:7" s="16" customFormat="1" outlineLevel="3" x14ac:dyDescent="0.2">
      <c r="A1542" s="163"/>
      <c r="B1542" s="163"/>
      <c r="C1542" s="164"/>
      <c r="D1542" s="165"/>
      <c r="E1542" s="146" t="str">
        <f xml:space="preserve"> InpS!E$475</f>
        <v>Eligible for post financeability adjustments tax uplift - PR19 Developer services revenue adjustment (WN)</v>
      </c>
      <c r="F1542" s="146">
        <f xml:space="preserve"> InpS!F$475</f>
        <v>0</v>
      </c>
      <c r="G1542" s="146" t="str">
        <f xml:space="preserve"> InpS!G$475</f>
        <v>1 = Yes, 0 = No</v>
      </c>
    </row>
    <row r="1543" spans="1:7" s="16" customFormat="1" outlineLevel="3" x14ac:dyDescent="0.2">
      <c r="A1543" s="163"/>
      <c r="B1543" s="163"/>
      <c r="C1543" s="164"/>
      <c r="D1543" s="165"/>
      <c r="E1543" s="146" t="str">
        <f xml:space="preserve"> InpS!E$476</f>
        <v>Eligible for post financeability adjustments tax uplift - PR19 Developer services revenue adjustment (WWN)</v>
      </c>
      <c r="F1543" s="146">
        <f xml:space="preserve"> InpS!F$476</f>
        <v>0</v>
      </c>
      <c r="G1543" s="146" t="str">
        <f xml:space="preserve"> InpS!G$476</f>
        <v>1 = Yes, 0 = No</v>
      </c>
    </row>
    <row r="1544" spans="1:7" s="16" customFormat="1" outlineLevel="3" x14ac:dyDescent="0.2">
      <c r="A1544" s="163"/>
      <c r="B1544" s="163"/>
      <c r="C1544" s="164"/>
      <c r="D1544" s="165"/>
      <c r="E1544" s="146" t="str">
        <f xml:space="preserve"> InpS!E$477</f>
        <v>Eligible for post financeability adjustments tax uplift - PR19 Developer services revenue adjustment (BR)</v>
      </c>
      <c r="F1544" s="146">
        <f xml:space="preserve"> InpS!F$477</f>
        <v>0</v>
      </c>
      <c r="G1544" s="146" t="str">
        <f xml:space="preserve"> InpS!G$477</f>
        <v>1 = Yes, 0 = No</v>
      </c>
    </row>
    <row r="1545" spans="1:7" s="16" customFormat="1" outlineLevel="3" x14ac:dyDescent="0.2">
      <c r="A1545" s="163"/>
      <c r="B1545" s="163"/>
      <c r="C1545" s="164"/>
      <c r="D1545" s="165"/>
      <c r="E1545" s="146" t="str">
        <f xml:space="preserve"> InpS!E$478</f>
        <v>Eligible for post financeability adjustments tax uplift - PR19 Developer services revenue adjustment (ADDN1)</v>
      </c>
      <c r="F1545" s="146">
        <f xml:space="preserve"> InpS!F$478</f>
        <v>0</v>
      </c>
      <c r="G1545" s="146" t="str">
        <f xml:space="preserve"> InpS!G$478</f>
        <v>1 = Yes, 0 = No</v>
      </c>
    </row>
    <row r="1546" spans="1:7" s="16" customFormat="1" outlineLevel="3" x14ac:dyDescent="0.2">
      <c r="A1546" s="163"/>
      <c r="B1546" s="163"/>
      <c r="C1546" s="164"/>
      <c r="D1546" s="165"/>
      <c r="E1546" s="146" t="str">
        <f xml:space="preserve"> InpS!E$479</f>
        <v>Eligible for post financeability adjustments tax uplift - PR19 Developer services revenue adjustment (ADDN2)</v>
      </c>
      <c r="F1546" s="146">
        <f xml:space="preserve"> InpS!F$479</f>
        <v>0</v>
      </c>
      <c r="G1546" s="146" t="str">
        <f xml:space="preserve"> InpS!G$479</f>
        <v>1 = Yes, 0 = No</v>
      </c>
    </row>
    <row r="1547" spans="1:7" s="16" customFormat="1" outlineLevel="3" x14ac:dyDescent="0.2">
      <c r="A1547" s="163"/>
      <c r="B1547" s="163"/>
      <c r="C1547" s="164"/>
      <c r="D1547" s="165"/>
      <c r="E1547" s="146" t="str">
        <f xml:space="preserve"> InpS!E$480</f>
        <v>Eligible for post financeability adjustments tax uplift - PR19 Developer services revenue adjustment (Residential retail)</v>
      </c>
      <c r="F1547" s="146">
        <f xml:space="preserve"> InpS!F$480</f>
        <v>0</v>
      </c>
      <c r="G1547" s="146" t="str">
        <f xml:space="preserve"> InpS!G$480</f>
        <v>1 = Yes, 0 = No</v>
      </c>
    </row>
    <row r="1548" spans="1:7" s="16" customFormat="1" outlineLevel="3" x14ac:dyDescent="0.2">
      <c r="A1548" s="163"/>
      <c r="B1548" s="163"/>
      <c r="C1548" s="164"/>
      <c r="D1548" s="165"/>
      <c r="E1548" s="146" t="str">
        <f xml:space="preserve"> InpS!E$481</f>
        <v>Eligible for post financeability adjustments tax uplift - PR19 Developer services revenue adjustment (Business retail)</v>
      </c>
      <c r="F1548" s="146">
        <f xml:space="preserve"> InpS!F$481</f>
        <v>0</v>
      </c>
      <c r="G1548" s="146" t="str">
        <f xml:space="preserve"> InpS!G$481</f>
        <v>1 = Yes, 0 = No</v>
      </c>
    </row>
    <row r="1549" spans="1:7" s="16" customFormat="1" outlineLevel="3" x14ac:dyDescent="0.2">
      <c r="A1549" s="163"/>
      <c r="B1549" s="163"/>
      <c r="C1549" s="164"/>
      <c r="D1549" s="165"/>
      <c r="F1549" s="166"/>
    </row>
    <row r="1550" spans="1:7" s="16" customFormat="1" outlineLevel="3" x14ac:dyDescent="0.2">
      <c r="A1550" s="163"/>
      <c r="B1550" s="163"/>
      <c r="C1550" s="164"/>
      <c r="D1550" s="165"/>
      <c r="E1550" s="16" t="s">
        <v>1037</v>
      </c>
      <c r="F1550" s="166">
        <f xml:space="preserve"> F1532 * (1 - F1541)</f>
        <v>0</v>
      </c>
      <c r="G1550" s="16" t="s">
        <v>158</v>
      </c>
    </row>
    <row r="1551" spans="1:7" s="16" customFormat="1" outlineLevel="3" x14ac:dyDescent="0.2">
      <c r="A1551" s="163"/>
      <c r="B1551" s="163"/>
      <c r="C1551" s="164"/>
      <c r="D1551" s="165"/>
      <c r="E1551" s="16" t="s">
        <v>1038</v>
      </c>
      <c r="F1551" s="166">
        <f t="shared" ref="F1551:F1557" si="482" xml:space="preserve"> F1533 * (1 - F1542)</f>
        <v>-3.7166336158643851</v>
      </c>
      <c r="G1551" s="16" t="s">
        <v>158</v>
      </c>
    </row>
    <row r="1552" spans="1:7" s="16" customFormat="1" outlineLevel="3" x14ac:dyDescent="0.2">
      <c r="A1552" s="163"/>
      <c r="B1552" s="163"/>
      <c r="C1552" s="164"/>
      <c r="D1552" s="165"/>
      <c r="E1552" s="16" t="s">
        <v>1039</v>
      </c>
      <c r="F1552" s="166">
        <f t="shared" si="482"/>
        <v>-0.41086038701423311</v>
      </c>
      <c r="G1552" s="16" t="s">
        <v>158</v>
      </c>
    </row>
    <row r="1553" spans="1:7" s="16" customFormat="1" outlineLevel="3" x14ac:dyDescent="0.2">
      <c r="A1553" s="163"/>
      <c r="B1553" s="163"/>
      <c r="C1553" s="164"/>
      <c r="D1553" s="165"/>
      <c r="E1553" s="16" t="s">
        <v>1040</v>
      </c>
      <c r="F1553" s="166">
        <f t="shared" si="482"/>
        <v>0</v>
      </c>
      <c r="G1553" s="16" t="s">
        <v>158</v>
      </c>
    </row>
    <row r="1554" spans="1:7" s="16" customFormat="1" outlineLevel="3" x14ac:dyDescent="0.2">
      <c r="A1554" s="163"/>
      <c r="B1554" s="163"/>
      <c r="C1554" s="164"/>
      <c r="D1554" s="165"/>
      <c r="E1554" s="16" t="s">
        <v>1041</v>
      </c>
      <c r="F1554" s="166">
        <f t="shared" si="482"/>
        <v>0</v>
      </c>
      <c r="G1554" s="16" t="s">
        <v>158</v>
      </c>
    </row>
    <row r="1555" spans="1:7" s="16" customFormat="1" outlineLevel="3" x14ac:dyDescent="0.2">
      <c r="A1555" s="163"/>
      <c r="B1555" s="163"/>
      <c r="C1555" s="164"/>
      <c r="D1555" s="165"/>
      <c r="E1555" s="16" t="s">
        <v>1042</v>
      </c>
      <c r="F1555" s="166">
        <f t="shared" si="482"/>
        <v>0</v>
      </c>
      <c r="G1555" s="16" t="s">
        <v>158</v>
      </c>
    </row>
    <row r="1556" spans="1:7" s="16" customFormat="1" outlineLevel="3" x14ac:dyDescent="0.2">
      <c r="A1556" s="163"/>
      <c r="B1556" s="163"/>
      <c r="C1556" s="164"/>
      <c r="D1556" s="165"/>
      <c r="E1556" s="16" t="s">
        <v>1043</v>
      </c>
      <c r="F1556" s="166">
        <f t="shared" si="482"/>
        <v>0</v>
      </c>
      <c r="G1556" s="16" t="s">
        <v>158</v>
      </c>
    </row>
    <row r="1557" spans="1:7" s="16" customFormat="1" outlineLevel="3" x14ac:dyDescent="0.2">
      <c r="A1557" s="163"/>
      <c r="B1557" s="163"/>
      <c r="C1557" s="164"/>
      <c r="D1557" s="165"/>
      <c r="E1557" s="16" t="s">
        <v>1044</v>
      </c>
      <c r="F1557" s="166">
        <f t="shared" si="482"/>
        <v>0</v>
      </c>
      <c r="G1557" s="16" t="s">
        <v>158</v>
      </c>
    </row>
    <row r="1558" spans="1:7" s="16" customFormat="1" outlineLevel="3" x14ac:dyDescent="0.2">
      <c r="A1558" s="163"/>
      <c r="B1558" s="163"/>
      <c r="C1558" s="164"/>
      <c r="D1558" s="165"/>
      <c r="F1558" s="166"/>
    </row>
    <row r="1559" spans="1:7" s="16" customFormat="1" outlineLevel="2" x14ac:dyDescent="0.2">
      <c r="A1559" s="163"/>
      <c r="B1559" s="163"/>
      <c r="C1559" s="164" t="s">
        <v>825</v>
      </c>
      <c r="D1559" s="165"/>
      <c r="F1559" s="166"/>
    </row>
    <row r="1560" spans="1:7" s="16" customFormat="1" outlineLevel="3" x14ac:dyDescent="0.2">
      <c r="A1560" s="163"/>
      <c r="B1560" s="163"/>
      <c r="D1560" s="165"/>
      <c r="E1560" s="16" t="str">
        <f xml:space="preserve"> E$297</f>
        <v>PR19 Cost of new debt revenue adjustment expressed in 2022-23 CPIH FYA prices (WR)</v>
      </c>
      <c r="F1560" s="166">
        <f t="shared" ref="F1560:G1560" si="483" xml:space="preserve"> F$297</f>
        <v>0.36717695506157044</v>
      </c>
      <c r="G1560" s="16" t="str">
        <f t="shared" si="483"/>
        <v>£m</v>
      </c>
    </row>
    <row r="1561" spans="1:7" s="16" customFormat="1" outlineLevel="3" x14ac:dyDescent="0.2">
      <c r="A1561" s="163"/>
      <c r="B1561" s="163"/>
      <c r="C1561" s="164"/>
      <c r="D1561" s="165"/>
      <c r="E1561" s="16" t="str">
        <f xml:space="preserve"> E$298</f>
        <v>PR19 Cost of new debt revenue adjustment expressed in 2022-23 CPIH FYA prices (WN)</v>
      </c>
      <c r="F1561" s="166">
        <f t="shared" ref="F1561:G1561" si="484" xml:space="preserve"> F$298</f>
        <v>5.1794382696305767</v>
      </c>
      <c r="G1561" s="16" t="str">
        <f t="shared" si="484"/>
        <v>£m</v>
      </c>
    </row>
    <row r="1562" spans="1:7" s="16" customFormat="1" outlineLevel="3" x14ac:dyDescent="0.2">
      <c r="A1562" s="163"/>
      <c r="B1562" s="163"/>
      <c r="C1562" s="164"/>
      <c r="D1562" s="165"/>
      <c r="E1562" s="16" t="str">
        <f xml:space="preserve"> E$299</f>
        <v>PR19 Cost of new debt revenue adjustment expressed in 2022-23 CPIH FYA prices (WWN)</v>
      </c>
      <c r="F1562" s="166">
        <f t="shared" ref="F1562:G1562" si="485" xml:space="preserve"> F$299</f>
        <v>10.355334639373101</v>
      </c>
      <c r="G1562" s="16" t="str">
        <f t="shared" si="485"/>
        <v>£m</v>
      </c>
    </row>
    <row r="1563" spans="1:7" s="16" customFormat="1" outlineLevel="3" x14ac:dyDescent="0.2">
      <c r="A1563" s="163"/>
      <c r="B1563" s="163"/>
      <c r="C1563" s="164"/>
      <c r="D1563" s="165"/>
      <c r="E1563" s="16" t="str">
        <f xml:space="preserve"> E$300</f>
        <v>PR19 Cost of new debt revenue adjustment expressed in 2022-23 CPIH FYA prices (BR)</v>
      </c>
      <c r="F1563" s="166">
        <f t="shared" ref="F1563:G1563" si="486" xml:space="preserve"> F$300</f>
        <v>0.54073004957620341</v>
      </c>
      <c r="G1563" s="16" t="str">
        <f t="shared" si="486"/>
        <v>£m</v>
      </c>
    </row>
    <row r="1564" spans="1:7" s="16" customFormat="1" outlineLevel="3" x14ac:dyDescent="0.2">
      <c r="A1564" s="163"/>
      <c r="B1564" s="163"/>
      <c r="C1564" s="164"/>
      <c r="D1564" s="165"/>
      <c r="E1564" s="16" t="str">
        <f xml:space="preserve"> E$301</f>
        <v>PR19 Cost of new debt revenue adjustment expressed in 2022-23 CPIH FYA prices (ADDN1)</v>
      </c>
      <c r="F1564" s="166">
        <f t="shared" ref="F1564:G1564" si="487" xml:space="preserve"> F$301</f>
        <v>0</v>
      </c>
      <c r="G1564" s="16" t="str">
        <f t="shared" si="487"/>
        <v>£m</v>
      </c>
    </row>
    <row r="1565" spans="1:7" s="16" customFormat="1" outlineLevel="3" x14ac:dyDescent="0.2">
      <c r="A1565" s="163"/>
      <c r="B1565" s="163"/>
      <c r="C1565" s="164"/>
      <c r="D1565" s="165"/>
      <c r="E1565" s="16" t="str">
        <f xml:space="preserve"> E$302</f>
        <v>PR19 Cost of new debt revenue adjustment expressed in 2022-23 CPIH FYA prices (ADDN2)</v>
      </c>
      <c r="F1565" s="166">
        <f t="shared" ref="F1565:G1565" si="488" xml:space="preserve"> F$302</f>
        <v>0</v>
      </c>
      <c r="G1565" s="16" t="str">
        <f t="shared" si="488"/>
        <v>£m</v>
      </c>
    </row>
    <row r="1566" spans="1:7" s="16" customFormat="1" outlineLevel="3" x14ac:dyDescent="0.2">
      <c r="A1566" s="163"/>
      <c r="B1566" s="163"/>
      <c r="C1566" s="164"/>
      <c r="D1566" s="165"/>
      <c r="E1566" s="16" t="str">
        <f xml:space="preserve"> E$303</f>
        <v>PR19 Cost of new debt revenue adjustment expressed in 2022-23 CPIH FYA prices (Residential retail)</v>
      </c>
      <c r="F1566" s="166">
        <f t="shared" ref="F1566:G1566" si="489" xml:space="preserve"> F$303</f>
        <v>0</v>
      </c>
      <c r="G1566" s="16" t="str">
        <f t="shared" si="489"/>
        <v>£m</v>
      </c>
    </row>
    <row r="1567" spans="1:7" s="16" customFormat="1" outlineLevel="3" x14ac:dyDescent="0.2">
      <c r="A1567" s="163"/>
      <c r="B1567" s="163"/>
      <c r="C1567" s="164"/>
      <c r="D1567" s="165"/>
      <c r="E1567" s="16" t="str">
        <f xml:space="preserve"> E$304</f>
        <v>PR19 Cost of new debt revenue adjustment expressed in 2022-23 CPIH FYA prices (Business retail)</v>
      </c>
      <c r="F1567" s="166">
        <f t="shared" ref="F1567:G1567" si="490" xml:space="preserve"> F$304</f>
        <v>0</v>
      </c>
      <c r="G1567" s="16" t="str">
        <f t="shared" si="490"/>
        <v>£m</v>
      </c>
    </row>
    <row r="1568" spans="1:7" s="16" customFormat="1" outlineLevel="3" x14ac:dyDescent="0.2">
      <c r="A1568" s="163"/>
      <c r="B1568" s="163"/>
      <c r="C1568" s="164"/>
      <c r="D1568" s="165"/>
      <c r="F1568" s="166"/>
    </row>
    <row r="1569" spans="1:7" s="16" customFormat="1" outlineLevel="3" x14ac:dyDescent="0.2">
      <c r="A1569" s="163"/>
      <c r="B1569" s="163"/>
      <c r="C1569" s="164"/>
      <c r="D1569" s="165"/>
      <c r="E1569" s="146" t="str">
        <f xml:space="preserve"> InpS!E$483</f>
        <v>Eligible for post financeability adjustments tax uplift - PR19 Cost of new debt revenue adjustment (WR)</v>
      </c>
      <c r="F1569" s="146">
        <f xml:space="preserve"> InpS!F$483</f>
        <v>0</v>
      </c>
      <c r="G1569" s="146" t="str">
        <f xml:space="preserve"> InpS!G$483</f>
        <v>1 = Yes, 0 = No</v>
      </c>
    </row>
    <row r="1570" spans="1:7" s="16" customFormat="1" outlineLevel="3" x14ac:dyDescent="0.2">
      <c r="A1570" s="163"/>
      <c r="B1570" s="163"/>
      <c r="C1570" s="164"/>
      <c r="D1570" s="165"/>
      <c r="E1570" s="146" t="str">
        <f xml:space="preserve"> InpS!E$484</f>
        <v>Eligible for post financeability adjustments tax uplift - PR19 Cost of new debt revenue adjustment (WN)</v>
      </c>
      <c r="F1570" s="146">
        <f xml:space="preserve"> InpS!F$484</f>
        <v>0</v>
      </c>
      <c r="G1570" s="146" t="str">
        <f xml:space="preserve"> InpS!G$484</f>
        <v>1 = Yes, 0 = No</v>
      </c>
    </row>
    <row r="1571" spans="1:7" s="16" customFormat="1" outlineLevel="3" x14ac:dyDescent="0.2">
      <c r="A1571" s="163"/>
      <c r="B1571" s="163"/>
      <c r="C1571" s="164"/>
      <c r="D1571" s="165"/>
      <c r="E1571" s="146" t="str">
        <f xml:space="preserve"> InpS!E$485</f>
        <v>Eligible for post financeability adjustments tax uplift - PR19 Cost of new debt revenue adjustment (WWN)</v>
      </c>
      <c r="F1571" s="146">
        <f xml:space="preserve"> InpS!F$485</f>
        <v>0</v>
      </c>
      <c r="G1571" s="146" t="str">
        <f xml:space="preserve"> InpS!G$485</f>
        <v>1 = Yes, 0 = No</v>
      </c>
    </row>
    <row r="1572" spans="1:7" s="16" customFormat="1" outlineLevel="3" x14ac:dyDescent="0.2">
      <c r="A1572" s="163"/>
      <c r="B1572" s="163"/>
      <c r="C1572" s="164"/>
      <c r="D1572" s="165"/>
      <c r="E1572" s="146" t="str">
        <f xml:space="preserve"> InpS!E$486</f>
        <v>Eligible for post financeability adjustments tax uplift - PR19 Cost of new debt revenue adjustment (BR)</v>
      </c>
      <c r="F1572" s="146">
        <f xml:space="preserve"> InpS!F$486</f>
        <v>0</v>
      </c>
      <c r="G1572" s="146" t="str">
        <f xml:space="preserve"> InpS!G$486</f>
        <v>1 = Yes, 0 = No</v>
      </c>
    </row>
    <row r="1573" spans="1:7" s="16" customFormat="1" outlineLevel="3" x14ac:dyDescent="0.2">
      <c r="A1573" s="163"/>
      <c r="B1573" s="163"/>
      <c r="C1573" s="164"/>
      <c r="D1573" s="165"/>
      <c r="E1573" s="146" t="str">
        <f xml:space="preserve"> InpS!E$487</f>
        <v>Eligible for post financeability adjustments tax uplift - PR19 Cost of new debt revenue adjustment (ADDN1)</v>
      </c>
      <c r="F1573" s="146">
        <f xml:space="preserve"> InpS!F$487</f>
        <v>0</v>
      </c>
      <c r="G1573" s="146" t="str">
        <f xml:space="preserve"> InpS!G$487</f>
        <v>1 = Yes, 0 = No</v>
      </c>
    </row>
    <row r="1574" spans="1:7" s="16" customFormat="1" outlineLevel="3" x14ac:dyDescent="0.2">
      <c r="A1574" s="163"/>
      <c r="B1574" s="163"/>
      <c r="C1574" s="164"/>
      <c r="D1574" s="165"/>
      <c r="E1574" s="146" t="str">
        <f xml:space="preserve"> InpS!E$488</f>
        <v>Eligible for post financeability adjustments tax uplift - PR19 Cost of new debt revenue adjustment (ADDN2)</v>
      </c>
      <c r="F1574" s="146">
        <f xml:space="preserve"> InpS!F$488</f>
        <v>0</v>
      </c>
      <c r="G1574" s="146" t="str">
        <f xml:space="preserve"> InpS!G$488</f>
        <v>1 = Yes, 0 = No</v>
      </c>
    </row>
    <row r="1575" spans="1:7" s="16" customFormat="1" outlineLevel="3" x14ac:dyDescent="0.2">
      <c r="A1575" s="163"/>
      <c r="B1575" s="163"/>
      <c r="C1575" s="164"/>
      <c r="D1575" s="165"/>
      <c r="E1575" s="146" t="str">
        <f xml:space="preserve"> InpS!E$489</f>
        <v>Eligible for post financeability adjustments tax uplift - PR19 Cost of new debt revenue adjustment (Residential retail)</v>
      </c>
      <c r="F1575" s="146">
        <f xml:space="preserve"> InpS!F$489</f>
        <v>0</v>
      </c>
      <c r="G1575" s="146" t="str">
        <f xml:space="preserve"> InpS!G$489</f>
        <v>1 = Yes, 0 = No</v>
      </c>
    </row>
    <row r="1576" spans="1:7" s="16" customFormat="1" outlineLevel="3" x14ac:dyDescent="0.2">
      <c r="A1576" s="163"/>
      <c r="B1576" s="163"/>
      <c r="C1576" s="164"/>
      <c r="D1576" s="165"/>
      <c r="E1576" s="146" t="str">
        <f xml:space="preserve"> InpS!E$490</f>
        <v>Eligible for post financeability adjustments tax uplift - PR19 Cost of new debt revenue adjustment (Business retail)</v>
      </c>
      <c r="F1576" s="146">
        <f xml:space="preserve"> InpS!F$490</f>
        <v>0</v>
      </c>
      <c r="G1576" s="146" t="str">
        <f xml:space="preserve"> InpS!G$490</f>
        <v>1 = Yes, 0 = No</v>
      </c>
    </row>
    <row r="1577" spans="1:7" s="16" customFormat="1" outlineLevel="3" x14ac:dyDescent="0.2">
      <c r="A1577" s="163"/>
      <c r="B1577" s="163"/>
      <c r="C1577" s="164"/>
      <c r="D1577" s="165"/>
      <c r="F1577" s="166"/>
    </row>
    <row r="1578" spans="1:7" s="16" customFormat="1" outlineLevel="3" x14ac:dyDescent="0.2">
      <c r="A1578" s="163"/>
      <c r="B1578" s="163"/>
      <c r="C1578" s="164"/>
      <c r="D1578" s="165"/>
      <c r="E1578" s="16" t="s">
        <v>1045</v>
      </c>
      <c r="F1578" s="166">
        <f xml:space="preserve"> F1560 * (1 - F1569)</f>
        <v>0.36717695506157044</v>
      </c>
      <c r="G1578" s="16" t="s">
        <v>158</v>
      </c>
    </row>
    <row r="1579" spans="1:7" s="16" customFormat="1" outlineLevel="3" x14ac:dyDescent="0.2">
      <c r="A1579" s="163"/>
      <c r="B1579" s="163"/>
      <c r="C1579" s="164"/>
      <c r="D1579" s="165"/>
      <c r="E1579" s="16" t="s">
        <v>1046</v>
      </c>
      <c r="F1579" s="166">
        <f t="shared" ref="F1579:F1585" si="491" xml:space="preserve"> F1561 * (1 - F1570)</f>
        <v>5.1794382696305767</v>
      </c>
      <c r="G1579" s="16" t="s">
        <v>158</v>
      </c>
    </row>
    <row r="1580" spans="1:7" s="16" customFormat="1" outlineLevel="3" x14ac:dyDescent="0.2">
      <c r="A1580" s="163"/>
      <c r="B1580" s="163"/>
      <c r="C1580" s="164"/>
      <c r="D1580" s="165"/>
      <c r="E1580" s="16" t="s">
        <v>1047</v>
      </c>
      <c r="F1580" s="166">
        <f t="shared" si="491"/>
        <v>10.355334639373101</v>
      </c>
      <c r="G1580" s="16" t="s">
        <v>158</v>
      </c>
    </row>
    <row r="1581" spans="1:7" s="16" customFormat="1" outlineLevel="3" x14ac:dyDescent="0.2">
      <c r="A1581" s="163"/>
      <c r="B1581" s="163"/>
      <c r="C1581" s="164"/>
      <c r="D1581" s="165"/>
      <c r="E1581" s="16" t="s">
        <v>1048</v>
      </c>
      <c r="F1581" s="166">
        <f t="shared" si="491"/>
        <v>0.54073004957620341</v>
      </c>
      <c r="G1581" s="16" t="s">
        <v>158</v>
      </c>
    </row>
    <row r="1582" spans="1:7" s="16" customFormat="1" outlineLevel="3" x14ac:dyDescent="0.2">
      <c r="A1582" s="163"/>
      <c r="B1582" s="163"/>
      <c r="C1582" s="164"/>
      <c r="D1582" s="165"/>
      <c r="E1582" s="16" t="s">
        <v>1049</v>
      </c>
      <c r="F1582" s="166">
        <f t="shared" si="491"/>
        <v>0</v>
      </c>
      <c r="G1582" s="16" t="s">
        <v>158</v>
      </c>
    </row>
    <row r="1583" spans="1:7" s="16" customFormat="1" outlineLevel="3" x14ac:dyDescent="0.2">
      <c r="A1583" s="163"/>
      <c r="B1583" s="163"/>
      <c r="C1583" s="164"/>
      <c r="D1583" s="165"/>
      <c r="E1583" s="16" t="s">
        <v>1050</v>
      </c>
      <c r="F1583" s="166">
        <f t="shared" si="491"/>
        <v>0</v>
      </c>
      <c r="G1583" s="16" t="s">
        <v>158</v>
      </c>
    </row>
    <row r="1584" spans="1:7" s="16" customFormat="1" outlineLevel="3" x14ac:dyDescent="0.2">
      <c r="A1584" s="163"/>
      <c r="B1584" s="163"/>
      <c r="C1584" s="164"/>
      <c r="D1584" s="165"/>
      <c r="E1584" s="16" t="s">
        <v>1051</v>
      </c>
      <c r="F1584" s="166">
        <f t="shared" si="491"/>
        <v>0</v>
      </c>
      <c r="G1584" s="16" t="s">
        <v>158</v>
      </c>
    </row>
    <row r="1585" spans="1:7" s="16" customFormat="1" outlineLevel="3" x14ac:dyDescent="0.2">
      <c r="A1585" s="163"/>
      <c r="B1585" s="163"/>
      <c r="C1585" s="164"/>
      <c r="D1585" s="165"/>
      <c r="E1585" s="16" t="s">
        <v>1052</v>
      </c>
      <c r="F1585" s="166">
        <f t="shared" si="491"/>
        <v>0</v>
      </c>
      <c r="G1585" s="16" t="s">
        <v>158</v>
      </c>
    </row>
    <row r="1586" spans="1:7" s="16" customFormat="1" outlineLevel="3" x14ac:dyDescent="0.2">
      <c r="A1586" s="163"/>
      <c r="B1586" s="163"/>
      <c r="C1586" s="164"/>
      <c r="D1586" s="165"/>
      <c r="F1586" s="166"/>
    </row>
    <row r="1587" spans="1:7" s="16" customFormat="1" outlineLevel="2" x14ac:dyDescent="0.2">
      <c r="A1587" s="163"/>
      <c r="B1587" s="163"/>
      <c r="C1587" s="164" t="s">
        <v>834</v>
      </c>
      <c r="D1587" s="165"/>
      <c r="F1587" s="166"/>
    </row>
    <row r="1588" spans="1:7" s="16" customFormat="1" outlineLevel="3" x14ac:dyDescent="0.2">
      <c r="A1588" s="163"/>
      <c r="B1588" s="163"/>
      <c r="D1588" s="165"/>
      <c r="E1588" s="16" t="str">
        <f xml:space="preserve"> E$306</f>
        <v>PR19 Totex costs revenue adjustment expressed in 2022-23 CPIH FYA prices (WR)</v>
      </c>
      <c r="F1588" s="166">
        <f t="shared" ref="F1588:G1588" si="492" xml:space="preserve"> F$306</f>
        <v>-2.6304509835279068</v>
      </c>
      <c r="G1588" s="16" t="str">
        <f t="shared" si="492"/>
        <v>£m</v>
      </c>
    </row>
    <row r="1589" spans="1:7" s="16" customFormat="1" outlineLevel="3" x14ac:dyDescent="0.2">
      <c r="A1589" s="163"/>
      <c r="B1589" s="163"/>
      <c r="C1589" s="164"/>
      <c r="D1589" s="165"/>
      <c r="E1589" s="16" t="str">
        <f xml:space="preserve"> E$307</f>
        <v>PR19 Totex costs revenue adjustment expressed in 2022-23 CPIH FYA prices (WN)</v>
      </c>
      <c r="F1589" s="166">
        <f t="shared" ref="F1589:G1589" si="493" xml:space="preserve"> F$307</f>
        <v>22.999917239724933</v>
      </c>
      <c r="G1589" s="16" t="str">
        <f t="shared" si="493"/>
        <v>£m</v>
      </c>
    </row>
    <row r="1590" spans="1:7" s="16" customFormat="1" outlineLevel="3" x14ac:dyDescent="0.2">
      <c r="A1590" s="163"/>
      <c r="B1590" s="163"/>
      <c r="C1590" s="164"/>
      <c r="D1590" s="165"/>
      <c r="E1590" s="16" t="str">
        <f xml:space="preserve"> E$308</f>
        <v>PR19 Totex costs revenue adjustment expressed in 2022-23 CPIH FYA prices (WWN)</v>
      </c>
      <c r="F1590" s="166">
        <f t="shared" ref="F1590:G1590" si="494" xml:space="preserve"> F$308</f>
        <v>-10.494649368303213</v>
      </c>
      <c r="G1590" s="16" t="str">
        <f t="shared" si="494"/>
        <v>£m</v>
      </c>
    </row>
    <row r="1591" spans="1:7" s="16" customFormat="1" outlineLevel="3" x14ac:dyDescent="0.2">
      <c r="A1591" s="163"/>
      <c r="B1591" s="163"/>
      <c r="C1591" s="164"/>
      <c r="D1591" s="165"/>
      <c r="E1591" s="16" t="str">
        <f xml:space="preserve"> E$309</f>
        <v>PR19 Totex costs revenue adjustment expressed in 2022-23 CPIH FYA prices (BR)</v>
      </c>
      <c r="F1591" s="166">
        <f t="shared" ref="F1591:G1591" si="495" xml:space="preserve"> F$309</f>
        <v>-1.6316352150967532</v>
      </c>
      <c r="G1591" s="16" t="str">
        <f t="shared" si="495"/>
        <v>£m</v>
      </c>
    </row>
    <row r="1592" spans="1:7" s="16" customFormat="1" outlineLevel="3" x14ac:dyDescent="0.2">
      <c r="A1592" s="163"/>
      <c r="B1592" s="163"/>
      <c r="C1592" s="164"/>
      <c r="D1592" s="165"/>
      <c r="E1592" s="16" t="str">
        <f xml:space="preserve"> E$310</f>
        <v>PR19 Totex costs revenue adjustment expressed in 2022-23 CPIH FYA prices (ADDN1)</v>
      </c>
      <c r="F1592" s="166">
        <f t="shared" ref="F1592:G1592" si="496" xml:space="preserve"> F$310</f>
        <v>0</v>
      </c>
      <c r="G1592" s="16" t="str">
        <f t="shared" si="496"/>
        <v>£m</v>
      </c>
    </row>
    <row r="1593" spans="1:7" s="16" customFormat="1" outlineLevel="3" x14ac:dyDescent="0.2">
      <c r="A1593" s="163"/>
      <c r="B1593" s="163"/>
      <c r="C1593" s="164"/>
      <c r="D1593" s="165"/>
      <c r="E1593" s="16" t="str">
        <f xml:space="preserve"> E$311</f>
        <v>PR19 Totex costs revenue adjustment expressed in 2022-23 CPIH FYA prices (ADDN2)</v>
      </c>
      <c r="F1593" s="166">
        <f t="shared" ref="F1593:G1593" si="497" xml:space="preserve"> F$311</f>
        <v>0</v>
      </c>
      <c r="G1593" s="16" t="str">
        <f t="shared" si="497"/>
        <v>£m</v>
      </c>
    </row>
    <row r="1594" spans="1:7" s="16" customFormat="1" outlineLevel="3" x14ac:dyDescent="0.2">
      <c r="A1594" s="163"/>
      <c r="B1594" s="163"/>
      <c r="C1594" s="164"/>
      <c r="D1594" s="165"/>
      <c r="E1594" s="16" t="str">
        <f xml:space="preserve"> E$312</f>
        <v>PR19 Totex costs revenue adjustment expressed in 2022-23 CPIH FYA prices (Residential retail)</v>
      </c>
      <c r="F1594" s="166">
        <f t="shared" ref="F1594:G1594" si="498" xml:space="preserve"> F$312</f>
        <v>0</v>
      </c>
      <c r="G1594" s="16" t="str">
        <f t="shared" si="498"/>
        <v>£m</v>
      </c>
    </row>
    <row r="1595" spans="1:7" s="16" customFormat="1" outlineLevel="3" x14ac:dyDescent="0.2">
      <c r="A1595" s="163"/>
      <c r="B1595" s="163"/>
      <c r="C1595" s="164"/>
      <c r="D1595" s="165"/>
      <c r="E1595" s="16" t="str">
        <f xml:space="preserve"> E$313</f>
        <v>PR19 Totex costs revenue adjustment expressed in 2022-23 CPIH FYA prices (Business retail)</v>
      </c>
      <c r="F1595" s="166">
        <f t="shared" ref="F1595:G1595" si="499" xml:space="preserve"> F$313</f>
        <v>0</v>
      </c>
      <c r="G1595" s="16" t="str">
        <f t="shared" si="499"/>
        <v>£m</v>
      </c>
    </row>
    <row r="1596" spans="1:7" s="16" customFormat="1" outlineLevel="3" x14ac:dyDescent="0.2">
      <c r="A1596" s="163"/>
      <c r="B1596" s="163"/>
      <c r="C1596" s="164"/>
      <c r="D1596" s="165"/>
      <c r="F1596" s="166"/>
    </row>
    <row r="1597" spans="1:7" s="16" customFormat="1" outlineLevel="3" x14ac:dyDescent="0.2">
      <c r="A1597" s="163"/>
      <c r="B1597" s="163"/>
      <c r="C1597" s="164"/>
      <c r="D1597" s="165"/>
      <c r="E1597" s="146" t="str">
        <f xml:space="preserve"> InpS!E$501</f>
        <v>Eligible for post financeability adjustments tax uplift - PR19 Totex costs revenue adjustment (WR)</v>
      </c>
      <c r="F1597" s="146">
        <f xml:space="preserve"> InpS!F$501</f>
        <v>0</v>
      </c>
      <c r="G1597" s="146" t="str">
        <f xml:space="preserve"> InpS!G$501</f>
        <v>1 = Yes, 0 = No</v>
      </c>
    </row>
    <row r="1598" spans="1:7" s="16" customFormat="1" outlineLevel="3" x14ac:dyDescent="0.2">
      <c r="A1598" s="163"/>
      <c r="B1598" s="163"/>
      <c r="C1598" s="164"/>
      <c r="D1598" s="165"/>
      <c r="E1598" s="146" t="str">
        <f xml:space="preserve"> InpS!E$502</f>
        <v>Eligible for post financeability adjustments tax uplift - PR19 Totex costs revenue adjustment (WN)</v>
      </c>
      <c r="F1598" s="146">
        <f xml:space="preserve"> InpS!F$502</f>
        <v>0</v>
      </c>
      <c r="G1598" s="146" t="str">
        <f xml:space="preserve"> InpS!G$502</f>
        <v>1 = Yes, 0 = No</v>
      </c>
    </row>
    <row r="1599" spans="1:7" s="16" customFormat="1" outlineLevel="3" x14ac:dyDescent="0.2">
      <c r="A1599" s="163"/>
      <c r="B1599" s="163"/>
      <c r="C1599" s="164"/>
      <c r="D1599" s="165"/>
      <c r="E1599" s="146" t="str">
        <f xml:space="preserve"> InpS!E$503</f>
        <v>Eligible for post financeability adjustments tax uplift - PR19 Totex costs revenue adjustment (WWN)</v>
      </c>
      <c r="F1599" s="146">
        <f xml:space="preserve"> InpS!F$503</f>
        <v>0</v>
      </c>
      <c r="G1599" s="146" t="str">
        <f xml:space="preserve"> InpS!G$503</f>
        <v>1 = Yes, 0 = No</v>
      </c>
    </row>
    <row r="1600" spans="1:7" s="16" customFormat="1" outlineLevel="3" x14ac:dyDescent="0.2">
      <c r="A1600" s="163"/>
      <c r="B1600" s="163"/>
      <c r="C1600" s="164"/>
      <c r="D1600" s="165"/>
      <c r="E1600" s="146" t="str">
        <f xml:space="preserve"> InpS!E$504</f>
        <v>Eligible for post financeability adjustments tax uplift - PR19 Totex costs revenue adjustment (BR)</v>
      </c>
      <c r="F1600" s="146">
        <f xml:space="preserve"> InpS!F$504</f>
        <v>0</v>
      </c>
      <c r="G1600" s="146" t="str">
        <f xml:space="preserve"> InpS!G$504</f>
        <v>1 = Yes, 0 = No</v>
      </c>
    </row>
    <row r="1601" spans="1:7" s="16" customFormat="1" outlineLevel="3" x14ac:dyDescent="0.2">
      <c r="A1601" s="163"/>
      <c r="B1601" s="163"/>
      <c r="C1601" s="164"/>
      <c r="D1601" s="165"/>
      <c r="E1601" s="146" t="str">
        <f xml:space="preserve"> InpS!E$505</f>
        <v>Eligible for post financeability adjustments tax uplift - PR19 Totex costs revenue adjustment (ADDN1)</v>
      </c>
      <c r="F1601" s="146">
        <f xml:space="preserve"> InpS!F$505</f>
        <v>0</v>
      </c>
      <c r="G1601" s="146" t="str">
        <f xml:space="preserve"> InpS!G$505</f>
        <v>1 = Yes, 0 = No</v>
      </c>
    </row>
    <row r="1602" spans="1:7" s="16" customFormat="1" outlineLevel="3" x14ac:dyDescent="0.2">
      <c r="A1602" s="163"/>
      <c r="B1602" s="163"/>
      <c r="C1602" s="164"/>
      <c r="D1602" s="165"/>
      <c r="E1602" s="146" t="str">
        <f xml:space="preserve"> InpS!E$506</f>
        <v>Eligible for post financeability adjustments tax uplift - PR19 Totex costs revenue adjustment (ADDN2)</v>
      </c>
      <c r="F1602" s="146">
        <f xml:space="preserve"> InpS!F$506</f>
        <v>0</v>
      </c>
      <c r="G1602" s="146" t="str">
        <f xml:space="preserve"> InpS!G$506</f>
        <v>1 = Yes, 0 = No</v>
      </c>
    </row>
    <row r="1603" spans="1:7" s="16" customFormat="1" outlineLevel="3" x14ac:dyDescent="0.2">
      <c r="A1603" s="163"/>
      <c r="B1603" s="163"/>
      <c r="C1603" s="164"/>
      <c r="D1603" s="165"/>
      <c r="E1603" s="146" t="str">
        <f xml:space="preserve"> InpS!E$507</f>
        <v>Eligible for post financeability adjustments tax uplift - PR19 Totex costs revenue adjustment (Residential retail)</v>
      </c>
      <c r="F1603" s="146">
        <f xml:space="preserve"> InpS!F$507</f>
        <v>0</v>
      </c>
      <c r="G1603" s="146" t="str">
        <f xml:space="preserve"> InpS!G$507</f>
        <v>1 = Yes, 0 = No</v>
      </c>
    </row>
    <row r="1604" spans="1:7" s="16" customFormat="1" outlineLevel="3" x14ac:dyDescent="0.2">
      <c r="A1604" s="163"/>
      <c r="B1604" s="163"/>
      <c r="C1604" s="164"/>
      <c r="D1604" s="165"/>
      <c r="E1604" s="146" t="str">
        <f xml:space="preserve"> InpS!E$508</f>
        <v>Eligible for post financeability adjustments tax uplift - PR19 Totex costs revenue adjustment (Business retail)</v>
      </c>
      <c r="F1604" s="146">
        <f xml:space="preserve"> InpS!F$508</f>
        <v>0</v>
      </c>
      <c r="G1604" s="146" t="str">
        <f xml:space="preserve"> InpS!G$508</f>
        <v>1 = Yes, 0 = No</v>
      </c>
    </row>
    <row r="1605" spans="1:7" s="16" customFormat="1" outlineLevel="3" x14ac:dyDescent="0.2">
      <c r="A1605" s="163"/>
      <c r="B1605" s="163"/>
      <c r="C1605" s="164"/>
      <c r="D1605" s="165"/>
      <c r="F1605" s="166"/>
    </row>
    <row r="1606" spans="1:7" s="16" customFormat="1" outlineLevel="3" x14ac:dyDescent="0.2">
      <c r="A1606" s="163"/>
      <c r="B1606" s="163"/>
      <c r="C1606" s="164"/>
      <c r="D1606" s="165"/>
      <c r="E1606" s="16" t="s">
        <v>1053</v>
      </c>
      <c r="F1606" s="166">
        <f xml:space="preserve"> F1588 * (1 - F1597)</f>
        <v>-2.6304509835279068</v>
      </c>
      <c r="G1606" s="16" t="s">
        <v>158</v>
      </c>
    </row>
    <row r="1607" spans="1:7" s="16" customFormat="1" outlineLevel="3" x14ac:dyDescent="0.2">
      <c r="A1607" s="163"/>
      <c r="B1607" s="163"/>
      <c r="C1607" s="164"/>
      <c r="D1607" s="165"/>
      <c r="E1607" s="16" t="s">
        <v>1054</v>
      </c>
      <c r="F1607" s="166">
        <f t="shared" ref="F1607:F1613" si="500" xml:space="preserve"> F1589 * (1 - F1598)</f>
        <v>22.999917239724933</v>
      </c>
      <c r="G1607" s="16" t="s">
        <v>158</v>
      </c>
    </row>
    <row r="1608" spans="1:7" s="16" customFormat="1" outlineLevel="3" x14ac:dyDescent="0.2">
      <c r="A1608" s="163"/>
      <c r="B1608" s="163"/>
      <c r="C1608" s="164"/>
      <c r="D1608" s="165"/>
      <c r="E1608" s="16" t="s">
        <v>1055</v>
      </c>
      <c r="F1608" s="166">
        <f t="shared" si="500"/>
        <v>-10.494649368303213</v>
      </c>
      <c r="G1608" s="16" t="s">
        <v>158</v>
      </c>
    </row>
    <row r="1609" spans="1:7" s="16" customFormat="1" outlineLevel="3" x14ac:dyDescent="0.2">
      <c r="A1609" s="163"/>
      <c r="B1609" s="163"/>
      <c r="C1609" s="164"/>
      <c r="D1609" s="165"/>
      <c r="E1609" s="16" t="s">
        <v>1056</v>
      </c>
      <c r="F1609" s="166">
        <f t="shared" si="500"/>
        <v>-1.6316352150967532</v>
      </c>
      <c r="G1609" s="16" t="s">
        <v>158</v>
      </c>
    </row>
    <row r="1610" spans="1:7" s="16" customFormat="1" outlineLevel="3" x14ac:dyDescent="0.2">
      <c r="A1610" s="163"/>
      <c r="B1610" s="163"/>
      <c r="C1610" s="164"/>
      <c r="D1610" s="165"/>
      <c r="E1610" s="16" t="s">
        <v>1057</v>
      </c>
      <c r="F1610" s="166">
        <f t="shared" si="500"/>
        <v>0</v>
      </c>
      <c r="G1610" s="16" t="s">
        <v>158</v>
      </c>
    </row>
    <row r="1611" spans="1:7" s="16" customFormat="1" outlineLevel="3" x14ac:dyDescent="0.2">
      <c r="A1611" s="163"/>
      <c r="B1611" s="163"/>
      <c r="C1611" s="164"/>
      <c r="D1611" s="165"/>
      <c r="E1611" s="16" t="s">
        <v>1058</v>
      </c>
      <c r="F1611" s="166">
        <f t="shared" si="500"/>
        <v>0</v>
      </c>
      <c r="G1611" s="16" t="s">
        <v>158</v>
      </c>
    </row>
    <row r="1612" spans="1:7" s="16" customFormat="1" outlineLevel="3" x14ac:dyDescent="0.2">
      <c r="A1612" s="163"/>
      <c r="B1612" s="163"/>
      <c r="C1612" s="164"/>
      <c r="D1612" s="165"/>
      <c r="E1612" s="16" t="s">
        <v>1059</v>
      </c>
      <c r="F1612" s="166">
        <f t="shared" si="500"/>
        <v>0</v>
      </c>
      <c r="G1612" s="16" t="s">
        <v>158</v>
      </c>
    </row>
    <row r="1613" spans="1:7" s="16" customFormat="1" outlineLevel="3" x14ac:dyDescent="0.2">
      <c r="A1613" s="163"/>
      <c r="B1613" s="163"/>
      <c r="C1613" s="164"/>
      <c r="D1613" s="165"/>
      <c r="E1613" s="16" t="s">
        <v>1060</v>
      </c>
      <c r="F1613" s="166">
        <f t="shared" si="500"/>
        <v>0</v>
      </c>
      <c r="G1613" s="16" t="s">
        <v>158</v>
      </c>
    </row>
    <row r="1614" spans="1:7" s="16" customFormat="1" outlineLevel="3" x14ac:dyDescent="0.2">
      <c r="A1614" s="163"/>
      <c r="B1614" s="163"/>
      <c r="C1614" s="164"/>
      <c r="D1614" s="165"/>
      <c r="F1614" s="166"/>
    </row>
    <row r="1615" spans="1:7" s="16" customFormat="1" outlineLevel="2" x14ac:dyDescent="0.2">
      <c r="A1615" s="163"/>
      <c r="B1615" s="163"/>
      <c r="C1615" s="164" t="s">
        <v>843</v>
      </c>
      <c r="D1615" s="165"/>
      <c r="F1615" s="166"/>
    </row>
    <row r="1616" spans="1:7" s="16" customFormat="1" outlineLevel="3" x14ac:dyDescent="0.2">
      <c r="A1616" s="163"/>
      <c r="B1616" s="163"/>
      <c r="D1616" s="165"/>
      <c r="E1616" s="16" t="str">
        <f xml:space="preserve"> E$315</f>
        <v>PR19 Tax revenue adjustment expressed in 2022-23 CPIH FYA prices (WR)</v>
      </c>
      <c r="F1616" s="166">
        <f xml:space="preserve"> F$315</f>
        <v>-0.95159043659043663</v>
      </c>
      <c r="G1616" s="16" t="str">
        <f t="shared" ref="G1616" si="501" xml:space="preserve"> G$315</f>
        <v>£m</v>
      </c>
    </row>
    <row r="1617" spans="1:7" s="16" customFormat="1" outlineLevel="3" x14ac:dyDescent="0.2">
      <c r="A1617" s="163"/>
      <c r="B1617" s="163"/>
      <c r="C1617" s="164"/>
      <c r="D1617" s="165"/>
      <c r="E1617" s="16" t="str">
        <f xml:space="preserve"> E$316</f>
        <v>PR19 Tax revenue adjustment expressed in 2022-23 CPIH FYA prices (WN)</v>
      </c>
      <c r="F1617" s="166">
        <f t="shared" ref="F1617:G1617" si="502" xml:space="preserve"> F$316</f>
        <v>-6.2065892371661597</v>
      </c>
      <c r="G1617" s="16" t="str">
        <f t="shared" si="502"/>
        <v>£m</v>
      </c>
    </row>
    <row r="1618" spans="1:7" s="16" customFormat="1" outlineLevel="3" x14ac:dyDescent="0.2">
      <c r="A1618" s="163"/>
      <c r="B1618" s="163"/>
      <c r="C1618" s="164"/>
      <c r="D1618" s="165"/>
      <c r="E1618" s="16" t="str">
        <f xml:space="preserve"> E$317</f>
        <v>PR19 Tax revenue adjustment expressed in 2022-23 CPIH FYA prices (WWN)</v>
      </c>
      <c r="F1618" s="166">
        <f t="shared" ref="F1618:G1618" si="503" xml:space="preserve"> F$317</f>
        <v>-2.0956241004317926</v>
      </c>
      <c r="G1618" s="16" t="str">
        <f t="shared" si="503"/>
        <v>£m</v>
      </c>
    </row>
    <row r="1619" spans="1:7" s="16" customFormat="1" outlineLevel="3" x14ac:dyDescent="0.2">
      <c r="A1619" s="163"/>
      <c r="B1619" s="163"/>
      <c r="C1619" s="164"/>
      <c r="D1619" s="165"/>
      <c r="E1619" s="16" t="str">
        <f xml:space="preserve"> E$318</f>
        <v>PR19 Tax revenue adjustment expressed in 2022-23 CPIH FYA prices (BR)</v>
      </c>
      <c r="F1619" s="166">
        <f t="shared" ref="F1619:G1619" si="504" xml:space="preserve"> F$318</f>
        <v>-2.6091995841995841</v>
      </c>
      <c r="G1619" s="16" t="str">
        <f t="shared" si="504"/>
        <v>£m</v>
      </c>
    </row>
    <row r="1620" spans="1:7" s="16" customFormat="1" outlineLevel="3" x14ac:dyDescent="0.2">
      <c r="A1620" s="163"/>
      <c r="B1620" s="163"/>
      <c r="C1620" s="164"/>
      <c r="D1620" s="165"/>
      <c r="E1620" s="16" t="str">
        <f xml:space="preserve"> E$319</f>
        <v>PR19 Tax revenue adjustment expressed in 2022-23 CPIH FYA prices (ADDN1)</v>
      </c>
      <c r="F1620" s="166">
        <f t="shared" ref="F1620:G1620" si="505" xml:space="preserve"> F$319</f>
        <v>0</v>
      </c>
      <c r="G1620" s="16" t="str">
        <f t="shared" si="505"/>
        <v>£m</v>
      </c>
    </row>
    <row r="1621" spans="1:7" s="16" customFormat="1" outlineLevel="3" x14ac:dyDescent="0.2">
      <c r="A1621" s="163"/>
      <c r="B1621" s="163"/>
      <c r="C1621" s="164"/>
      <c r="D1621" s="165"/>
      <c r="E1621" s="16" t="str">
        <f xml:space="preserve"> E$320</f>
        <v>PR19 Tax revenue adjustment expressed in 2022-23 CPIH FYA prices (ADDN2)</v>
      </c>
      <c r="F1621" s="166">
        <f t="shared" ref="F1621:G1621" si="506" xml:space="preserve"> F$320</f>
        <v>0</v>
      </c>
      <c r="G1621" s="16" t="str">
        <f t="shared" si="506"/>
        <v>£m</v>
      </c>
    </row>
    <row r="1622" spans="1:7" s="16" customFormat="1" outlineLevel="3" x14ac:dyDescent="0.2">
      <c r="A1622" s="163"/>
      <c r="B1622" s="163"/>
      <c r="C1622" s="164"/>
      <c r="D1622" s="165"/>
      <c r="E1622" s="16" t="str">
        <f xml:space="preserve"> E$321</f>
        <v>PR19 Tax revenue adjustment expressed in 2022-23 CPIH FYA prices (Residential retail)</v>
      </c>
      <c r="F1622" s="166">
        <f t="shared" ref="F1622:G1622" si="507" xml:space="preserve"> F$321</f>
        <v>0</v>
      </c>
      <c r="G1622" s="16" t="str">
        <f t="shared" si="507"/>
        <v>£m</v>
      </c>
    </row>
    <row r="1623" spans="1:7" s="16" customFormat="1" outlineLevel="3" x14ac:dyDescent="0.2">
      <c r="A1623" s="163"/>
      <c r="B1623" s="163"/>
      <c r="C1623" s="164"/>
      <c r="D1623" s="165"/>
      <c r="E1623" s="16" t="str">
        <f xml:space="preserve"> E$322</f>
        <v>PR19 Tax revenue adjustment expressed in 2022-23 CPIH FYA prices (Business retail)</v>
      </c>
      <c r="F1623" s="166">
        <f t="shared" ref="F1623:G1623" si="508" xml:space="preserve"> F$322</f>
        <v>0</v>
      </c>
      <c r="G1623" s="16" t="str">
        <f t="shared" si="508"/>
        <v>£m</v>
      </c>
    </row>
    <row r="1624" spans="1:7" s="16" customFormat="1" outlineLevel="3" x14ac:dyDescent="0.2">
      <c r="A1624" s="163"/>
      <c r="B1624" s="163"/>
      <c r="C1624" s="164"/>
      <c r="D1624" s="165"/>
      <c r="F1624" s="166"/>
    </row>
    <row r="1625" spans="1:7" s="16" customFormat="1" outlineLevel="3" x14ac:dyDescent="0.2">
      <c r="A1625" s="163"/>
      <c r="B1625" s="163"/>
      <c r="C1625" s="164"/>
      <c r="D1625" s="165"/>
      <c r="E1625" s="146" t="str">
        <f xml:space="preserve"> InpS!E$510</f>
        <v>Eligible for post financeability adjustments tax uplift - PR19 Tax revenue adjustment (WR)</v>
      </c>
      <c r="F1625" s="146">
        <f xml:space="preserve"> InpS!F$510</f>
        <v>0</v>
      </c>
      <c r="G1625" s="146" t="str">
        <f xml:space="preserve"> InpS!G$510</f>
        <v>1 = Yes, 0 = No</v>
      </c>
    </row>
    <row r="1626" spans="1:7" s="16" customFormat="1" outlineLevel="3" x14ac:dyDescent="0.2">
      <c r="A1626" s="163"/>
      <c r="B1626" s="163"/>
      <c r="C1626" s="164"/>
      <c r="D1626" s="165"/>
      <c r="E1626" s="146" t="str">
        <f xml:space="preserve"> InpS!E$511</f>
        <v>Eligible for post financeability adjustments tax uplift - PR19 Tax revenue adjustment (WN)</v>
      </c>
      <c r="F1626" s="146">
        <f xml:space="preserve"> InpS!F$511</f>
        <v>0</v>
      </c>
      <c r="G1626" s="146" t="str">
        <f xml:space="preserve"> InpS!G$511</f>
        <v>1 = Yes, 0 = No</v>
      </c>
    </row>
    <row r="1627" spans="1:7" s="16" customFormat="1" outlineLevel="3" x14ac:dyDescent="0.2">
      <c r="A1627" s="163"/>
      <c r="B1627" s="163"/>
      <c r="C1627" s="164"/>
      <c r="D1627" s="165"/>
      <c r="E1627" s="146" t="str">
        <f xml:space="preserve"> InpS!E$512</f>
        <v>Eligible for post financeability adjustments tax uplift - PR19 Tax revenue adjustment (WWN)</v>
      </c>
      <c r="F1627" s="146">
        <f xml:space="preserve"> InpS!F$512</f>
        <v>0</v>
      </c>
      <c r="G1627" s="146" t="str">
        <f xml:space="preserve"> InpS!G$512</f>
        <v>1 = Yes, 0 = No</v>
      </c>
    </row>
    <row r="1628" spans="1:7" s="16" customFormat="1" outlineLevel="3" x14ac:dyDescent="0.2">
      <c r="A1628" s="163"/>
      <c r="B1628" s="163"/>
      <c r="C1628" s="164"/>
      <c r="D1628" s="165"/>
      <c r="E1628" s="146" t="str">
        <f xml:space="preserve"> InpS!E$513</f>
        <v>Eligible for post financeability adjustments tax uplift - PR19 Tax revenue adjustment (BR)</v>
      </c>
      <c r="F1628" s="146">
        <f xml:space="preserve"> InpS!F$513</f>
        <v>0</v>
      </c>
      <c r="G1628" s="146" t="str">
        <f xml:space="preserve"> InpS!G$513</f>
        <v>1 = Yes, 0 = No</v>
      </c>
    </row>
    <row r="1629" spans="1:7" s="16" customFormat="1" outlineLevel="3" x14ac:dyDescent="0.2">
      <c r="A1629" s="163"/>
      <c r="B1629" s="163"/>
      <c r="C1629" s="164"/>
      <c r="D1629" s="165"/>
      <c r="E1629" s="146" t="str">
        <f xml:space="preserve"> InpS!E$514</f>
        <v>Eligible for post financeability adjustments tax uplift - PR19 Tax revenue adjustment (ADDN1)</v>
      </c>
      <c r="F1629" s="146">
        <f xml:space="preserve"> InpS!F$514</f>
        <v>0</v>
      </c>
      <c r="G1629" s="146" t="str">
        <f xml:space="preserve"> InpS!G$514</f>
        <v>1 = Yes, 0 = No</v>
      </c>
    </row>
    <row r="1630" spans="1:7" s="16" customFormat="1" outlineLevel="3" x14ac:dyDescent="0.2">
      <c r="A1630" s="163"/>
      <c r="B1630" s="163"/>
      <c r="C1630" s="164"/>
      <c r="D1630" s="165"/>
      <c r="E1630" s="146" t="str">
        <f xml:space="preserve"> InpS!E$515</f>
        <v>Eligible for post financeability adjustments tax uplift - PR19 Tax revenue adjustment (ADDN2)</v>
      </c>
      <c r="F1630" s="146">
        <f xml:space="preserve"> InpS!F$515</f>
        <v>0</v>
      </c>
      <c r="G1630" s="146" t="str">
        <f xml:space="preserve"> InpS!G$515</f>
        <v>1 = Yes, 0 = No</v>
      </c>
    </row>
    <row r="1631" spans="1:7" s="16" customFormat="1" outlineLevel="3" x14ac:dyDescent="0.2">
      <c r="A1631" s="163"/>
      <c r="B1631" s="163"/>
      <c r="C1631" s="164"/>
      <c r="D1631" s="165"/>
      <c r="E1631" s="146" t="str">
        <f xml:space="preserve"> InpS!E$516</f>
        <v>Eligible for post financeability adjustments tax uplift - PR19 Tax revenue adjustment (Residential retail)</v>
      </c>
      <c r="F1631" s="146">
        <f xml:space="preserve"> InpS!F$516</f>
        <v>0</v>
      </c>
      <c r="G1631" s="146" t="str">
        <f xml:space="preserve"> InpS!G$516</f>
        <v>1 = Yes, 0 = No</v>
      </c>
    </row>
    <row r="1632" spans="1:7" s="16" customFormat="1" outlineLevel="3" x14ac:dyDescent="0.2">
      <c r="A1632" s="163"/>
      <c r="B1632" s="163"/>
      <c r="C1632" s="164"/>
      <c r="D1632" s="165"/>
      <c r="E1632" s="146" t="str">
        <f xml:space="preserve"> InpS!E$517</f>
        <v>Eligible for post financeability adjustments tax uplift - PR19 Tax revenue adjustment (Business retail)</v>
      </c>
      <c r="F1632" s="146">
        <f xml:space="preserve"> InpS!F$517</f>
        <v>0</v>
      </c>
      <c r="G1632" s="146" t="str">
        <f xml:space="preserve"> InpS!G$517</f>
        <v>1 = Yes, 0 = No</v>
      </c>
    </row>
    <row r="1633" spans="1:7" s="16" customFormat="1" outlineLevel="3" x14ac:dyDescent="0.2">
      <c r="A1633" s="163"/>
      <c r="B1633" s="163"/>
      <c r="C1633" s="164"/>
      <c r="D1633" s="165"/>
      <c r="F1633" s="166"/>
    </row>
    <row r="1634" spans="1:7" s="16" customFormat="1" outlineLevel="3" x14ac:dyDescent="0.2">
      <c r="A1634" s="163"/>
      <c r="B1634" s="163"/>
      <c r="C1634" s="164"/>
      <c r="D1634" s="165"/>
      <c r="E1634" s="16" t="s">
        <v>1061</v>
      </c>
      <c r="F1634" s="166">
        <f xml:space="preserve"> F1616 * (1 - F1625)</f>
        <v>-0.95159043659043663</v>
      </c>
      <c r="G1634" s="16" t="s">
        <v>158</v>
      </c>
    </row>
    <row r="1635" spans="1:7" s="16" customFormat="1" outlineLevel="3" x14ac:dyDescent="0.2">
      <c r="A1635" s="274"/>
      <c r="B1635" s="163"/>
      <c r="C1635" s="164"/>
      <c r="D1635" s="165"/>
      <c r="E1635" s="16" t="s">
        <v>1062</v>
      </c>
      <c r="F1635" s="166">
        <f t="shared" ref="F1635:F1641" si="509" xml:space="preserve"> F1617 * (1 - F1626)</f>
        <v>-6.2065892371661597</v>
      </c>
      <c r="G1635" s="16" t="s">
        <v>158</v>
      </c>
    </row>
    <row r="1636" spans="1:7" s="16" customFormat="1" outlineLevel="3" x14ac:dyDescent="0.2">
      <c r="A1636" s="163"/>
      <c r="B1636" s="163"/>
      <c r="C1636" s="164"/>
      <c r="D1636" s="165"/>
      <c r="E1636" s="16" t="s">
        <v>1063</v>
      </c>
      <c r="F1636" s="166">
        <f t="shared" si="509"/>
        <v>-2.0956241004317926</v>
      </c>
      <c r="G1636" s="16" t="s">
        <v>158</v>
      </c>
    </row>
    <row r="1637" spans="1:7" s="16" customFormat="1" outlineLevel="3" x14ac:dyDescent="0.2">
      <c r="A1637" s="163"/>
      <c r="B1637" s="163"/>
      <c r="C1637" s="164"/>
      <c r="D1637" s="165"/>
      <c r="E1637" s="16" t="s">
        <v>1064</v>
      </c>
      <c r="F1637" s="166">
        <f t="shared" si="509"/>
        <v>-2.6091995841995841</v>
      </c>
      <c r="G1637" s="16" t="s">
        <v>158</v>
      </c>
    </row>
    <row r="1638" spans="1:7" s="16" customFormat="1" outlineLevel="3" x14ac:dyDescent="0.2">
      <c r="A1638" s="163"/>
      <c r="B1638" s="163"/>
      <c r="C1638" s="164"/>
      <c r="D1638" s="165"/>
      <c r="E1638" s="16" t="s">
        <v>1065</v>
      </c>
      <c r="F1638" s="166">
        <f t="shared" si="509"/>
        <v>0</v>
      </c>
      <c r="G1638" s="16" t="s">
        <v>158</v>
      </c>
    </row>
    <row r="1639" spans="1:7" s="16" customFormat="1" outlineLevel="3" x14ac:dyDescent="0.2">
      <c r="A1639" s="163"/>
      <c r="B1639" s="163"/>
      <c r="C1639" s="164"/>
      <c r="D1639" s="165"/>
      <c r="E1639" s="16" t="s">
        <v>1066</v>
      </c>
      <c r="F1639" s="166">
        <f t="shared" si="509"/>
        <v>0</v>
      </c>
      <c r="G1639" s="16" t="s">
        <v>158</v>
      </c>
    </row>
    <row r="1640" spans="1:7" s="16" customFormat="1" outlineLevel="3" x14ac:dyDescent="0.2">
      <c r="A1640" s="163"/>
      <c r="B1640" s="163"/>
      <c r="C1640" s="164"/>
      <c r="D1640" s="165"/>
      <c r="E1640" s="16" t="s">
        <v>1067</v>
      </c>
      <c r="F1640" s="166">
        <f t="shared" si="509"/>
        <v>0</v>
      </c>
      <c r="G1640" s="16" t="s">
        <v>158</v>
      </c>
    </row>
    <row r="1641" spans="1:7" s="16" customFormat="1" outlineLevel="3" x14ac:dyDescent="0.2">
      <c r="A1641" s="163"/>
      <c r="B1641" s="163"/>
      <c r="C1641" s="164"/>
      <c r="D1641" s="165"/>
      <c r="E1641" s="16" t="s">
        <v>1068</v>
      </c>
      <c r="F1641" s="166">
        <f t="shared" si="509"/>
        <v>0</v>
      </c>
      <c r="G1641" s="16" t="s">
        <v>158</v>
      </c>
    </row>
    <row r="1642" spans="1:7" s="16" customFormat="1" outlineLevel="3" x14ac:dyDescent="0.2">
      <c r="A1642" s="163"/>
      <c r="B1642" s="163"/>
      <c r="C1642" s="164"/>
      <c r="D1642" s="165"/>
      <c r="F1642" s="166"/>
    </row>
    <row r="1643" spans="1:7" s="16" customFormat="1" outlineLevel="2" x14ac:dyDescent="0.2">
      <c r="A1643" s="163"/>
      <c r="B1643" s="163"/>
      <c r="C1643" s="164" t="s">
        <v>852</v>
      </c>
      <c r="D1643" s="165"/>
      <c r="F1643" s="166"/>
    </row>
    <row r="1644" spans="1:7" s="16" customFormat="1" outlineLevel="3" x14ac:dyDescent="0.2">
      <c r="A1644" s="163"/>
      <c r="B1644" s="163"/>
      <c r="D1644" s="165"/>
      <c r="E1644" s="16" t="str">
        <f xml:space="preserve"> E$324</f>
        <v>PR19 RPI-CPIH wedge revenue adjustment expressed in 2022-23 CPIH FYA prices (WR)</v>
      </c>
      <c r="F1644" s="166">
        <f t="shared" ref="F1644:G1644" si="510" xml:space="preserve"> F$324</f>
        <v>0.38842835438989287</v>
      </c>
      <c r="G1644" s="16" t="str">
        <f t="shared" si="510"/>
        <v>£m</v>
      </c>
    </row>
    <row r="1645" spans="1:7" s="16" customFormat="1" outlineLevel="3" x14ac:dyDescent="0.2">
      <c r="A1645" s="163"/>
      <c r="B1645" s="163"/>
      <c r="C1645" s="164"/>
      <c r="D1645" s="165"/>
      <c r="E1645" s="16" t="str">
        <f xml:space="preserve"> E$325</f>
        <v>PR19 RPI-CPIH wedge revenue adjustment expressed in 2022-23 CPIH FYA prices (WN)</v>
      </c>
      <c r="F1645" s="166">
        <f t="shared" ref="F1645:G1645" si="511" xml:space="preserve"> F$325</f>
        <v>4.5265480569326719</v>
      </c>
      <c r="G1645" s="16" t="str">
        <f t="shared" si="511"/>
        <v>£m</v>
      </c>
    </row>
    <row r="1646" spans="1:7" s="16" customFormat="1" outlineLevel="3" x14ac:dyDescent="0.2">
      <c r="A1646" s="163"/>
      <c r="B1646" s="163"/>
      <c r="C1646" s="164"/>
      <c r="D1646" s="165"/>
      <c r="E1646" s="16" t="str">
        <f xml:space="preserve"> E$326</f>
        <v>PR19 RPI-CPIH wedge revenue adjustment expressed in 2022-23 CPIH FYA prices (WWN)</v>
      </c>
      <c r="F1646" s="166">
        <f t="shared" ref="F1646:G1646" si="512" xml:space="preserve"> F$326</f>
        <v>7.9279525827602741</v>
      </c>
      <c r="G1646" s="16" t="str">
        <f t="shared" si="512"/>
        <v>£m</v>
      </c>
    </row>
    <row r="1647" spans="1:7" s="16" customFormat="1" outlineLevel="3" x14ac:dyDescent="0.2">
      <c r="A1647" s="163"/>
      <c r="B1647" s="163"/>
      <c r="C1647" s="164"/>
      <c r="D1647" s="165"/>
      <c r="E1647" s="16" t="str">
        <f xml:space="preserve"> E$327</f>
        <v>PR19 RPI-CPIH wedge revenue adjustment expressed in 2022-23 CPIH FYA prices (BR)</v>
      </c>
      <c r="F1647" s="166">
        <f t="shared" ref="F1647:G1647" si="513" xml:space="preserve"> F$327</f>
        <v>0.94686790340636495</v>
      </c>
      <c r="G1647" s="16" t="str">
        <f t="shared" si="513"/>
        <v>£m</v>
      </c>
    </row>
    <row r="1648" spans="1:7" s="16" customFormat="1" outlineLevel="3" x14ac:dyDescent="0.2">
      <c r="A1648" s="163"/>
      <c r="B1648" s="163"/>
      <c r="C1648" s="164"/>
      <c r="D1648" s="165"/>
      <c r="E1648" s="16" t="str">
        <f xml:space="preserve"> E$328</f>
        <v>PR19 RPI-CPIH wedge revenue adjustment expressed in 2022-23 CPIH FYA prices (ADDN1)</v>
      </c>
      <c r="F1648" s="166">
        <f t="shared" ref="F1648:G1648" si="514" xml:space="preserve"> F$328</f>
        <v>0</v>
      </c>
      <c r="G1648" s="16" t="str">
        <f t="shared" si="514"/>
        <v>£m</v>
      </c>
    </row>
    <row r="1649" spans="1:7" s="16" customFormat="1" outlineLevel="3" x14ac:dyDescent="0.2">
      <c r="A1649" s="163"/>
      <c r="B1649" s="163"/>
      <c r="C1649" s="164"/>
      <c r="D1649" s="165"/>
      <c r="E1649" s="16" t="str">
        <f xml:space="preserve"> E$329</f>
        <v>PR19 RPI-CPIH wedge revenue adjustment expressed in 2022-23 CPIH FYA prices (ADDN2)</v>
      </c>
      <c r="F1649" s="166">
        <f t="shared" ref="F1649:G1649" si="515" xml:space="preserve"> F$329</f>
        <v>0</v>
      </c>
      <c r="G1649" s="16" t="str">
        <f t="shared" si="515"/>
        <v>£m</v>
      </c>
    </row>
    <row r="1650" spans="1:7" s="16" customFormat="1" outlineLevel="3" x14ac:dyDescent="0.2">
      <c r="A1650" s="163"/>
      <c r="B1650" s="163"/>
      <c r="C1650" s="164"/>
      <c r="D1650" s="165"/>
      <c r="E1650" s="16" t="str">
        <f xml:space="preserve"> E$330</f>
        <v>PR19 RPI-CPIH wedge revenue adjustment expressed in 2022-23 CPIH FYA prices (Residential retail)</v>
      </c>
      <c r="F1650" s="166">
        <f t="shared" ref="F1650:G1650" si="516" xml:space="preserve"> F$330</f>
        <v>0</v>
      </c>
      <c r="G1650" s="16" t="str">
        <f t="shared" si="516"/>
        <v>£m</v>
      </c>
    </row>
    <row r="1651" spans="1:7" s="16" customFormat="1" outlineLevel="3" x14ac:dyDescent="0.2">
      <c r="A1651" s="163"/>
      <c r="B1651" s="163"/>
      <c r="C1651" s="164"/>
      <c r="D1651" s="165"/>
      <c r="E1651" s="16" t="str">
        <f xml:space="preserve"> E$331</f>
        <v>PR19 RPI-CPIH wedge revenue adjustment expressed in 2022-23 CPIH FYA prices (Business retail)</v>
      </c>
      <c r="F1651" s="166">
        <f t="shared" ref="F1651:G1651" si="517" xml:space="preserve"> F$331</f>
        <v>0</v>
      </c>
      <c r="G1651" s="16" t="str">
        <f t="shared" si="517"/>
        <v>£m</v>
      </c>
    </row>
    <row r="1652" spans="1:7" s="16" customFormat="1" outlineLevel="3" x14ac:dyDescent="0.2">
      <c r="A1652" s="163"/>
      <c r="B1652" s="163"/>
      <c r="C1652" s="164"/>
      <c r="D1652" s="165"/>
      <c r="F1652" s="166"/>
    </row>
    <row r="1653" spans="1:7" s="16" customFormat="1" outlineLevel="3" x14ac:dyDescent="0.2">
      <c r="A1653" s="163"/>
      <c r="B1653" s="163"/>
      <c r="C1653" s="164"/>
      <c r="D1653" s="165"/>
      <c r="E1653" s="146" t="str">
        <f xml:space="preserve"> InpS!E$519</f>
        <v>Eligible for post financeability adjustments tax uplift - PR19 RPI-CPIH wedge revenue adjustment (WR)</v>
      </c>
      <c r="F1653" s="146">
        <f xml:space="preserve"> InpS!F$519</f>
        <v>1</v>
      </c>
      <c r="G1653" s="146" t="str">
        <f xml:space="preserve"> InpS!G$519</f>
        <v>1 = Yes, 0 = No</v>
      </c>
    </row>
    <row r="1654" spans="1:7" s="16" customFormat="1" outlineLevel="3" x14ac:dyDescent="0.2">
      <c r="A1654" s="163"/>
      <c r="B1654" s="163"/>
      <c r="C1654" s="164"/>
      <c r="D1654" s="165"/>
      <c r="E1654" s="146" t="str">
        <f xml:space="preserve"> InpS!E$520</f>
        <v>Eligible for post financeability adjustments tax uplift - PR19 RPI-CPIH wedge revenue adjustment (WN)</v>
      </c>
      <c r="F1654" s="146">
        <f xml:space="preserve"> InpS!F$520</f>
        <v>1</v>
      </c>
      <c r="G1654" s="146" t="str">
        <f xml:space="preserve"> InpS!G$520</f>
        <v>1 = Yes, 0 = No</v>
      </c>
    </row>
    <row r="1655" spans="1:7" s="16" customFormat="1" outlineLevel="3" x14ac:dyDescent="0.2">
      <c r="A1655" s="163"/>
      <c r="B1655" s="163"/>
      <c r="C1655" s="164"/>
      <c r="D1655" s="165"/>
      <c r="E1655" s="146" t="str">
        <f xml:space="preserve"> InpS!E$521</f>
        <v>Eligible for post financeability adjustments tax uplift - PR19 RPI-CPIH wedge revenue adjustment (WWN)</v>
      </c>
      <c r="F1655" s="146">
        <f xml:space="preserve"> InpS!F$521</f>
        <v>1</v>
      </c>
      <c r="G1655" s="146" t="str">
        <f xml:space="preserve"> InpS!G$521</f>
        <v>1 = Yes, 0 = No</v>
      </c>
    </row>
    <row r="1656" spans="1:7" s="16" customFormat="1" outlineLevel="3" x14ac:dyDescent="0.2">
      <c r="A1656" s="163"/>
      <c r="B1656" s="163"/>
      <c r="C1656" s="164"/>
      <c r="D1656" s="165"/>
      <c r="E1656" s="146" t="str">
        <f xml:space="preserve"> InpS!E$522</f>
        <v>Eligible for post financeability adjustments tax uplift - PR19 RPI-CPIH wedge revenue adjustment (BR)</v>
      </c>
      <c r="F1656" s="146">
        <f xml:space="preserve"> InpS!F$522</f>
        <v>1</v>
      </c>
      <c r="G1656" s="146" t="str">
        <f xml:space="preserve"> InpS!G$522</f>
        <v>1 = Yes, 0 = No</v>
      </c>
    </row>
    <row r="1657" spans="1:7" s="16" customFormat="1" outlineLevel="3" x14ac:dyDescent="0.2">
      <c r="A1657" s="163"/>
      <c r="B1657" s="163"/>
      <c r="C1657" s="164"/>
      <c r="D1657" s="165"/>
      <c r="E1657" s="146" t="str">
        <f xml:space="preserve"> InpS!E$523</f>
        <v>Eligible for post financeability adjustments tax uplift - PR19 RPI-CPIH wedge revenue adjustment (ADDN1)</v>
      </c>
      <c r="F1657" s="146">
        <f xml:space="preserve"> InpS!F$523</f>
        <v>1</v>
      </c>
      <c r="G1657" s="146" t="str">
        <f xml:space="preserve"> InpS!G$523</f>
        <v>1 = Yes, 0 = No</v>
      </c>
    </row>
    <row r="1658" spans="1:7" s="16" customFormat="1" outlineLevel="3" x14ac:dyDescent="0.2">
      <c r="A1658" s="163"/>
      <c r="B1658" s="163"/>
      <c r="C1658" s="164"/>
      <c r="D1658" s="165"/>
      <c r="E1658" s="146" t="str">
        <f xml:space="preserve"> InpS!E$524</f>
        <v>Eligible for post financeability adjustments tax uplift - PR19 RPI-CPIH wedge revenue adjustment (ADDN2)</v>
      </c>
      <c r="F1658" s="146">
        <f xml:space="preserve"> InpS!F$524</f>
        <v>1</v>
      </c>
      <c r="G1658" s="146" t="str">
        <f xml:space="preserve"> InpS!G$524</f>
        <v>1 = Yes, 0 = No</v>
      </c>
    </row>
    <row r="1659" spans="1:7" s="16" customFormat="1" outlineLevel="3" x14ac:dyDescent="0.2">
      <c r="A1659" s="163"/>
      <c r="B1659" s="163"/>
      <c r="C1659" s="164"/>
      <c r="D1659" s="165"/>
      <c r="E1659" s="146" t="str">
        <f xml:space="preserve"> InpS!E$525</f>
        <v>Eligible for post financeability adjustments tax uplift - PR19 RPI-CPIH wedge revenue adjustment (Residential retail)</v>
      </c>
      <c r="F1659" s="146">
        <f xml:space="preserve"> InpS!F$525</f>
        <v>1</v>
      </c>
      <c r="G1659" s="146" t="str">
        <f xml:space="preserve"> InpS!G$525</f>
        <v>1 = Yes, 0 = No</v>
      </c>
    </row>
    <row r="1660" spans="1:7" s="16" customFormat="1" outlineLevel="3" x14ac:dyDescent="0.2">
      <c r="A1660" s="163"/>
      <c r="B1660" s="163"/>
      <c r="C1660" s="164"/>
      <c r="D1660" s="165"/>
      <c r="E1660" s="146" t="str">
        <f xml:space="preserve"> InpS!E$526</f>
        <v>Eligible for post financeability adjustments tax uplift - PR19 RPI-CPIH wedge revenue adjustment (Business retail)</v>
      </c>
      <c r="F1660" s="146">
        <f xml:space="preserve"> InpS!F$526</f>
        <v>1</v>
      </c>
      <c r="G1660" s="146" t="str">
        <f xml:space="preserve"> InpS!G$526</f>
        <v>1 = Yes, 0 = No</v>
      </c>
    </row>
    <row r="1661" spans="1:7" s="16" customFormat="1" outlineLevel="3" x14ac:dyDescent="0.2">
      <c r="A1661" s="163"/>
      <c r="B1661" s="163"/>
      <c r="C1661" s="164"/>
      <c r="D1661" s="165"/>
      <c r="F1661" s="166"/>
    </row>
    <row r="1662" spans="1:7" s="16" customFormat="1" outlineLevel="3" x14ac:dyDescent="0.2">
      <c r="A1662" s="163"/>
      <c r="B1662" s="163"/>
      <c r="C1662" s="164"/>
      <c r="D1662" s="165"/>
      <c r="E1662" s="16" t="s">
        <v>1069</v>
      </c>
      <c r="F1662" s="166">
        <f xml:space="preserve"> F1644 * (1 - F1653)</f>
        <v>0</v>
      </c>
      <c r="G1662" s="16" t="s">
        <v>158</v>
      </c>
    </row>
    <row r="1663" spans="1:7" s="16" customFormat="1" outlineLevel="3" x14ac:dyDescent="0.2">
      <c r="A1663" s="163"/>
      <c r="B1663" s="163"/>
      <c r="C1663" s="164"/>
      <c r="D1663" s="165"/>
      <c r="E1663" s="16" t="s">
        <v>1070</v>
      </c>
      <c r="F1663" s="166">
        <f t="shared" ref="F1663:F1669" si="518" xml:space="preserve"> F1645 * (1 - F1654)</f>
        <v>0</v>
      </c>
      <c r="G1663" s="16" t="s">
        <v>158</v>
      </c>
    </row>
    <row r="1664" spans="1:7" s="16" customFormat="1" outlineLevel="3" x14ac:dyDescent="0.2">
      <c r="A1664" s="163"/>
      <c r="B1664" s="163"/>
      <c r="C1664" s="164"/>
      <c r="D1664" s="165"/>
      <c r="E1664" s="16" t="s">
        <v>1071</v>
      </c>
      <c r="F1664" s="166">
        <f t="shared" si="518"/>
        <v>0</v>
      </c>
      <c r="G1664" s="16" t="s">
        <v>158</v>
      </c>
    </row>
    <row r="1665" spans="1:7" s="16" customFormat="1" outlineLevel="3" x14ac:dyDescent="0.2">
      <c r="A1665" s="163"/>
      <c r="B1665" s="163"/>
      <c r="C1665" s="164"/>
      <c r="D1665" s="165"/>
      <c r="E1665" s="16" t="s">
        <v>1072</v>
      </c>
      <c r="F1665" s="166">
        <f t="shared" si="518"/>
        <v>0</v>
      </c>
      <c r="G1665" s="16" t="s">
        <v>158</v>
      </c>
    </row>
    <row r="1666" spans="1:7" s="16" customFormat="1" outlineLevel="3" x14ac:dyDescent="0.2">
      <c r="A1666" s="163"/>
      <c r="B1666" s="163"/>
      <c r="C1666" s="164"/>
      <c r="D1666" s="165"/>
      <c r="E1666" s="16" t="s">
        <v>1073</v>
      </c>
      <c r="F1666" s="166">
        <f t="shared" si="518"/>
        <v>0</v>
      </c>
      <c r="G1666" s="16" t="s">
        <v>158</v>
      </c>
    </row>
    <row r="1667" spans="1:7" s="16" customFormat="1" outlineLevel="3" x14ac:dyDescent="0.2">
      <c r="A1667" s="163"/>
      <c r="B1667" s="163"/>
      <c r="C1667" s="164"/>
      <c r="D1667" s="165"/>
      <c r="E1667" s="16" t="s">
        <v>1074</v>
      </c>
      <c r="F1667" s="166">
        <f t="shared" si="518"/>
        <v>0</v>
      </c>
      <c r="G1667" s="16" t="s">
        <v>158</v>
      </c>
    </row>
    <row r="1668" spans="1:7" s="16" customFormat="1" outlineLevel="3" x14ac:dyDescent="0.2">
      <c r="A1668" s="163"/>
      <c r="B1668" s="163"/>
      <c r="C1668" s="164"/>
      <c r="D1668" s="165"/>
      <c r="E1668" s="16" t="s">
        <v>1075</v>
      </c>
      <c r="F1668" s="166">
        <f t="shared" si="518"/>
        <v>0</v>
      </c>
      <c r="G1668" s="16" t="s">
        <v>158</v>
      </c>
    </row>
    <row r="1669" spans="1:7" s="16" customFormat="1" outlineLevel="3" x14ac:dyDescent="0.2">
      <c r="A1669" s="163"/>
      <c r="B1669" s="163"/>
      <c r="C1669" s="164"/>
      <c r="D1669" s="165"/>
      <c r="E1669" s="16" t="s">
        <v>1076</v>
      </c>
      <c r="F1669" s="166">
        <f t="shared" si="518"/>
        <v>0</v>
      </c>
      <c r="G1669" s="16" t="s">
        <v>158</v>
      </c>
    </row>
    <row r="1670" spans="1:7" s="16" customFormat="1" outlineLevel="3" x14ac:dyDescent="0.2">
      <c r="A1670" s="163"/>
      <c r="B1670" s="163"/>
      <c r="C1670" s="164"/>
      <c r="D1670" s="165"/>
      <c r="F1670" s="166"/>
    </row>
    <row r="1671" spans="1:7" s="16" customFormat="1" outlineLevel="2" x14ac:dyDescent="0.2">
      <c r="A1671" s="163"/>
      <c r="B1671" s="163"/>
      <c r="C1671" s="164" t="s">
        <v>861</v>
      </c>
      <c r="D1671" s="165"/>
      <c r="F1671" s="166"/>
    </row>
    <row r="1672" spans="1:7" s="16" customFormat="1" outlineLevel="3" x14ac:dyDescent="0.2">
      <c r="A1672" s="163"/>
      <c r="B1672" s="163"/>
      <c r="D1672" s="165"/>
      <c r="E1672" s="16" t="str">
        <f xml:space="preserve"> E$333</f>
        <v>PR19 Strategic regional water resources revenue adjustment expressed in 2022-23 CPIH FYA prices (WR)</v>
      </c>
      <c r="F1672" s="166">
        <f t="shared" ref="F1672:G1672" si="519" xml:space="preserve"> F$333</f>
        <v>3.3482760275067962</v>
      </c>
      <c r="G1672" s="16" t="str">
        <f t="shared" si="519"/>
        <v>£m</v>
      </c>
    </row>
    <row r="1673" spans="1:7" s="16" customFormat="1" outlineLevel="3" x14ac:dyDescent="0.2">
      <c r="A1673" s="163"/>
      <c r="B1673" s="163"/>
      <c r="C1673" s="164"/>
      <c r="D1673" s="165"/>
      <c r="E1673" s="16" t="str">
        <f xml:space="preserve"> E$334</f>
        <v>PR19 Strategic regional water resources revenue adjustment expressed in 2022-23 CPIH FYA prices (WN)</v>
      </c>
      <c r="F1673" s="166">
        <f t="shared" ref="F1673:G1673" si="520" xml:space="preserve"> F$334</f>
        <v>7.0837997761074682E-3</v>
      </c>
      <c r="G1673" s="16" t="str">
        <f t="shared" si="520"/>
        <v>£m</v>
      </c>
    </row>
    <row r="1674" spans="1:7" s="16" customFormat="1" outlineLevel="3" x14ac:dyDescent="0.2">
      <c r="A1674" s="163"/>
      <c r="B1674" s="163"/>
      <c r="C1674" s="164"/>
      <c r="D1674" s="165"/>
      <c r="E1674" s="16" t="str">
        <f xml:space="preserve"> E$335</f>
        <v>PR19 Strategic regional water resources revenue adjustment expressed in 2022-23 CPIH FYA prices (WWN)</v>
      </c>
      <c r="F1674" s="166">
        <f t="shared" ref="F1674:G1674" si="521" xml:space="preserve"> F$335</f>
        <v>0</v>
      </c>
      <c r="G1674" s="16" t="str">
        <f t="shared" si="521"/>
        <v>£m</v>
      </c>
    </row>
    <row r="1675" spans="1:7" s="16" customFormat="1" outlineLevel="3" x14ac:dyDescent="0.2">
      <c r="A1675" s="163"/>
      <c r="B1675" s="163"/>
      <c r="C1675" s="164"/>
      <c r="D1675" s="165"/>
      <c r="E1675" s="16" t="str">
        <f xml:space="preserve"> E$336</f>
        <v>PR19 Strategic regional water resources revenue adjustment expressed in 2022-23 CPIH FYA prices (BR)</v>
      </c>
      <c r="F1675" s="166">
        <f t="shared" ref="F1675:G1675" si="522" xml:space="preserve"> F$336</f>
        <v>0</v>
      </c>
      <c r="G1675" s="16" t="str">
        <f t="shared" si="522"/>
        <v>£m</v>
      </c>
    </row>
    <row r="1676" spans="1:7" s="16" customFormat="1" outlineLevel="3" x14ac:dyDescent="0.2">
      <c r="A1676" s="163"/>
      <c r="B1676" s="163"/>
      <c r="C1676" s="164"/>
      <c r="D1676" s="165"/>
      <c r="E1676" s="16" t="str">
        <f xml:space="preserve"> E$337</f>
        <v>PR19 Strategic regional water resources revenue adjustment expressed in 2022-23 CPIH FYA prices (ADDN1)</v>
      </c>
      <c r="F1676" s="166">
        <f t="shared" ref="F1676:G1676" si="523" xml:space="preserve"> F$337</f>
        <v>0</v>
      </c>
      <c r="G1676" s="16" t="str">
        <f t="shared" si="523"/>
        <v>£m</v>
      </c>
    </row>
    <row r="1677" spans="1:7" s="16" customFormat="1" outlineLevel="3" x14ac:dyDescent="0.2">
      <c r="A1677" s="163"/>
      <c r="B1677" s="163"/>
      <c r="C1677" s="164"/>
      <c r="D1677" s="165"/>
      <c r="E1677" s="16" t="str">
        <f xml:space="preserve"> E$338</f>
        <v>PR19 Strategic regional water resources revenue adjustment expressed in 2022-23 CPIH FYA prices (ADDN2)</v>
      </c>
      <c r="F1677" s="166">
        <f t="shared" ref="F1677:G1677" si="524" xml:space="preserve"> F$338</f>
        <v>0</v>
      </c>
      <c r="G1677" s="16" t="str">
        <f t="shared" si="524"/>
        <v>£m</v>
      </c>
    </row>
    <row r="1678" spans="1:7" s="16" customFormat="1" outlineLevel="3" x14ac:dyDescent="0.2">
      <c r="A1678" s="163"/>
      <c r="B1678" s="163"/>
      <c r="C1678" s="164"/>
      <c r="D1678" s="165"/>
      <c r="E1678" s="16" t="str">
        <f xml:space="preserve"> E$339</f>
        <v>PR19 Strategic regional water resources revenue adjustment expressed in 2022-23 CPIH FYA prices (Residential retail)</v>
      </c>
      <c r="F1678" s="166">
        <f t="shared" ref="F1678:G1678" si="525" xml:space="preserve"> F$339</f>
        <v>0</v>
      </c>
      <c r="G1678" s="16" t="str">
        <f t="shared" si="525"/>
        <v>£m</v>
      </c>
    </row>
    <row r="1679" spans="1:7" s="16" customFormat="1" outlineLevel="3" x14ac:dyDescent="0.2">
      <c r="A1679" s="163"/>
      <c r="B1679" s="163"/>
      <c r="C1679" s="164"/>
      <c r="D1679" s="165"/>
      <c r="E1679" s="16" t="str">
        <f xml:space="preserve"> E$340</f>
        <v>PR19 Strategic regional water resources revenue adjustment expressed in 2022-23 CPIH FYA prices (Business retail)</v>
      </c>
      <c r="F1679" s="166">
        <f t="shared" ref="F1679:G1679" si="526" xml:space="preserve"> F$340</f>
        <v>0</v>
      </c>
      <c r="G1679" s="16" t="str">
        <f t="shared" si="526"/>
        <v>£m</v>
      </c>
    </row>
    <row r="1680" spans="1:7" s="16" customFormat="1" outlineLevel="3" x14ac:dyDescent="0.2">
      <c r="A1680" s="163"/>
      <c r="B1680" s="163"/>
      <c r="C1680" s="164"/>
      <c r="D1680" s="165"/>
      <c r="F1680" s="166"/>
    </row>
    <row r="1681" spans="1:7" s="16" customFormat="1" outlineLevel="3" x14ac:dyDescent="0.2">
      <c r="A1681" s="163"/>
      <c r="B1681" s="163"/>
      <c r="C1681" s="164"/>
      <c r="D1681" s="165"/>
      <c r="E1681" s="146" t="str">
        <f xml:space="preserve"> InpS!E$528</f>
        <v>Eligible for post financeability adjustments tax uplift - PR19 Strategic regional water resources revenue adjustment (WR)</v>
      </c>
      <c r="F1681" s="146">
        <f xml:space="preserve"> InpS!F$528</f>
        <v>0</v>
      </c>
      <c r="G1681" s="146" t="str">
        <f xml:space="preserve"> InpS!G$528</f>
        <v>1 = Yes, 0 = No</v>
      </c>
    </row>
    <row r="1682" spans="1:7" s="16" customFormat="1" outlineLevel="3" x14ac:dyDescent="0.2">
      <c r="A1682" s="163"/>
      <c r="B1682" s="163"/>
      <c r="C1682" s="164"/>
      <c r="D1682" s="165"/>
      <c r="E1682" s="146" t="str">
        <f xml:space="preserve"> InpS!E$529</f>
        <v>Eligible for post financeability adjustments tax uplift - PR19 Strategic regional water resources revenue adjustment (WN)</v>
      </c>
      <c r="F1682" s="146">
        <f xml:space="preserve"> InpS!F$529</f>
        <v>0</v>
      </c>
      <c r="G1682" s="146" t="str">
        <f xml:space="preserve"> InpS!G$529</f>
        <v>1 = Yes, 0 = No</v>
      </c>
    </row>
    <row r="1683" spans="1:7" s="16" customFormat="1" outlineLevel="3" x14ac:dyDescent="0.2">
      <c r="A1683" s="163"/>
      <c r="B1683" s="163"/>
      <c r="C1683" s="164"/>
      <c r="D1683" s="165"/>
      <c r="E1683" s="146" t="str">
        <f xml:space="preserve"> InpS!E$530</f>
        <v>Eligible for post financeability adjustments tax uplift - PR19 Strategic regional water resources revenue adjustment (WWN)</v>
      </c>
      <c r="F1683" s="146">
        <f xml:space="preserve"> InpS!F$530</f>
        <v>0</v>
      </c>
      <c r="G1683" s="146" t="str">
        <f xml:space="preserve"> InpS!G$530</f>
        <v>1 = Yes, 0 = No</v>
      </c>
    </row>
    <row r="1684" spans="1:7" s="16" customFormat="1" outlineLevel="3" x14ac:dyDescent="0.2">
      <c r="A1684" s="163"/>
      <c r="B1684" s="163"/>
      <c r="C1684" s="164"/>
      <c r="D1684" s="165"/>
      <c r="E1684" s="146" t="str">
        <f xml:space="preserve"> InpS!E$531</f>
        <v>Eligible for post financeability adjustments tax uplift - PR19 Strategic regional water resources revenue adjustment (BR)</v>
      </c>
      <c r="F1684" s="146">
        <f xml:space="preserve"> InpS!F$531</f>
        <v>0</v>
      </c>
      <c r="G1684" s="146" t="str">
        <f xml:space="preserve"> InpS!G$531</f>
        <v>1 = Yes, 0 = No</v>
      </c>
    </row>
    <row r="1685" spans="1:7" s="16" customFormat="1" outlineLevel="3" x14ac:dyDescent="0.2">
      <c r="A1685" s="163"/>
      <c r="B1685" s="163"/>
      <c r="C1685" s="164"/>
      <c r="D1685" s="165"/>
      <c r="E1685" s="146" t="str">
        <f xml:space="preserve"> InpS!E$532</f>
        <v>Eligible for post financeability adjustments tax uplift - PR19 Strategic regional water resources revenue adjustment (ADDN1)</v>
      </c>
      <c r="F1685" s="146">
        <f xml:space="preserve"> InpS!F$532</f>
        <v>0</v>
      </c>
      <c r="G1685" s="146" t="str">
        <f xml:space="preserve"> InpS!G$532</f>
        <v>1 = Yes, 0 = No</v>
      </c>
    </row>
    <row r="1686" spans="1:7" s="16" customFormat="1" outlineLevel="3" x14ac:dyDescent="0.2">
      <c r="A1686" s="163"/>
      <c r="B1686" s="163"/>
      <c r="C1686" s="164"/>
      <c r="D1686" s="165"/>
      <c r="E1686" s="146" t="str">
        <f xml:space="preserve"> InpS!E$533</f>
        <v>Eligible for post financeability adjustments tax uplift - PR19 Strategic regional water resources revenue adjustment (ADDN2)</v>
      </c>
      <c r="F1686" s="146">
        <f xml:space="preserve"> InpS!F$533</f>
        <v>0</v>
      </c>
      <c r="G1686" s="146" t="str">
        <f xml:space="preserve"> InpS!G$533</f>
        <v>1 = Yes, 0 = No</v>
      </c>
    </row>
    <row r="1687" spans="1:7" s="16" customFormat="1" outlineLevel="3" x14ac:dyDescent="0.2">
      <c r="A1687" s="163"/>
      <c r="B1687" s="163"/>
      <c r="C1687" s="164"/>
      <c r="D1687" s="165"/>
      <c r="E1687" s="146" t="str">
        <f xml:space="preserve"> InpS!E$534</f>
        <v>Eligible for post financeability adjustments tax uplift - PR19 Strategic regional water resources revenue adjustment (Residential retail)</v>
      </c>
      <c r="F1687" s="146">
        <f xml:space="preserve"> InpS!F$534</f>
        <v>0</v>
      </c>
      <c r="G1687" s="146" t="str">
        <f xml:space="preserve"> InpS!G$534</f>
        <v>1 = Yes, 0 = No</v>
      </c>
    </row>
    <row r="1688" spans="1:7" s="16" customFormat="1" outlineLevel="3" x14ac:dyDescent="0.2">
      <c r="A1688" s="163"/>
      <c r="B1688" s="163"/>
      <c r="C1688" s="164"/>
      <c r="D1688" s="165"/>
      <c r="E1688" s="146" t="str">
        <f xml:space="preserve"> InpS!E$535</f>
        <v>Eligible for post financeability adjustments tax uplift - PR19 Strategic regional water resources revenue adjustment (Business retail)</v>
      </c>
      <c r="F1688" s="146">
        <f xml:space="preserve"> InpS!F$535</f>
        <v>0</v>
      </c>
      <c r="G1688" s="146" t="str">
        <f xml:space="preserve"> InpS!G$535</f>
        <v>1 = Yes, 0 = No</v>
      </c>
    </row>
    <row r="1689" spans="1:7" s="16" customFormat="1" outlineLevel="3" x14ac:dyDescent="0.2">
      <c r="A1689" s="163"/>
      <c r="B1689" s="163"/>
      <c r="C1689" s="164"/>
      <c r="D1689" s="165"/>
      <c r="F1689" s="166"/>
    </row>
    <row r="1690" spans="1:7" s="16" customFormat="1" outlineLevel="3" x14ac:dyDescent="0.2">
      <c r="A1690" s="163"/>
      <c r="B1690" s="163"/>
      <c r="C1690" s="164"/>
      <c r="D1690" s="165"/>
      <c r="E1690" s="16" t="s">
        <v>1077</v>
      </c>
      <c r="F1690" s="166">
        <f xml:space="preserve"> F1672 * (1 - F1681)</f>
        <v>3.3482760275067962</v>
      </c>
      <c r="G1690" s="16" t="s">
        <v>158</v>
      </c>
    </row>
    <row r="1691" spans="1:7" s="16" customFormat="1" outlineLevel="3" x14ac:dyDescent="0.2">
      <c r="A1691" s="163"/>
      <c r="B1691" s="163"/>
      <c r="C1691" s="164"/>
      <c r="D1691" s="165"/>
      <c r="E1691" s="16" t="s">
        <v>1078</v>
      </c>
      <c r="F1691" s="166">
        <f t="shared" ref="F1691:F1697" si="527" xml:space="preserve"> F1673 * (1 - F1682)</f>
        <v>7.0837997761074682E-3</v>
      </c>
      <c r="G1691" s="16" t="s">
        <v>158</v>
      </c>
    </row>
    <row r="1692" spans="1:7" s="16" customFormat="1" outlineLevel="3" x14ac:dyDescent="0.2">
      <c r="A1692" s="163"/>
      <c r="B1692" s="163"/>
      <c r="C1692" s="164"/>
      <c r="D1692" s="165"/>
      <c r="E1692" s="16" t="s">
        <v>1079</v>
      </c>
      <c r="F1692" s="166">
        <f t="shared" si="527"/>
        <v>0</v>
      </c>
      <c r="G1692" s="16" t="s">
        <v>158</v>
      </c>
    </row>
    <row r="1693" spans="1:7" s="16" customFormat="1" outlineLevel="3" x14ac:dyDescent="0.2">
      <c r="A1693" s="163"/>
      <c r="B1693" s="163"/>
      <c r="C1693" s="164"/>
      <c r="D1693" s="165"/>
      <c r="E1693" s="16" t="s">
        <v>1080</v>
      </c>
      <c r="F1693" s="166">
        <f t="shared" si="527"/>
        <v>0</v>
      </c>
      <c r="G1693" s="16" t="s">
        <v>158</v>
      </c>
    </row>
    <row r="1694" spans="1:7" s="16" customFormat="1" outlineLevel="3" x14ac:dyDescent="0.2">
      <c r="A1694" s="163"/>
      <c r="B1694" s="163"/>
      <c r="C1694" s="164"/>
      <c r="D1694" s="165"/>
      <c r="E1694" s="16" t="s">
        <v>1081</v>
      </c>
      <c r="F1694" s="166">
        <f t="shared" si="527"/>
        <v>0</v>
      </c>
      <c r="G1694" s="16" t="s">
        <v>158</v>
      </c>
    </row>
    <row r="1695" spans="1:7" s="16" customFormat="1" outlineLevel="3" x14ac:dyDescent="0.2">
      <c r="A1695" s="163"/>
      <c r="B1695" s="163"/>
      <c r="C1695" s="164"/>
      <c r="D1695" s="165"/>
      <c r="E1695" s="16" t="s">
        <v>1082</v>
      </c>
      <c r="F1695" s="166">
        <f t="shared" si="527"/>
        <v>0</v>
      </c>
      <c r="G1695" s="16" t="s">
        <v>158</v>
      </c>
    </row>
    <row r="1696" spans="1:7" s="16" customFormat="1" outlineLevel="3" x14ac:dyDescent="0.2">
      <c r="A1696" s="163"/>
      <c r="B1696" s="163"/>
      <c r="C1696" s="164"/>
      <c r="D1696" s="165"/>
      <c r="E1696" s="16" t="s">
        <v>1083</v>
      </c>
      <c r="F1696" s="166">
        <f t="shared" si="527"/>
        <v>0</v>
      </c>
      <c r="G1696" s="16" t="s">
        <v>158</v>
      </c>
    </row>
    <row r="1697" spans="1:7" s="16" customFormat="1" outlineLevel="3" x14ac:dyDescent="0.2">
      <c r="A1697" s="163"/>
      <c r="B1697" s="163"/>
      <c r="C1697" s="164"/>
      <c r="D1697" s="165"/>
      <c r="E1697" s="16" t="s">
        <v>1084</v>
      </c>
      <c r="F1697" s="166">
        <f t="shared" si="527"/>
        <v>0</v>
      </c>
      <c r="G1697" s="16" t="s">
        <v>158</v>
      </c>
    </row>
    <row r="1698" spans="1:7" s="16" customFormat="1" outlineLevel="3" x14ac:dyDescent="0.2">
      <c r="A1698" s="163"/>
      <c r="B1698" s="163"/>
      <c r="C1698" s="164"/>
      <c r="D1698" s="165"/>
      <c r="F1698" s="166"/>
    </row>
    <row r="1699" spans="1:7" s="16" customFormat="1" outlineLevel="2" x14ac:dyDescent="0.2">
      <c r="A1699" s="163"/>
      <c r="B1699" s="163"/>
      <c r="C1699" s="164" t="s">
        <v>870</v>
      </c>
      <c r="D1699" s="165"/>
      <c r="F1699" s="166"/>
    </row>
    <row r="1700" spans="1:7" s="16" customFormat="1" outlineLevel="3" x14ac:dyDescent="0.2">
      <c r="A1700" s="163"/>
      <c r="B1700" s="163"/>
      <c r="D1700" s="165"/>
      <c r="E1700" s="16" t="str">
        <f xml:space="preserve"> E$342</f>
        <v>PR19 Havant Thicket activities revenue adjustment expressed in 2022-23 CPIH FYA prices (WR)</v>
      </c>
      <c r="F1700" s="166">
        <f t="shared" ref="F1700:G1700" si="528" xml:space="preserve"> F$342</f>
        <v>0</v>
      </c>
      <c r="G1700" s="16" t="str">
        <f t="shared" si="528"/>
        <v>£m</v>
      </c>
    </row>
    <row r="1701" spans="1:7" s="16" customFormat="1" outlineLevel="3" x14ac:dyDescent="0.2">
      <c r="A1701" s="163"/>
      <c r="B1701" s="163"/>
      <c r="C1701" s="164"/>
      <c r="D1701" s="165"/>
      <c r="E1701" s="16" t="str">
        <f xml:space="preserve"> E$343</f>
        <v>PR19 Havant Thicket activities revenue adjustment expressed in 2022-23 CPIH FYA prices (WN)</v>
      </c>
      <c r="F1701" s="166">
        <f t="shared" ref="F1701:G1701" si="529" xml:space="preserve"> F$343</f>
        <v>0</v>
      </c>
      <c r="G1701" s="16" t="str">
        <f t="shared" si="529"/>
        <v>£m</v>
      </c>
    </row>
    <row r="1702" spans="1:7" s="16" customFormat="1" outlineLevel="3" x14ac:dyDescent="0.2">
      <c r="A1702" s="163"/>
      <c r="B1702" s="163"/>
      <c r="C1702" s="164"/>
      <c r="D1702" s="165"/>
      <c r="E1702" s="16" t="str">
        <f xml:space="preserve"> E$344</f>
        <v>PR19 Havant Thicket activities revenue adjustment expressed in 2022-23 CPIH FYA prices (WWN)</v>
      </c>
      <c r="F1702" s="166">
        <f t="shared" ref="F1702:G1702" si="530" xml:space="preserve"> F$344</f>
        <v>0</v>
      </c>
      <c r="G1702" s="16" t="str">
        <f t="shared" si="530"/>
        <v>£m</v>
      </c>
    </row>
    <row r="1703" spans="1:7" s="16" customFormat="1" outlineLevel="3" x14ac:dyDescent="0.2">
      <c r="A1703" s="163"/>
      <c r="B1703" s="163"/>
      <c r="C1703" s="164"/>
      <c r="D1703" s="165"/>
      <c r="E1703" s="16" t="str">
        <f xml:space="preserve"> E$345</f>
        <v>PR19 Havant Thicket activities revenue adjustment expressed in 2022-23 CPIH FYA prices (BR)</v>
      </c>
      <c r="F1703" s="166">
        <f t="shared" ref="F1703:G1703" si="531" xml:space="preserve"> F$345</f>
        <v>0</v>
      </c>
      <c r="G1703" s="16" t="str">
        <f t="shared" si="531"/>
        <v>£m</v>
      </c>
    </row>
    <row r="1704" spans="1:7" s="16" customFormat="1" outlineLevel="3" x14ac:dyDescent="0.2">
      <c r="A1704" s="163"/>
      <c r="B1704" s="163"/>
      <c r="C1704" s="164"/>
      <c r="D1704" s="165"/>
      <c r="E1704" s="16" t="str">
        <f xml:space="preserve"> E$346</f>
        <v>PR19 Havant Thicket activities revenue adjustment expressed in 2022-23 CPIH FYA prices (ADDN1)</v>
      </c>
      <c r="F1704" s="166">
        <f t="shared" ref="F1704:G1704" si="532" xml:space="preserve"> F$346</f>
        <v>0</v>
      </c>
      <c r="G1704" s="16" t="str">
        <f t="shared" si="532"/>
        <v>£m</v>
      </c>
    </row>
    <row r="1705" spans="1:7" s="16" customFormat="1" outlineLevel="3" x14ac:dyDescent="0.2">
      <c r="A1705" s="163"/>
      <c r="B1705" s="163"/>
      <c r="C1705" s="164"/>
      <c r="D1705" s="165"/>
      <c r="E1705" s="16" t="str">
        <f xml:space="preserve"> E$347</f>
        <v>PR19 Havant Thicket activities revenue adjustment expressed in 2022-23 CPIH FYA prices (ADDN2)</v>
      </c>
      <c r="F1705" s="166">
        <f t="shared" ref="F1705:G1705" si="533" xml:space="preserve"> F$347</f>
        <v>0</v>
      </c>
      <c r="G1705" s="16" t="str">
        <f t="shared" si="533"/>
        <v>£m</v>
      </c>
    </row>
    <row r="1706" spans="1:7" s="16" customFormat="1" outlineLevel="3" x14ac:dyDescent="0.2">
      <c r="A1706" s="163"/>
      <c r="B1706" s="163"/>
      <c r="C1706" s="164"/>
      <c r="D1706" s="165"/>
      <c r="E1706" s="16" t="str">
        <f xml:space="preserve"> E$348</f>
        <v>PR19 Havant Thicket activities revenue adjustment expressed in 2022-23 CPIH FYA prices (Residential retail)</v>
      </c>
      <c r="F1706" s="166">
        <f t="shared" ref="F1706:G1706" si="534" xml:space="preserve"> F$348</f>
        <v>0</v>
      </c>
      <c r="G1706" s="16" t="str">
        <f t="shared" si="534"/>
        <v>£m</v>
      </c>
    </row>
    <row r="1707" spans="1:7" s="16" customFormat="1" outlineLevel="3" x14ac:dyDescent="0.2">
      <c r="A1707" s="163"/>
      <c r="B1707" s="163"/>
      <c r="C1707" s="164"/>
      <c r="D1707" s="165"/>
      <c r="E1707" s="16" t="str">
        <f xml:space="preserve"> E$349</f>
        <v>PR19 Havant Thicket activities revenue adjustment expressed in 2022-23 CPIH FYA prices (Business retail)</v>
      </c>
      <c r="F1707" s="166">
        <f t="shared" ref="F1707:G1707" si="535" xml:space="preserve"> F$349</f>
        <v>0</v>
      </c>
      <c r="G1707" s="16" t="str">
        <f t="shared" si="535"/>
        <v>£m</v>
      </c>
    </row>
    <row r="1708" spans="1:7" s="16" customFormat="1" outlineLevel="3" x14ac:dyDescent="0.2">
      <c r="A1708" s="163"/>
      <c r="B1708" s="163"/>
      <c r="C1708" s="164"/>
      <c r="D1708" s="165"/>
      <c r="F1708" s="166"/>
    </row>
    <row r="1709" spans="1:7" s="16" customFormat="1" outlineLevel="3" x14ac:dyDescent="0.2">
      <c r="A1709" s="163"/>
      <c r="B1709" s="163"/>
      <c r="C1709" s="164"/>
      <c r="D1709" s="165"/>
      <c r="E1709" s="146" t="str">
        <f xml:space="preserve"> InpS!E$537</f>
        <v>Eligible for post financeability adjustments tax uplift - PR19 Havant Thicket activities revenue adjustment (WR)</v>
      </c>
      <c r="F1709" s="146">
        <f xml:space="preserve"> InpS!F$537</f>
        <v>0</v>
      </c>
      <c r="G1709" s="146" t="str">
        <f xml:space="preserve"> InpS!G$537</f>
        <v>1 = Yes, 0 = No</v>
      </c>
    </row>
    <row r="1710" spans="1:7" s="16" customFormat="1" outlineLevel="3" x14ac:dyDescent="0.2">
      <c r="A1710" s="163"/>
      <c r="B1710" s="163"/>
      <c r="C1710" s="164"/>
      <c r="D1710" s="165"/>
      <c r="E1710" s="146" t="str">
        <f xml:space="preserve"> InpS!E$538</f>
        <v>Eligible for post financeability adjustments tax uplift - PR19 Havant Thicket activities revenue adjustment (WN)</v>
      </c>
      <c r="F1710" s="146">
        <f xml:space="preserve"> InpS!F$538</f>
        <v>0</v>
      </c>
      <c r="G1710" s="146" t="str">
        <f xml:space="preserve"> InpS!G$538</f>
        <v>1 = Yes, 0 = No</v>
      </c>
    </row>
    <row r="1711" spans="1:7" s="16" customFormat="1" outlineLevel="3" x14ac:dyDescent="0.2">
      <c r="A1711" s="163"/>
      <c r="B1711" s="163"/>
      <c r="C1711" s="164"/>
      <c r="D1711" s="165"/>
      <c r="E1711" s="146" t="str">
        <f xml:space="preserve"> InpS!E$539</f>
        <v>Eligible for post financeability adjustments tax uplift - PR19 Havant Thicket activities revenue adjustment (WWN)</v>
      </c>
      <c r="F1711" s="146">
        <f xml:space="preserve"> InpS!F$539</f>
        <v>0</v>
      </c>
      <c r="G1711" s="146" t="str">
        <f xml:space="preserve"> InpS!G$539</f>
        <v>1 = Yes, 0 = No</v>
      </c>
    </row>
    <row r="1712" spans="1:7" s="16" customFormat="1" outlineLevel="3" x14ac:dyDescent="0.2">
      <c r="A1712" s="163"/>
      <c r="B1712" s="163"/>
      <c r="C1712" s="164"/>
      <c r="D1712" s="165"/>
      <c r="E1712" s="146" t="str">
        <f xml:space="preserve"> InpS!E$540</f>
        <v>Eligible for post financeability adjustments tax uplift - PR19 Havant Thicket activities revenue adjustment (BR)</v>
      </c>
      <c r="F1712" s="146">
        <f xml:space="preserve"> InpS!F$540</f>
        <v>0</v>
      </c>
      <c r="G1712" s="146" t="str">
        <f xml:space="preserve"> InpS!G$540</f>
        <v>1 = Yes, 0 = No</v>
      </c>
    </row>
    <row r="1713" spans="1:7" s="16" customFormat="1" outlineLevel="3" x14ac:dyDescent="0.2">
      <c r="A1713" s="163"/>
      <c r="B1713" s="163"/>
      <c r="C1713" s="164"/>
      <c r="D1713" s="165"/>
      <c r="E1713" s="146" t="str">
        <f xml:space="preserve"> InpS!E$541</f>
        <v>Eligible for post financeability adjustments tax uplift - PR19 Havant Thicket activities revenue adjustment (ADDN1)</v>
      </c>
      <c r="F1713" s="146">
        <f xml:space="preserve"> InpS!F$541</f>
        <v>0</v>
      </c>
      <c r="G1713" s="146" t="str">
        <f xml:space="preserve"> InpS!G$541</f>
        <v>1 = Yes, 0 = No</v>
      </c>
    </row>
    <row r="1714" spans="1:7" s="16" customFormat="1" outlineLevel="3" x14ac:dyDescent="0.2">
      <c r="A1714" s="163"/>
      <c r="B1714" s="163"/>
      <c r="C1714" s="164"/>
      <c r="D1714" s="165"/>
      <c r="E1714" s="146" t="str">
        <f xml:space="preserve"> InpS!E$542</f>
        <v>Eligible for post financeability adjustments tax uplift - PR19 Havant Thicket activities revenue adjustment (ADDN2)</v>
      </c>
      <c r="F1714" s="146">
        <f xml:space="preserve"> InpS!F$542</f>
        <v>0</v>
      </c>
      <c r="G1714" s="146" t="str">
        <f xml:space="preserve"> InpS!G$542</f>
        <v>1 = Yes, 0 = No</v>
      </c>
    </row>
    <row r="1715" spans="1:7" s="16" customFormat="1" outlineLevel="3" x14ac:dyDescent="0.2">
      <c r="A1715" s="163"/>
      <c r="B1715" s="163"/>
      <c r="C1715" s="164"/>
      <c r="D1715" s="165"/>
      <c r="E1715" s="146" t="str">
        <f xml:space="preserve"> InpS!E$543</f>
        <v>Eligible for post financeability adjustments tax uplift - PR19 Havant Thicket activities revenue adjustment (Residential retail)</v>
      </c>
      <c r="F1715" s="146">
        <f xml:space="preserve"> InpS!F$543</f>
        <v>0</v>
      </c>
      <c r="G1715" s="146" t="str">
        <f xml:space="preserve"> InpS!G$543</f>
        <v>1 = Yes, 0 = No</v>
      </c>
    </row>
    <row r="1716" spans="1:7" s="16" customFormat="1" outlineLevel="3" x14ac:dyDescent="0.2">
      <c r="A1716" s="163"/>
      <c r="B1716" s="163"/>
      <c r="C1716" s="164"/>
      <c r="D1716" s="165"/>
      <c r="E1716" s="146" t="str">
        <f xml:space="preserve"> InpS!E$544</f>
        <v>Eligible for post financeability adjustments tax uplift - PR19 Havant Thicket activities revenue adjustment (Business retail)</v>
      </c>
      <c r="F1716" s="146">
        <f xml:space="preserve"> InpS!F$544</f>
        <v>0</v>
      </c>
      <c r="G1716" s="146" t="str">
        <f xml:space="preserve"> InpS!G$544</f>
        <v>1 = Yes, 0 = No</v>
      </c>
    </row>
    <row r="1717" spans="1:7" s="16" customFormat="1" outlineLevel="3" x14ac:dyDescent="0.2">
      <c r="A1717" s="163"/>
      <c r="B1717" s="163"/>
      <c r="C1717" s="164"/>
      <c r="D1717" s="165"/>
      <c r="F1717" s="166"/>
    </row>
    <row r="1718" spans="1:7" s="16" customFormat="1" outlineLevel="3" x14ac:dyDescent="0.2">
      <c r="A1718" s="163"/>
      <c r="B1718" s="163"/>
      <c r="C1718" s="164"/>
      <c r="D1718" s="165"/>
      <c r="E1718" s="16" t="s">
        <v>1085</v>
      </c>
      <c r="F1718" s="166">
        <f xml:space="preserve"> F1700 * (1 - F1709)</f>
        <v>0</v>
      </c>
      <c r="G1718" s="16" t="s">
        <v>158</v>
      </c>
    </row>
    <row r="1719" spans="1:7" s="16" customFormat="1" outlineLevel="3" x14ac:dyDescent="0.2">
      <c r="A1719" s="163"/>
      <c r="B1719" s="163"/>
      <c r="C1719" s="164"/>
      <c r="D1719" s="165"/>
      <c r="E1719" s="16" t="s">
        <v>1086</v>
      </c>
      <c r="F1719" s="166">
        <f t="shared" ref="F1719:F1725" si="536" xml:space="preserve"> F1701 * (1 - F1710)</f>
        <v>0</v>
      </c>
      <c r="G1719" s="16" t="s">
        <v>158</v>
      </c>
    </row>
    <row r="1720" spans="1:7" s="16" customFormat="1" outlineLevel="3" x14ac:dyDescent="0.2">
      <c r="A1720" s="163"/>
      <c r="B1720" s="163"/>
      <c r="C1720" s="164"/>
      <c r="D1720" s="165"/>
      <c r="E1720" s="16" t="s">
        <v>1087</v>
      </c>
      <c r="F1720" s="166">
        <f t="shared" si="536"/>
        <v>0</v>
      </c>
      <c r="G1720" s="16" t="s">
        <v>158</v>
      </c>
    </row>
    <row r="1721" spans="1:7" s="16" customFormat="1" outlineLevel="3" x14ac:dyDescent="0.2">
      <c r="A1721" s="163"/>
      <c r="B1721" s="163"/>
      <c r="C1721" s="164"/>
      <c r="D1721" s="165"/>
      <c r="E1721" s="16" t="s">
        <v>1088</v>
      </c>
      <c r="F1721" s="166">
        <f t="shared" si="536"/>
        <v>0</v>
      </c>
      <c r="G1721" s="16" t="s">
        <v>158</v>
      </c>
    </row>
    <row r="1722" spans="1:7" s="16" customFormat="1" outlineLevel="3" x14ac:dyDescent="0.2">
      <c r="A1722" s="163"/>
      <c r="B1722" s="163"/>
      <c r="C1722" s="164"/>
      <c r="D1722" s="165"/>
      <c r="E1722" s="16" t="s">
        <v>1089</v>
      </c>
      <c r="F1722" s="166">
        <f t="shared" si="536"/>
        <v>0</v>
      </c>
      <c r="G1722" s="16" t="s">
        <v>158</v>
      </c>
    </row>
    <row r="1723" spans="1:7" s="16" customFormat="1" outlineLevel="3" x14ac:dyDescent="0.2">
      <c r="A1723" s="163"/>
      <c r="B1723" s="163"/>
      <c r="C1723" s="164"/>
      <c r="D1723" s="165"/>
      <c r="E1723" s="16" t="s">
        <v>1090</v>
      </c>
      <c r="F1723" s="166">
        <f t="shared" si="536"/>
        <v>0</v>
      </c>
      <c r="G1723" s="16" t="s">
        <v>158</v>
      </c>
    </row>
    <row r="1724" spans="1:7" s="16" customFormat="1" outlineLevel="3" x14ac:dyDescent="0.2">
      <c r="A1724" s="163"/>
      <c r="B1724" s="163"/>
      <c r="C1724" s="164"/>
      <c r="D1724" s="165"/>
      <c r="E1724" s="16" t="s">
        <v>1091</v>
      </c>
      <c r="F1724" s="166">
        <f t="shared" si="536"/>
        <v>0</v>
      </c>
      <c r="G1724" s="16" t="s">
        <v>158</v>
      </c>
    </row>
    <row r="1725" spans="1:7" s="16" customFormat="1" outlineLevel="3" x14ac:dyDescent="0.2">
      <c r="A1725" s="163"/>
      <c r="B1725" s="163"/>
      <c r="C1725" s="164"/>
      <c r="D1725" s="165"/>
      <c r="E1725" s="16" t="s">
        <v>1092</v>
      </c>
      <c r="F1725" s="166">
        <f t="shared" si="536"/>
        <v>0</v>
      </c>
      <c r="G1725" s="16" t="s">
        <v>158</v>
      </c>
    </row>
    <row r="1726" spans="1:7" s="16" customFormat="1" outlineLevel="3" x14ac:dyDescent="0.2">
      <c r="A1726" s="163"/>
      <c r="B1726" s="163"/>
      <c r="C1726" s="164"/>
      <c r="D1726" s="165"/>
      <c r="F1726" s="166"/>
    </row>
    <row r="1727" spans="1:7" s="16" customFormat="1" outlineLevel="2" x14ac:dyDescent="0.2">
      <c r="A1727" s="163"/>
      <c r="B1727" s="163"/>
      <c r="C1727" s="164" t="s">
        <v>879</v>
      </c>
      <c r="D1727" s="165"/>
      <c r="F1727" s="166"/>
    </row>
    <row r="1728" spans="1:7" s="16" customFormat="1" outlineLevel="3" x14ac:dyDescent="0.2">
      <c r="A1728" s="163"/>
      <c r="B1728" s="163"/>
      <c r="D1728" s="165"/>
      <c r="E1728" s="16" t="str">
        <f xml:space="preserve"> E$351</f>
        <v>PR19 Green recovery costs revenue adjustment expressed in 2022-23 CPIH FYA prices (WR)</v>
      </c>
      <c r="F1728" s="166">
        <f t="shared" ref="F1728:G1728" si="537" xml:space="preserve"> F$351</f>
        <v>0</v>
      </c>
      <c r="G1728" s="16" t="str">
        <f t="shared" si="537"/>
        <v>£m</v>
      </c>
    </row>
    <row r="1729" spans="1:7" s="16" customFormat="1" outlineLevel="3" x14ac:dyDescent="0.2">
      <c r="A1729" s="163"/>
      <c r="B1729" s="163"/>
      <c r="C1729" s="164"/>
      <c r="D1729" s="165"/>
      <c r="E1729" s="16" t="str">
        <f xml:space="preserve"> E$352</f>
        <v>PR19 Green recovery costs revenue adjustment expressed in 2022-23 CPIH FYA prices (WN)</v>
      </c>
      <c r="F1729" s="166">
        <f t="shared" ref="F1729:G1729" si="538" xml:space="preserve"> F$352</f>
        <v>0</v>
      </c>
      <c r="G1729" s="16" t="str">
        <f t="shared" si="538"/>
        <v>£m</v>
      </c>
    </row>
    <row r="1730" spans="1:7" s="16" customFormat="1" outlineLevel="3" x14ac:dyDescent="0.2">
      <c r="A1730" s="163"/>
      <c r="B1730" s="163"/>
      <c r="C1730" s="164"/>
      <c r="D1730" s="165"/>
      <c r="E1730" s="16" t="str">
        <f xml:space="preserve"> E$353</f>
        <v>PR19 Green recovery costs revenue adjustment expressed in 2022-23 CPIH FYA prices (WWN)</v>
      </c>
      <c r="F1730" s="166">
        <f t="shared" ref="F1730:G1730" si="539" xml:space="preserve"> F$353</f>
        <v>0</v>
      </c>
      <c r="G1730" s="16" t="str">
        <f t="shared" si="539"/>
        <v>£m</v>
      </c>
    </row>
    <row r="1731" spans="1:7" s="16" customFormat="1" outlineLevel="3" x14ac:dyDescent="0.2">
      <c r="A1731" s="163"/>
      <c r="B1731" s="163"/>
      <c r="C1731" s="164"/>
      <c r="D1731" s="165"/>
      <c r="E1731" s="16" t="str">
        <f xml:space="preserve"> E$354</f>
        <v>PR19 Green recovery costs revenue adjustment expressed in 2022-23 CPIH FYA prices (BR)</v>
      </c>
      <c r="F1731" s="166">
        <f t="shared" ref="F1731:G1731" si="540" xml:space="preserve"> F$354</f>
        <v>0</v>
      </c>
      <c r="G1731" s="16" t="str">
        <f t="shared" si="540"/>
        <v>£m</v>
      </c>
    </row>
    <row r="1732" spans="1:7" s="16" customFormat="1" outlineLevel="3" x14ac:dyDescent="0.2">
      <c r="A1732" s="163"/>
      <c r="B1732" s="163"/>
      <c r="C1732" s="164"/>
      <c r="D1732" s="165"/>
      <c r="E1732" s="16" t="str">
        <f xml:space="preserve"> E$355</f>
        <v>PR19 Green recovery costs revenue adjustment expressed in 2022-23 CPIH FYA prices (ADDN1)</v>
      </c>
      <c r="F1732" s="166">
        <f t="shared" ref="F1732:G1732" si="541" xml:space="preserve"> F$355</f>
        <v>0</v>
      </c>
      <c r="G1732" s="16" t="str">
        <f t="shared" si="541"/>
        <v>£m</v>
      </c>
    </row>
    <row r="1733" spans="1:7" s="16" customFormat="1" outlineLevel="3" x14ac:dyDescent="0.2">
      <c r="A1733" s="163"/>
      <c r="B1733" s="163"/>
      <c r="C1733" s="164"/>
      <c r="D1733" s="165"/>
      <c r="E1733" s="16" t="str">
        <f xml:space="preserve"> E$356</f>
        <v>PR19 Green recovery costs revenue adjustment expressed in 2022-23 CPIH FYA prices (ADDN2)</v>
      </c>
      <c r="F1733" s="166">
        <f t="shared" ref="F1733:G1733" si="542" xml:space="preserve"> F$356</f>
        <v>0</v>
      </c>
      <c r="G1733" s="16" t="str">
        <f t="shared" si="542"/>
        <v>£m</v>
      </c>
    </row>
    <row r="1734" spans="1:7" s="16" customFormat="1" outlineLevel="3" x14ac:dyDescent="0.2">
      <c r="A1734" s="163"/>
      <c r="B1734" s="163"/>
      <c r="C1734" s="164"/>
      <c r="D1734" s="165"/>
      <c r="E1734" s="16" t="str">
        <f xml:space="preserve"> E$357</f>
        <v>PR19 Green recovery costs revenue adjustment expressed in 2022-23 CPIH FYA prices (Residential retail)</v>
      </c>
      <c r="F1734" s="166">
        <f t="shared" ref="F1734:G1734" si="543" xml:space="preserve"> F$357</f>
        <v>0</v>
      </c>
      <c r="G1734" s="16" t="str">
        <f t="shared" si="543"/>
        <v>£m</v>
      </c>
    </row>
    <row r="1735" spans="1:7" s="16" customFormat="1" outlineLevel="3" x14ac:dyDescent="0.2">
      <c r="A1735" s="163"/>
      <c r="B1735" s="163"/>
      <c r="C1735" s="164"/>
      <c r="D1735" s="165"/>
      <c r="E1735" s="16" t="str">
        <f xml:space="preserve"> E$358</f>
        <v>PR19 Green recovery costs revenue adjustment expressed in 2022-23 CPIH FYA prices (Business retail)</v>
      </c>
      <c r="F1735" s="166">
        <f t="shared" ref="F1735:G1735" si="544" xml:space="preserve"> F$358</f>
        <v>0</v>
      </c>
      <c r="G1735" s="16" t="str">
        <f t="shared" si="544"/>
        <v>£m</v>
      </c>
    </row>
    <row r="1736" spans="1:7" s="16" customFormat="1" outlineLevel="3" x14ac:dyDescent="0.2">
      <c r="A1736" s="163"/>
      <c r="B1736" s="163"/>
      <c r="C1736" s="164"/>
      <c r="D1736" s="165"/>
      <c r="F1736" s="166"/>
    </row>
    <row r="1737" spans="1:7" s="16" customFormat="1" outlineLevel="3" x14ac:dyDescent="0.2">
      <c r="A1737" s="163"/>
      <c r="B1737" s="163"/>
      <c r="C1737" s="164"/>
      <c r="D1737" s="165"/>
      <c r="E1737" s="146" t="str">
        <f xml:space="preserve"> InpS!E$546</f>
        <v>Eligible for post financeability adjustments tax uplift - PR19 Green recovery costs revenue adjustment (WR)</v>
      </c>
      <c r="F1737" s="146">
        <f xml:space="preserve"> InpS!F$546</f>
        <v>0</v>
      </c>
      <c r="G1737" s="146" t="str">
        <f xml:space="preserve"> InpS!G$546</f>
        <v>1 = Yes, 0 = No</v>
      </c>
    </row>
    <row r="1738" spans="1:7" s="16" customFormat="1" outlineLevel="3" x14ac:dyDescent="0.2">
      <c r="A1738" s="163"/>
      <c r="B1738" s="163"/>
      <c r="C1738" s="164"/>
      <c r="D1738" s="165"/>
      <c r="E1738" s="146" t="str">
        <f xml:space="preserve"> InpS!E$547</f>
        <v>Eligible for post financeability adjustments tax uplift - PR19 Green recovery costs revenue adjustment (WN)</v>
      </c>
      <c r="F1738" s="146">
        <f xml:space="preserve"> InpS!F$547</f>
        <v>0</v>
      </c>
      <c r="G1738" s="146" t="str">
        <f xml:space="preserve"> InpS!G$547</f>
        <v>1 = Yes, 0 = No</v>
      </c>
    </row>
    <row r="1739" spans="1:7" s="16" customFormat="1" outlineLevel="3" x14ac:dyDescent="0.2">
      <c r="A1739" s="163"/>
      <c r="B1739" s="163"/>
      <c r="C1739" s="164"/>
      <c r="D1739" s="165"/>
      <c r="E1739" s="146" t="str">
        <f xml:space="preserve"> InpS!E$548</f>
        <v>Eligible for post financeability adjustments tax uplift - PR19 Green recovery costs revenue adjustment (WWN)</v>
      </c>
      <c r="F1739" s="146">
        <f xml:space="preserve"> InpS!F$548</f>
        <v>0</v>
      </c>
      <c r="G1739" s="146" t="str">
        <f xml:space="preserve"> InpS!G$548</f>
        <v>1 = Yes, 0 = No</v>
      </c>
    </row>
    <row r="1740" spans="1:7" s="16" customFormat="1" outlineLevel="3" x14ac:dyDescent="0.2">
      <c r="A1740" s="163"/>
      <c r="B1740" s="163"/>
      <c r="C1740" s="164"/>
      <c r="D1740" s="165"/>
      <c r="E1740" s="146" t="str">
        <f xml:space="preserve"> InpS!E$549</f>
        <v>Eligible for post financeability adjustments tax uplift - PR19 Green recovery costs revenue adjustment (BR)</v>
      </c>
      <c r="F1740" s="146">
        <f xml:space="preserve"> InpS!F$549</f>
        <v>0</v>
      </c>
      <c r="G1740" s="146" t="str">
        <f xml:space="preserve"> InpS!G$549</f>
        <v>1 = Yes, 0 = No</v>
      </c>
    </row>
    <row r="1741" spans="1:7" s="16" customFormat="1" outlineLevel="3" x14ac:dyDescent="0.2">
      <c r="A1741" s="163"/>
      <c r="B1741" s="163"/>
      <c r="C1741" s="164"/>
      <c r="D1741" s="165"/>
      <c r="E1741" s="146" t="str">
        <f xml:space="preserve"> InpS!E$550</f>
        <v>Eligible for post financeability adjustments tax uplift - PR19 Green recovery costs revenue adjustment (ADDN1)</v>
      </c>
      <c r="F1741" s="146">
        <f xml:space="preserve"> InpS!F$550</f>
        <v>0</v>
      </c>
      <c r="G1741" s="146" t="str">
        <f xml:space="preserve"> InpS!G$550</f>
        <v>1 = Yes, 0 = No</v>
      </c>
    </row>
    <row r="1742" spans="1:7" s="16" customFormat="1" outlineLevel="3" x14ac:dyDescent="0.2">
      <c r="A1742" s="163"/>
      <c r="B1742" s="163"/>
      <c r="C1742" s="164"/>
      <c r="D1742" s="165"/>
      <c r="E1742" s="146" t="str">
        <f xml:space="preserve"> InpS!E$551</f>
        <v>Eligible for post financeability adjustments tax uplift - PR19 Green recovery costs revenue adjustment (ADDN2)</v>
      </c>
      <c r="F1742" s="146">
        <f xml:space="preserve"> InpS!F$551</f>
        <v>0</v>
      </c>
      <c r="G1742" s="146" t="str">
        <f xml:space="preserve"> InpS!G$551</f>
        <v>1 = Yes, 0 = No</v>
      </c>
    </row>
    <row r="1743" spans="1:7" s="16" customFormat="1" outlineLevel="3" x14ac:dyDescent="0.2">
      <c r="A1743" s="163"/>
      <c r="B1743" s="163"/>
      <c r="C1743" s="164"/>
      <c r="D1743" s="165"/>
      <c r="E1743" s="146" t="str">
        <f xml:space="preserve"> InpS!E$552</f>
        <v>Eligible for post financeability adjustments tax uplift - PR19 Green recovery costs revenue adjustment (Residential retail)</v>
      </c>
      <c r="F1743" s="146">
        <f xml:space="preserve"> InpS!F$552</f>
        <v>0</v>
      </c>
      <c r="G1743" s="146" t="str">
        <f xml:space="preserve"> InpS!G$552</f>
        <v>1 = Yes, 0 = No</v>
      </c>
    </row>
    <row r="1744" spans="1:7" s="16" customFormat="1" outlineLevel="3" x14ac:dyDescent="0.2">
      <c r="A1744" s="163"/>
      <c r="B1744" s="163"/>
      <c r="C1744" s="164"/>
      <c r="D1744" s="165"/>
      <c r="E1744" s="146" t="str">
        <f xml:space="preserve"> InpS!E$553</f>
        <v>Eligible for post financeability adjustments tax uplift - PR19 Green recovery costs revenue adjustment (Business retail)</v>
      </c>
      <c r="F1744" s="146">
        <f xml:space="preserve"> InpS!F$553</f>
        <v>0</v>
      </c>
      <c r="G1744" s="146" t="str">
        <f xml:space="preserve"> InpS!G$553</f>
        <v>1 = Yes, 0 = No</v>
      </c>
    </row>
    <row r="1745" spans="1:7" s="16" customFormat="1" outlineLevel="3" x14ac:dyDescent="0.2">
      <c r="A1745" s="163"/>
      <c r="B1745" s="163"/>
      <c r="C1745" s="164"/>
      <c r="D1745" s="165"/>
      <c r="F1745" s="166"/>
    </row>
    <row r="1746" spans="1:7" s="16" customFormat="1" outlineLevel="3" x14ac:dyDescent="0.2">
      <c r="A1746" s="163"/>
      <c r="B1746" s="163"/>
      <c r="C1746" s="164"/>
      <c r="D1746" s="165"/>
      <c r="E1746" s="16" t="s">
        <v>1093</v>
      </c>
      <c r="F1746" s="166">
        <f xml:space="preserve"> F1728 * (1 - F1737)</f>
        <v>0</v>
      </c>
      <c r="G1746" s="16" t="s">
        <v>158</v>
      </c>
    </row>
    <row r="1747" spans="1:7" s="16" customFormat="1" outlineLevel="3" x14ac:dyDescent="0.2">
      <c r="A1747" s="163"/>
      <c r="B1747" s="163"/>
      <c r="C1747" s="164"/>
      <c r="D1747" s="165"/>
      <c r="E1747" s="16" t="s">
        <v>1094</v>
      </c>
      <c r="F1747" s="166">
        <f t="shared" ref="F1747:F1753" si="545" xml:space="preserve"> F1729 * (1 - F1738)</f>
        <v>0</v>
      </c>
      <c r="G1747" s="16" t="s">
        <v>158</v>
      </c>
    </row>
    <row r="1748" spans="1:7" s="16" customFormat="1" outlineLevel="3" x14ac:dyDescent="0.2">
      <c r="A1748" s="163"/>
      <c r="B1748" s="163"/>
      <c r="C1748" s="164"/>
      <c r="D1748" s="165"/>
      <c r="E1748" s="16" t="s">
        <v>1095</v>
      </c>
      <c r="F1748" s="166">
        <f t="shared" si="545"/>
        <v>0</v>
      </c>
      <c r="G1748" s="16" t="s">
        <v>158</v>
      </c>
    </row>
    <row r="1749" spans="1:7" s="16" customFormat="1" outlineLevel="3" x14ac:dyDescent="0.2">
      <c r="A1749" s="163"/>
      <c r="B1749" s="163"/>
      <c r="C1749" s="164"/>
      <c r="D1749" s="165"/>
      <c r="E1749" s="16" t="s">
        <v>1096</v>
      </c>
      <c r="F1749" s="166">
        <f t="shared" si="545"/>
        <v>0</v>
      </c>
      <c r="G1749" s="16" t="s">
        <v>158</v>
      </c>
    </row>
    <row r="1750" spans="1:7" s="16" customFormat="1" outlineLevel="3" x14ac:dyDescent="0.2">
      <c r="A1750" s="163"/>
      <c r="B1750" s="163"/>
      <c r="C1750" s="164"/>
      <c r="D1750" s="165"/>
      <c r="E1750" s="16" t="s">
        <v>1097</v>
      </c>
      <c r="F1750" s="166">
        <f t="shared" si="545"/>
        <v>0</v>
      </c>
      <c r="G1750" s="16" t="s">
        <v>158</v>
      </c>
    </row>
    <row r="1751" spans="1:7" s="16" customFormat="1" outlineLevel="3" x14ac:dyDescent="0.2">
      <c r="A1751" s="163"/>
      <c r="B1751" s="163"/>
      <c r="C1751" s="164"/>
      <c r="D1751" s="165"/>
      <c r="E1751" s="16" t="s">
        <v>1098</v>
      </c>
      <c r="F1751" s="166">
        <f t="shared" si="545"/>
        <v>0</v>
      </c>
      <c r="G1751" s="16" t="s">
        <v>158</v>
      </c>
    </row>
    <row r="1752" spans="1:7" s="16" customFormat="1" outlineLevel="3" x14ac:dyDescent="0.2">
      <c r="A1752" s="163"/>
      <c r="B1752" s="163"/>
      <c r="C1752" s="164"/>
      <c r="D1752" s="165"/>
      <c r="E1752" s="16" t="s">
        <v>1099</v>
      </c>
      <c r="F1752" s="166">
        <f t="shared" si="545"/>
        <v>0</v>
      </c>
      <c r="G1752" s="16" t="s">
        <v>158</v>
      </c>
    </row>
    <row r="1753" spans="1:7" s="16" customFormat="1" outlineLevel="3" x14ac:dyDescent="0.2">
      <c r="A1753" s="163"/>
      <c r="B1753" s="163"/>
      <c r="C1753" s="164"/>
      <c r="D1753" s="165"/>
      <c r="E1753" s="16" t="s">
        <v>1100</v>
      </c>
      <c r="F1753" s="166">
        <f t="shared" si="545"/>
        <v>0</v>
      </c>
      <c r="G1753" s="16" t="s">
        <v>158</v>
      </c>
    </row>
    <row r="1754" spans="1:7" s="16" customFormat="1" outlineLevel="3" x14ac:dyDescent="0.2">
      <c r="A1754" s="163"/>
      <c r="B1754" s="163"/>
      <c r="C1754" s="164"/>
      <c r="D1754" s="165"/>
      <c r="F1754" s="166"/>
    </row>
    <row r="1755" spans="1:7" s="16" customFormat="1" outlineLevel="2" x14ac:dyDescent="0.2">
      <c r="A1755" s="163"/>
      <c r="B1755" s="163"/>
      <c r="C1755" s="164" t="s">
        <v>888</v>
      </c>
      <c r="D1755" s="165"/>
      <c r="F1755" s="166"/>
    </row>
    <row r="1756" spans="1:7" s="16" customFormat="1" outlineLevel="3" x14ac:dyDescent="0.2">
      <c r="A1756" s="163"/>
      <c r="B1756" s="163"/>
      <c r="D1756" s="165"/>
      <c r="E1756" s="16" t="str">
        <f xml:space="preserve"> E$360</f>
        <v>PR19 Green recovery (TVM) revenue adjustment expressed in 2022-23 CPIH FYA prices (WR)</v>
      </c>
      <c r="F1756" s="166">
        <f t="shared" ref="F1756:G1756" si="546" xml:space="preserve"> F$360</f>
        <v>0</v>
      </c>
      <c r="G1756" s="16" t="str">
        <f t="shared" si="546"/>
        <v>£m</v>
      </c>
    </row>
    <row r="1757" spans="1:7" s="16" customFormat="1" outlineLevel="3" x14ac:dyDescent="0.2">
      <c r="A1757" s="163"/>
      <c r="B1757" s="163"/>
      <c r="C1757" s="164"/>
      <c r="D1757" s="165"/>
      <c r="E1757" s="16" t="str">
        <f xml:space="preserve"> E$361</f>
        <v>PR19 Green recovery (TVM) revenue adjustment expressed in 2022-23 CPIH FYA prices (WN)</v>
      </c>
      <c r="F1757" s="166">
        <f t="shared" ref="F1757:G1757" si="547" xml:space="preserve"> F$361</f>
        <v>0</v>
      </c>
      <c r="G1757" s="16" t="str">
        <f t="shared" si="547"/>
        <v>£m</v>
      </c>
    </row>
    <row r="1758" spans="1:7" s="16" customFormat="1" outlineLevel="3" x14ac:dyDescent="0.2">
      <c r="A1758" s="163"/>
      <c r="B1758" s="163"/>
      <c r="C1758" s="164"/>
      <c r="D1758" s="165"/>
      <c r="E1758" s="16" t="str">
        <f xml:space="preserve"> E$362</f>
        <v>PR19 Green recovery (TVM) revenue adjustment expressed in 2022-23 CPIH FYA prices (WWN)</v>
      </c>
      <c r="F1758" s="166">
        <f t="shared" ref="F1758:G1758" si="548" xml:space="preserve"> F$362</f>
        <v>0</v>
      </c>
      <c r="G1758" s="16" t="str">
        <f t="shared" si="548"/>
        <v>£m</v>
      </c>
    </row>
    <row r="1759" spans="1:7" s="16" customFormat="1" outlineLevel="3" x14ac:dyDescent="0.2">
      <c r="A1759" s="163"/>
      <c r="B1759" s="163"/>
      <c r="C1759" s="164"/>
      <c r="D1759" s="165"/>
      <c r="E1759" s="16" t="str">
        <f xml:space="preserve"> E$363</f>
        <v>PR19 Green recovery (TVM) revenue adjustment expressed in 2022-23 CPIH FYA prices (BR)</v>
      </c>
      <c r="F1759" s="166">
        <f t="shared" ref="F1759:G1759" si="549" xml:space="preserve"> F$363</f>
        <v>0</v>
      </c>
      <c r="G1759" s="16" t="str">
        <f t="shared" si="549"/>
        <v>£m</v>
      </c>
    </row>
    <row r="1760" spans="1:7" s="16" customFormat="1" outlineLevel="3" x14ac:dyDescent="0.2">
      <c r="A1760" s="163"/>
      <c r="B1760" s="163"/>
      <c r="C1760" s="164"/>
      <c r="D1760" s="165"/>
      <c r="E1760" s="16" t="str">
        <f xml:space="preserve"> E$364</f>
        <v>PR19 Green recovery (TVM) revenue adjustment expressed in 2022-23 CPIH FYA prices (ADDN1)</v>
      </c>
      <c r="F1760" s="166">
        <f t="shared" ref="F1760:G1760" si="550" xml:space="preserve"> F$364</f>
        <v>0</v>
      </c>
      <c r="G1760" s="16" t="str">
        <f t="shared" si="550"/>
        <v>£m</v>
      </c>
    </row>
    <row r="1761" spans="1:7" s="16" customFormat="1" outlineLevel="3" x14ac:dyDescent="0.2">
      <c r="A1761" s="163"/>
      <c r="B1761" s="163"/>
      <c r="C1761" s="164"/>
      <c r="D1761" s="165"/>
      <c r="E1761" s="16" t="str">
        <f xml:space="preserve"> E$365</f>
        <v>PR19 Green recovery (TVM) revenue adjustment expressed in 2022-23 CPIH FYA prices (ADDN2)</v>
      </c>
      <c r="F1761" s="166">
        <f t="shared" ref="F1761:G1761" si="551" xml:space="preserve"> F$365</f>
        <v>0</v>
      </c>
      <c r="G1761" s="16" t="str">
        <f t="shared" si="551"/>
        <v>£m</v>
      </c>
    </row>
    <row r="1762" spans="1:7" s="16" customFormat="1" outlineLevel="3" x14ac:dyDescent="0.2">
      <c r="A1762" s="163"/>
      <c r="B1762" s="163"/>
      <c r="C1762" s="164"/>
      <c r="D1762" s="165"/>
      <c r="E1762" s="16" t="str">
        <f xml:space="preserve"> E$366</f>
        <v>PR19 Green recovery (TVM) revenue adjustment expressed in 2022-23 CPIH FYA prices (Residential retail)</v>
      </c>
      <c r="F1762" s="166">
        <f t="shared" ref="F1762:G1762" si="552" xml:space="preserve"> F$366</f>
        <v>0</v>
      </c>
      <c r="G1762" s="16" t="str">
        <f t="shared" si="552"/>
        <v>£m</v>
      </c>
    </row>
    <row r="1763" spans="1:7" s="16" customFormat="1" outlineLevel="3" x14ac:dyDescent="0.2">
      <c r="A1763" s="163"/>
      <c r="B1763" s="163"/>
      <c r="C1763" s="164"/>
      <c r="D1763" s="165"/>
      <c r="E1763" s="16" t="str">
        <f xml:space="preserve"> E$367</f>
        <v>PR19 Green recovery (TVM) revenue adjustment expressed in 2022-23 CPIH FYA prices (Business retail)</v>
      </c>
      <c r="F1763" s="166">
        <f t="shared" ref="F1763:G1763" si="553" xml:space="preserve"> F$367</f>
        <v>0</v>
      </c>
      <c r="G1763" s="16" t="str">
        <f t="shared" si="553"/>
        <v>£m</v>
      </c>
    </row>
    <row r="1764" spans="1:7" s="16" customFormat="1" outlineLevel="3" x14ac:dyDescent="0.2">
      <c r="A1764" s="163"/>
      <c r="B1764" s="163"/>
      <c r="C1764" s="164"/>
      <c r="D1764" s="165"/>
      <c r="F1764" s="166"/>
    </row>
    <row r="1765" spans="1:7" s="16" customFormat="1" outlineLevel="3" x14ac:dyDescent="0.2">
      <c r="A1765" s="163"/>
      <c r="B1765" s="163"/>
      <c r="C1765" s="164"/>
      <c r="D1765" s="165"/>
      <c r="E1765" s="146" t="str">
        <f xml:space="preserve"> InpS!E$555</f>
        <v>Eligible for post financeability adjustments tax uplift - PR19 Green recovery (TVM) revenue adjustment (WR)</v>
      </c>
      <c r="F1765" s="146">
        <f xml:space="preserve"> InpS!F$555</f>
        <v>0</v>
      </c>
      <c r="G1765" s="146" t="str">
        <f xml:space="preserve"> InpS!G$555</f>
        <v>1 = Yes, 0 = No</v>
      </c>
    </row>
    <row r="1766" spans="1:7" s="16" customFormat="1" outlineLevel="3" x14ac:dyDescent="0.2">
      <c r="A1766" s="163"/>
      <c r="B1766" s="163"/>
      <c r="C1766" s="164"/>
      <c r="D1766" s="165"/>
      <c r="E1766" s="146" t="str">
        <f xml:space="preserve"> InpS!E$556</f>
        <v>Eligible for post financeability adjustments tax uplift - PR19 Green recovery (TVM) revenue adjustment (WN)</v>
      </c>
      <c r="F1766" s="146">
        <f xml:space="preserve"> InpS!F$556</f>
        <v>0</v>
      </c>
      <c r="G1766" s="146" t="str">
        <f xml:space="preserve"> InpS!G$556</f>
        <v>1 = Yes, 0 = No</v>
      </c>
    </row>
    <row r="1767" spans="1:7" s="16" customFormat="1" outlineLevel="3" x14ac:dyDescent="0.2">
      <c r="A1767" s="163"/>
      <c r="B1767" s="163"/>
      <c r="C1767" s="164"/>
      <c r="D1767" s="165"/>
      <c r="E1767" s="146" t="str">
        <f xml:space="preserve"> InpS!E$557</f>
        <v>Eligible for post financeability adjustments tax uplift - PR19 Green recovery (TVM) revenue adjustment (WWN)</v>
      </c>
      <c r="F1767" s="146">
        <f xml:space="preserve"> InpS!F$557</f>
        <v>0</v>
      </c>
      <c r="G1767" s="146" t="str">
        <f xml:space="preserve"> InpS!G$557</f>
        <v>1 = Yes, 0 = No</v>
      </c>
    </row>
    <row r="1768" spans="1:7" s="16" customFormat="1" outlineLevel="3" x14ac:dyDescent="0.2">
      <c r="A1768" s="163"/>
      <c r="B1768" s="163"/>
      <c r="C1768" s="164"/>
      <c r="D1768" s="165"/>
      <c r="E1768" s="146" t="str">
        <f xml:space="preserve"> InpS!E$558</f>
        <v>Eligible for post financeability adjustments tax uplift - PR19 Green recovery (TVM) revenue adjustment (BR)</v>
      </c>
      <c r="F1768" s="146">
        <f xml:space="preserve"> InpS!F$558</f>
        <v>0</v>
      </c>
      <c r="G1768" s="146" t="str">
        <f xml:space="preserve"> InpS!G$558</f>
        <v>1 = Yes, 0 = No</v>
      </c>
    </row>
    <row r="1769" spans="1:7" s="16" customFormat="1" outlineLevel="3" x14ac:dyDescent="0.2">
      <c r="A1769" s="163"/>
      <c r="B1769" s="163"/>
      <c r="C1769" s="164"/>
      <c r="D1769" s="165"/>
      <c r="E1769" s="146" t="str">
        <f xml:space="preserve"> InpS!E$559</f>
        <v>Eligible for post financeability adjustments tax uplift - PR19 Green recovery (TVM) revenue adjustment (ADDN1)</v>
      </c>
      <c r="F1769" s="146">
        <f xml:space="preserve"> InpS!F$559</f>
        <v>0</v>
      </c>
      <c r="G1769" s="146" t="str">
        <f xml:space="preserve"> InpS!G$559</f>
        <v>1 = Yes, 0 = No</v>
      </c>
    </row>
    <row r="1770" spans="1:7" s="16" customFormat="1" outlineLevel="3" x14ac:dyDescent="0.2">
      <c r="A1770" s="163"/>
      <c r="B1770" s="163"/>
      <c r="C1770" s="164"/>
      <c r="D1770" s="165"/>
      <c r="E1770" s="146" t="str">
        <f xml:space="preserve"> InpS!E$560</f>
        <v>Eligible for post financeability adjustments tax uplift - PR19 Green recovery (TVM) revenue adjustment (ADDN2)</v>
      </c>
      <c r="F1770" s="146">
        <f xml:space="preserve"> InpS!F$560</f>
        <v>0</v>
      </c>
      <c r="G1770" s="146" t="str">
        <f xml:space="preserve"> InpS!G$560</f>
        <v>1 = Yes, 0 = No</v>
      </c>
    </row>
    <row r="1771" spans="1:7" s="16" customFormat="1" outlineLevel="3" x14ac:dyDescent="0.2">
      <c r="A1771" s="163"/>
      <c r="B1771" s="163"/>
      <c r="C1771" s="164"/>
      <c r="D1771" s="165"/>
      <c r="E1771" s="146" t="str">
        <f xml:space="preserve"> InpS!E$561</f>
        <v>Eligible for post financeability adjustments tax uplift - PR19 Green recovery (TVM) revenue adjustment (Residential retail)</v>
      </c>
      <c r="F1771" s="146">
        <f xml:space="preserve"> InpS!F$561</f>
        <v>0</v>
      </c>
      <c r="G1771" s="146" t="str">
        <f xml:space="preserve"> InpS!G$561</f>
        <v>1 = Yes, 0 = No</v>
      </c>
    </row>
    <row r="1772" spans="1:7" s="16" customFormat="1" outlineLevel="3" x14ac:dyDescent="0.2">
      <c r="A1772" s="163"/>
      <c r="B1772" s="163"/>
      <c r="C1772" s="164"/>
      <c r="D1772" s="165"/>
      <c r="E1772" s="146" t="str">
        <f xml:space="preserve"> InpS!E$562</f>
        <v>Eligible for post financeability adjustments tax uplift - PR19 Green recovery (TVM) revenue adjustment (Business retail)</v>
      </c>
      <c r="F1772" s="146">
        <f xml:space="preserve"> InpS!F$562</f>
        <v>0</v>
      </c>
      <c r="G1772" s="146" t="str">
        <f xml:space="preserve"> InpS!G$562</f>
        <v>1 = Yes, 0 = No</v>
      </c>
    </row>
    <row r="1773" spans="1:7" s="16" customFormat="1" outlineLevel="3" x14ac:dyDescent="0.2">
      <c r="A1773" s="163"/>
      <c r="B1773" s="163"/>
      <c r="C1773" s="164"/>
      <c r="D1773" s="165"/>
      <c r="F1773" s="166"/>
    </row>
    <row r="1774" spans="1:7" s="16" customFormat="1" outlineLevel="3" x14ac:dyDescent="0.2">
      <c r="A1774" s="163"/>
      <c r="B1774" s="163"/>
      <c r="C1774" s="164"/>
      <c r="D1774" s="165"/>
      <c r="E1774" s="16" t="s">
        <v>1101</v>
      </c>
      <c r="F1774" s="166">
        <f xml:space="preserve"> F1756 * (1 - F1765)</f>
        <v>0</v>
      </c>
      <c r="G1774" s="16" t="s">
        <v>158</v>
      </c>
    </row>
    <row r="1775" spans="1:7" s="16" customFormat="1" outlineLevel="3" x14ac:dyDescent="0.2">
      <c r="A1775" s="163"/>
      <c r="B1775" s="163"/>
      <c r="C1775" s="164"/>
      <c r="D1775" s="165"/>
      <c r="E1775" s="16" t="s">
        <v>1102</v>
      </c>
      <c r="F1775" s="166">
        <f t="shared" ref="F1775:F1781" si="554" xml:space="preserve"> F1757 * (1 - F1766)</f>
        <v>0</v>
      </c>
      <c r="G1775" s="16" t="s">
        <v>158</v>
      </c>
    </row>
    <row r="1776" spans="1:7" s="16" customFormat="1" outlineLevel="3" x14ac:dyDescent="0.2">
      <c r="A1776" s="163"/>
      <c r="B1776" s="163"/>
      <c r="C1776" s="164"/>
      <c r="D1776" s="165"/>
      <c r="E1776" s="16" t="s">
        <v>1103</v>
      </c>
      <c r="F1776" s="166">
        <f t="shared" si="554"/>
        <v>0</v>
      </c>
      <c r="G1776" s="16" t="s">
        <v>158</v>
      </c>
    </row>
    <row r="1777" spans="1:7" s="16" customFormat="1" outlineLevel="3" x14ac:dyDescent="0.2">
      <c r="A1777" s="163"/>
      <c r="B1777" s="163"/>
      <c r="C1777" s="164"/>
      <c r="D1777" s="165"/>
      <c r="E1777" s="16" t="s">
        <v>1104</v>
      </c>
      <c r="F1777" s="166">
        <f t="shared" si="554"/>
        <v>0</v>
      </c>
      <c r="G1777" s="16" t="s">
        <v>158</v>
      </c>
    </row>
    <row r="1778" spans="1:7" s="16" customFormat="1" outlineLevel="3" x14ac:dyDescent="0.2">
      <c r="A1778" s="163"/>
      <c r="B1778" s="163"/>
      <c r="C1778" s="164"/>
      <c r="D1778" s="165"/>
      <c r="E1778" s="16" t="s">
        <v>1105</v>
      </c>
      <c r="F1778" s="166">
        <f t="shared" si="554"/>
        <v>0</v>
      </c>
      <c r="G1778" s="16" t="s">
        <v>158</v>
      </c>
    </row>
    <row r="1779" spans="1:7" s="16" customFormat="1" outlineLevel="3" x14ac:dyDescent="0.2">
      <c r="A1779" s="163"/>
      <c r="B1779" s="163"/>
      <c r="C1779" s="164"/>
      <c r="D1779" s="165"/>
      <c r="E1779" s="16" t="s">
        <v>1106</v>
      </c>
      <c r="F1779" s="166">
        <f t="shared" si="554"/>
        <v>0</v>
      </c>
      <c r="G1779" s="16" t="s">
        <v>158</v>
      </c>
    </row>
    <row r="1780" spans="1:7" s="16" customFormat="1" outlineLevel="3" x14ac:dyDescent="0.2">
      <c r="A1780" s="163"/>
      <c r="B1780" s="163"/>
      <c r="C1780" s="164"/>
      <c r="D1780" s="165"/>
      <c r="E1780" s="16" t="s">
        <v>1107</v>
      </c>
      <c r="F1780" s="166">
        <f t="shared" si="554"/>
        <v>0</v>
      </c>
      <c r="G1780" s="16" t="s">
        <v>158</v>
      </c>
    </row>
    <row r="1781" spans="1:7" s="16" customFormat="1" outlineLevel="3" x14ac:dyDescent="0.2">
      <c r="A1781" s="163"/>
      <c r="B1781" s="163"/>
      <c r="C1781" s="164"/>
      <c r="D1781" s="165"/>
      <c r="E1781" s="16" t="s">
        <v>1108</v>
      </c>
      <c r="F1781" s="166">
        <f t="shared" si="554"/>
        <v>0</v>
      </c>
      <c r="G1781" s="16" t="s">
        <v>158</v>
      </c>
    </row>
    <row r="1782" spans="1:7" s="16" customFormat="1" outlineLevel="3" x14ac:dyDescent="0.2">
      <c r="A1782" s="163"/>
      <c r="B1782" s="163"/>
      <c r="C1782" s="164"/>
      <c r="D1782" s="165"/>
      <c r="F1782" s="166"/>
    </row>
    <row r="1783" spans="1:7" s="16" customFormat="1" outlineLevel="2" x14ac:dyDescent="0.2">
      <c r="A1783" s="163"/>
      <c r="B1783" s="163"/>
      <c r="C1783" s="164" t="s">
        <v>897</v>
      </c>
      <c r="D1783" s="165"/>
      <c r="F1783" s="166"/>
    </row>
    <row r="1784" spans="1:7" s="16" customFormat="1" outlineLevel="3" x14ac:dyDescent="0.2">
      <c r="A1784" s="163"/>
      <c r="B1784" s="163"/>
      <c r="D1784" s="165"/>
      <c r="E1784" s="16" t="str">
        <f xml:space="preserve"> E$369</f>
        <v>Other revenue adjustments expressed in 2022-23 CPIH FYA prices (WR)</v>
      </c>
      <c r="F1784" s="166">
        <f t="shared" ref="F1784:G1784" si="555" xml:space="preserve"> F$369</f>
        <v>0</v>
      </c>
      <c r="G1784" s="16" t="str">
        <f t="shared" si="555"/>
        <v>£m</v>
      </c>
    </row>
    <row r="1785" spans="1:7" s="16" customFormat="1" outlineLevel="3" x14ac:dyDescent="0.2">
      <c r="A1785" s="163"/>
      <c r="B1785" s="163"/>
      <c r="C1785" s="164"/>
      <c r="D1785" s="165"/>
      <c r="E1785" s="16" t="str">
        <f xml:space="preserve"> E$370</f>
        <v>Other revenue adjustments expressed in 2022-23 CPIH FYA prices (WN)</v>
      </c>
      <c r="F1785" s="166">
        <f t="shared" ref="F1785:G1785" si="556" xml:space="preserve"> F$370</f>
        <v>0</v>
      </c>
      <c r="G1785" s="16" t="str">
        <f t="shared" si="556"/>
        <v>£m</v>
      </c>
    </row>
    <row r="1786" spans="1:7" s="16" customFormat="1" outlineLevel="3" x14ac:dyDescent="0.2">
      <c r="A1786" s="163"/>
      <c r="B1786" s="163"/>
      <c r="C1786" s="164"/>
      <c r="D1786" s="165"/>
      <c r="E1786" s="16" t="str">
        <f xml:space="preserve"> E$371</f>
        <v>Other revenue adjustments expressed in 2022-23 CPIH FYA prices (WWN)</v>
      </c>
      <c r="F1786" s="166">
        <f t="shared" ref="F1786:G1786" si="557" xml:space="preserve"> F$371</f>
        <v>0</v>
      </c>
      <c r="G1786" s="16" t="str">
        <f t="shared" si="557"/>
        <v>£m</v>
      </c>
    </row>
    <row r="1787" spans="1:7" s="16" customFormat="1" outlineLevel="3" x14ac:dyDescent="0.2">
      <c r="A1787" s="163"/>
      <c r="B1787" s="163"/>
      <c r="C1787" s="164"/>
      <c r="D1787" s="165"/>
      <c r="E1787" s="16" t="str">
        <f xml:space="preserve"> E$372</f>
        <v>Other revenue adjustments expressed in 2022-23 CPIH FYA prices (BR)</v>
      </c>
      <c r="F1787" s="166">
        <f t="shared" ref="F1787:G1787" si="558" xml:space="preserve"> F$372</f>
        <v>0</v>
      </c>
      <c r="G1787" s="16" t="str">
        <f t="shared" si="558"/>
        <v>£m</v>
      </c>
    </row>
    <row r="1788" spans="1:7" s="16" customFormat="1" outlineLevel="3" x14ac:dyDescent="0.2">
      <c r="A1788" s="163"/>
      <c r="B1788" s="163"/>
      <c r="C1788" s="164"/>
      <c r="D1788" s="165"/>
      <c r="E1788" s="16" t="str">
        <f xml:space="preserve"> E$373</f>
        <v>Other revenue adjustments expressed in 2022-23 CPIH FYA prices (ADDN1)</v>
      </c>
      <c r="F1788" s="166">
        <f t="shared" ref="F1788:G1788" si="559" xml:space="preserve"> F$373</f>
        <v>0</v>
      </c>
      <c r="G1788" s="16" t="str">
        <f t="shared" si="559"/>
        <v>£m</v>
      </c>
    </row>
    <row r="1789" spans="1:7" s="16" customFormat="1" outlineLevel="3" x14ac:dyDescent="0.2">
      <c r="A1789" s="163"/>
      <c r="B1789" s="163"/>
      <c r="C1789" s="164"/>
      <c r="D1789" s="165"/>
      <c r="E1789" s="16" t="str">
        <f xml:space="preserve"> E$374</f>
        <v>Other revenue adjustments expressed in 2022-23 CPIH FYA prices (ADDN2)</v>
      </c>
      <c r="F1789" s="166">
        <f t="shared" ref="F1789:G1789" si="560" xml:space="preserve"> F$374</f>
        <v>0</v>
      </c>
      <c r="G1789" s="16" t="str">
        <f t="shared" si="560"/>
        <v>£m</v>
      </c>
    </row>
    <row r="1790" spans="1:7" s="16" customFormat="1" outlineLevel="3" x14ac:dyDescent="0.2">
      <c r="A1790" s="163"/>
      <c r="B1790" s="163"/>
      <c r="C1790" s="164"/>
      <c r="D1790" s="165"/>
      <c r="E1790" s="16" t="str">
        <f xml:space="preserve"> E$375</f>
        <v>Other revenue adjustments expressed in 2022-23 CPIH FYA prices (Residential retail)</v>
      </c>
      <c r="F1790" s="166">
        <f t="shared" ref="F1790:G1790" si="561" xml:space="preserve"> F$375</f>
        <v>0</v>
      </c>
      <c r="G1790" s="16" t="str">
        <f t="shared" si="561"/>
        <v>£m</v>
      </c>
    </row>
    <row r="1791" spans="1:7" s="16" customFormat="1" outlineLevel="3" x14ac:dyDescent="0.2">
      <c r="A1791" s="163"/>
      <c r="B1791" s="163"/>
      <c r="C1791" s="164"/>
      <c r="D1791" s="165"/>
      <c r="E1791" s="16" t="str">
        <f xml:space="preserve"> E$376</f>
        <v>Other revenue adjustments expressed in 2022-23 CPIH FYA prices (Business retail)</v>
      </c>
      <c r="F1791" s="166">
        <f t="shared" ref="F1791:G1791" si="562" xml:space="preserve"> F$376</f>
        <v>0</v>
      </c>
      <c r="G1791" s="16" t="str">
        <f t="shared" si="562"/>
        <v>£m</v>
      </c>
    </row>
    <row r="1792" spans="1:7" s="16" customFormat="1" outlineLevel="3" x14ac:dyDescent="0.2">
      <c r="A1792" s="163"/>
      <c r="B1792" s="163"/>
      <c r="C1792" s="164"/>
      <c r="D1792" s="165"/>
      <c r="F1792" s="166"/>
    </row>
    <row r="1793" spans="1:7" outlineLevel="3" x14ac:dyDescent="0.2">
      <c r="A1793" s="163"/>
      <c r="E1793" s="138" t="str">
        <f xml:space="preserve"> InpS!E$564</f>
        <v>Eligible for post financeability adjustments tax uplift - Other revenue adjustments (WR)</v>
      </c>
      <c r="F1793" s="138">
        <f xml:space="preserve"> InpS!F$564</f>
        <v>0</v>
      </c>
      <c r="G1793" s="138" t="str">
        <f xml:space="preserve"> InpS!G$564</f>
        <v>1 = Yes, 0 = No</v>
      </c>
    </row>
    <row r="1794" spans="1:7" outlineLevel="3" x14ac:dyDescent="0.2">
      <c r="A1794" s="163"/>
      <c r="E1794" s="138" t="str">
        <f xml:space="preserve"> InpS!E$565</f>
        <v>Eligible for post financeability adjustments tax uplift - Other revenue adjustments (WN)</v>
      </c>
      <c r="F1794" s="138">
        <f xml:space="preserve"> InpS!F$565</f>
        <v>0</v>
      </c>
      <c r="G1794" s="138" t="str">
        <f xml:space="preserve"> InpS!G$565</f>
        <v>1 = Yes, 0 = No</v>
      </c>
    </row>
    <row r="1795" spans="1:7" outlineLevel="3" x14ac:dyDescent="0.2">
      <c r="A1795" s="163"/>
      <c r="E1795" s="138" t="str">
        <f xml:space="preserve"> InpS!E$566</f>
        <v>Eligible for post financeability adjustments tax uplift - Other revenue adjustments (WWN)</v>
      </c>
      <c r="F1795" s="138">
        <f xml:space="preserve"> InpS!F$566</f>
        <v>0</v>
      </c>
      <c r="G1795" s="138" t="str">
        <f xml:space="preserve"> InpS!G$566</f>
        <v>1 = Yes, 0 = No</v>
      </c>
    </row>
    <row r="1796" spans="1:7" outlineLevel="3" x14ac:dyDescent="0.2">
      <c r="A1796" s="163"/>
      <c r="E1796" s="138" t="str">
        <f xml:space="preserve"> InpS!E$567</f>
        <v>Eligible for post financeability adjustments tax uplift - Other revenue adjustments (BR)</v>
      </c>
      <c r="F1796" s="138">
        <f xml:space="preserve"> InpS!F$567</f>
        <v>0</v>
      </c>
      <c r="G1796" s="138" t="str">
        <f xml:space="preserve"> InpS!G$567</f>
        <v>1 = Yes, 0 = No</v>
      </c>
    </row>
    <row r="1797" spans="1:7" outlineLevel="3" x14ac:dyDescent="0.2">
      <c r="A1797" s="163"/>
      <c r="E1797" s="138" t="str">
        <f xml:space="preserve"> InpS!E$568</f>
        <v>Eligible for post financeability adjustments tax uplift - Other revenue adjustments (ADDN1)</v>
      </c>
      <c r="F1797" s="138">
        <f xml:space="preserve"> InpS!F$568</f>
        <v>0</v>
      </c>
      <c r="G1797" s="138" t="str">
        <f xml:space="preserve"> InpS!G$568</f>
        <v>1 = Yes, 0 = No</v>
      </c>
    </row>
    <row r="1798" spans="1:7" outlineLevel="3" x14ac:dyDescent="0.2">
      <c r="A1798" s="163"/>
      <c r="E1798" s="138" t="str">
        <f xml:space="preserve"> InpS!E$569</f>
        <v>Eligible for post financeability adjustments tax uplift - Other revenue adjustments (ADDN2)</v>
      </c>
      <c r="F1798" s="138">
        <f xml:space="preserve"> InpS!F$569</f>
        <v>0</v>
      </c>
      <c r="G1798" s="138" t="str">
        <f xml:space="preserve"> InpS!G$569</f>
        <v>1 = Yes, 0 = No</v>
      </c>
    </row>
    <row r="1799" spans="1:7" outlineLevel="3" x14ac:dyDescent="0.2">
      <c r="A1799" s="163"/>
      <c r="E1799" s="138" t="str">
        <f xml:space="preserve"> InpS!E$570</f>
        <v>Eligible for post financeability adjustments tax uplift - Other revenue adjustments (Residential retail)</v>
      </c>
      <c r="F1799" s="138">
        <f xml:space="preserve"> InpS!F$570</f>
        <v>0</v>
      </c>
      <c r="G1799" s="138" t="str">
        <f xml:space="preserve"> InpS!G$570</f>
        <v>1 = Yes, 0 = No</v>
      </c>
    </row>
    <row r="1800" spans="1:7" outlineLevel="3" x14ac:dyDescent="0.2">
      <c r="A1800" s="163"/>
      <c r="E1800" s="138" t="str">
        <f xml:space="preserve"> InpS!E$571</f>
        <v>Eligible for post financeability adjustments tax uplift - Other revenue adjustments (Business retail)</v>
      </c>
      <c r="F1800" s="138">
        <f xml:space="preserve"> InpS!F$571</f>
        <v>0</v>
      </c>
      <c r="G1800" s="138" t="str">
        <f xml:space="preserve"> InpS!G$571</f>
        <v>1 = Yes, 0 = No</v>
      </c>
    </row>
    <row r="1801" spans="1:7" s="16" customFormat="1" outlineLevel="3" x14ac:dyDescent="0.2">
      <c r="A1801" s="163"/>
      <c r="B1801" s="163"/>
      <c r="C1801" s="164"/>
      <c r="D1801" s="165"/>
      <c r="F1801" s="166"/>
    </row>
    <row r="1802" spans="1:7" s="16" customFormat="1" outlineLevel="3" x14ac:dyDescent="0.2">
      <c r="A1802" s="163"/>
      <c r="B1802" s="163"/>
      <c r="C1802" s="164"/>
      <c r="D1802" s="165"/>
      <c r="E1802" s="16" t="s">
        <v>1109</v>
      </c>
      <c r="F1802" s="166">
        <f xml:space="preserve"> F1784 * (1 - F1793)</f>
        <v>0</v>
      </c>
      <c r="G1802" s="16" t="s">
        <v>158</v>
      </c>
    </row>
    <row r="1803" spans="1:7" s="16" customFormat="1" outlineLevel="3" x14ac:dyDescent="0.2">
      <c r="A1803" s="163"/>
      <c r="B1803" s="163"/>
      <c r="C1803" s="164"/>
      <c r="D1803" s="165"/>
      <c r="E1803" s="16" t="s">
        <v>1110</v>
      </c>
      <c r="F1803" s="166">
        <f t="shared" ref="F1803:F1809" si="563" xml:space="preserve"> F1785 * (1 - F1794)</f>
        <v>0</v>
      </c>
      <c r="G1803" s="16" t="s">
        <v>158</v>
      </c>
    </row>
    <row r="1804" spans="1:7" s="16" customFormat="1" outlineLevel="3" x14ac:dyDescent="0.2">
      <c r="A1804" s="163"/>
      <c r="B1804" s="163"/>
      <c r="C1804" s="164"/>
      <c r="D1804" s="165"/>
      <c r="E1804" s="16" t="s">
        <v>1111</v>
      </c>
      <c r="F1804" s="166">
        <f t="shared" si="563"/>
        <v>0</v>
      </c>
      <c r="G1804" s="16" t="s">
        <v>158</v>
      </c>
    </row>
    <row r="1805" spans="1:7" s="16" customFormat="1" outlineLevel="3" x14ac:dyDescent="0.2">
      <c r="A1805" s="163"/>
      <c r="B1805" s="163"/>
      <c r="C1805" s="164"/>
      <c r="D1805" s="165"/>
      <c r="E1805" s="16" t="s">
        <v>1112</v>
      </c>
      <c r="F1805" s="166">
        <f t="shared" si="563"/>
        <v>0</v>
      </c>
      <c r="G1805" s="16" t="s">
        <v>158</v>
      </c>
    </row>
    <row r="1806" spans="1:7" s="16" customFormat="1" outlineLevel="3" x14ac:dyDescent="0.2">
      <c r="A1806" s="163"/>
      <c r="B1806" s="163"/>
      <c r="C1806" s="164"/>
      <c r="D1806" s="165"/>
      <c r="E1806" s="16" t="s">
        <v>1113</v>
      </c>
      <c r="F1806" s="166">
        <f t="shared" si="563"/>
        <v>0</v>
      </c>
      <c r="G1806" s="16" t="s">
        <v>158</v>
      </c>
    </row>
    <row r="1807" spans="1:7" s="16" customFormat="1" outlineLevel="3" x14ac:dyDescent="0.2">
      <c r="A1807" s="163"/>
      <c r="B1807" s="163"/>
      <c r="C1807" s="164"/>
      <c r="D1807" s="165"/>
      <c r="E1807" s="16" t="s">
        <v>1114</v>
      </c>
      <c r="F1807" s="166">
        <f t="shared" si="563"/>
        <v>0</v>
      </c>
      <c r="G1807" s="16" t="s">
        <v>158</v>
      </c>
    </row>
    <row r="1808" spans="1:7" s="16" customFormat="1" outlineLevel="3" x14ac:dyDescent="0.2">
      <c r="A1808" s="163"/>
      <c r="B1808" s="163"/>
      <c r="C1808" s="164"/>
      <c r="D1808" s="165"/>
      <c r="E1808" s="16" t="s">
        <v>1115</v>
      </c>
      <c r="F1808" s="166">
        <f t="shared" si="563"/>
        <v>0</v>
      </c>
      <c r="G1808" s="16" t="s">
        <v>158</v>
      </c>
    </row>
    <row r="1809" spans="1:7" s="16" customFormat="1" outlineLevel="3" x14ac:dyDescent="0.2">
      <c r="A1809" s="163"/>
      <c r="B1809" s="163"/>
      <c r="C1809" s="164"/>
      <c r="D1809" s="165"/>
      <c r="E1809" s="16" t="s">
        <v>1116</v>
      </c>
      <c r="F1809" s="166">
        <f t="shared" si="563"/>
        <v>0</v>
      </c>
      <c r="G1809" s="16" t="s">
        <v>158</v>
      </c>
    </row>
    <row r="1810" spans="1:7" s="16" customFormat="1" outlineLevel="3" x14ac:dyDescent="0.2">
      <c r="A1810" s="163"/>
      <c r="B1810" s="163"/>
      <c r="C1810" s="164"/>
      <c r="D1810" s="165"/>
      <c r="F1810" s="166"/>
    </row>
    <row r="1811" spans="1:7" s="16" customFormat="1" outlineLevel="2" x14ac:dyDescent="0.2">
      <c r="A1811" s="163"/>
      <c r="B1811" s="163"/>
      <c r="C1811" s="164" t="s">
        <v>906</v>
      </c>
      <c r="D1811" s="165"/>
      <c r="F1811" s="166"/>
    </row>
    <row r="1812" spans="1:7" s="16" customFormat="1" outlineLevel="3" x14ac:dyDescent="0.2">
      <c r="A1812" s="163"/>
      <c r="B1812" s="163"/>
      <c r="D1812" s="165"/>
      <c r="E1812" s="16" t="str">
        <f xml:space="preserve"> E$390</f>
        <v>PR19 Gearing outperformance revenue adjustment expressed in 2022-23 CPIH FYA prices (WR)</v>
      </c>
      <c r="F1812" s="166">
        <f t="shared" ref="F1812:G1812" si="564" xml:space="preserve"> F$390</f>
        <v>0</v>
      </c>
      <c r="G1812" s="16" t="str">
        <f t="shared" si="564"/>
        <v>£m</v>
      </c>
    </row>
    <row r="1813" spans="1:7" s="16" customFormat="1" outlineLevel="3" x14ac:dyDescent="0.2">
      <c r="A1813" s="163"/>
      <c r="B1813" s="163"/>
      <c r="C1813" s="164"/>
      <c r="D1813" s="165"/>
      <c r="E1813" s="16" t="str">
        <f xml:space="preserve"> E$391</f>
        <v>PR19 Gearing outperformance revenue adjustment expressed in 2022-23 CPIH FYA prices (WN)</v>
      </c>
      <c r="F1813" s="166">
        <f t="shared" ref="F1813:G1813" si="565" xml:space="preserve"> F$391</f>
        <v>0</v>
      </c>
      <c r="G1813" s="16" t="str">
        <f t="shared" si="565"/>
        <v>£m</v>
      </c>
    </row>
    <row r="1814" spans="1:7" s="16" customFormat="1" outlineLevel="3" x14ac:dyDescent="0.2">
      <c r="A1814" s="163"/>
      <c r="B1814" s="163"/>
      <c r="C1814" s="164"/>
      <c r="D1814" s="165"/>
      <c r="E1814" s="16" t="str">
        <f xml:space="preserve"> E$392</f>
        <v>PR19 Gearing outperformance revenue adjustment expressed in 2022-23 CPIH FYA prices (WWN)</v>
      </c>
      <c r="F1814" s="166">
        <f t="shared" ref="F1814:G1814" si="566" xml:space="preserve"> F$392</f>
        <v>0</v>
      </c>
      <c r="G1814" s="16" t="str">
        <f t="shared" si="566"/>
        <v>£m</v>
      </c>
    </row>
    <row r="1815" spans="1:7" s="16" customFormat="1" outlineLevel="3" x14ac:dyDescent="0.2">
      <c r="A1815" s="163"/>
      <c r="B1815" s="163"/>
      <c r="C1815" s="164"/>
      <c r="D1815" s="165"/>
      <c r="E1815" s="16" t="str">
        <f xml:space="preserve"> E$393</f>
        <v>PR19 Gearing outperformance revenue adjustment expressed in 2022-23 CPIH FYA prices (BR)</v>
      </c>
      <c r="F1815" s="166">
        <f t="shared" ref="F1815:G1815" si="567" xml:space="preserve"> F$393</f>
        <v>0</v>
      </c>
      <c r="G1815" s="16" t="str">
        <f t="shared" si="567"/>
        <v>£m</v>
      </c>
    </row>
    <row r="1816" spans="1:7" s="16" customFormat="1" outlineLevel="3" x14ac:dyDescent="0.2">
      <c r="A1816" s="163"/>
      <c r="B1816" s="163"/>
      <c r="C1816" s="164"/>
      <c r="D1816" s="165"/>
      <c r="E1816" s="16" t="str">
        <f xml:space="preserve"> E$394</f>
        <v>PR19 Gearing outperformance revenue adjustment expressed in 2022-23 CPIH FYA prices (ADDN1)</v>
      </c>
      <c r="F1816" s="166">
        <f t="shared" ref="F1816:G1816" si="568" xml:space="preserve"> F$394</f>
        <v>0</v>
      </c>
      <c r="G1816" s="16" t="str">
        <f t="shared" si="568"/>
        <v>£m</v>
      </c>
    </row>
    <row r="1817" spans="1:7" s="16" customFormat="1" outlineLevel="3" x14ac:dyDescent="0.2">
      <c r="A1817" s="163"/>
      <c r="B1817" s="163"/>
      <c r="C1817" s="164"/>
      <c r="D1817" s="165"/>
      <c r="E1817" s="16" t="str">
        <f xml:space="preserve"> E$395</f>
        <v>PR19 Gearing outperformance revenue adjustment expressed in 2022-23 CPIH FYA prices (ADDN2)</v>
      </c>
      <c r="F1817" s="166">
        <f t="shared" ref="F1817:G1817" si="569" xml:space="preserve"> F$395</f>
        <v>0</v>
      </c>
      <c r="G1817" s="16" t="str">
        <f t="shared" si="569"/>
        <v>£m</v>
      </c>
    </row>
    <row r="1818" spans="1:7" s="16" customFormat="1" outlineLevel="3" x14ac:dyDescent="0.2">
      <c r="A1818" s="163"/>
      <c r="B1818" s="163"/>
      <c r="C1818" s="164"/>
      <c r="D1818" s="165"/>
      <c r="E1818" s="16" t="str">
        <f xml:space="preserve"> E$396</f>
        <v>PR19 Gearing outperformance revenue adjustment expressed in 2022-23 CPIH FYA prices (Residential retail)</v>
      </c>
      <c r="F1818" s="166">
        <f t="shared" ref="F1818:G1818" si="570" xml:space="preserve"> F$396</f>
        <v>0</v>
      </c>
      <c r="G1818" s="16" t="str">
        <f t="shared" si="570"/>
        <v>£m</v>
      </c>
    </row>
    <row r="1819" spans="1:7" s="16" customFormat="1" outlineLevel="3" x14ac:dyDescent="0.2">
      <c r="A1819" s="163"/>
      <c r="B1819" s="163"/>
      <c r="C1819" s="164"/>
      <c r="D1819" s="165"/>
      <c r="E1819" s="16" t="str">
        <f xml:space="preserve"> E$397</f>
        <v>PR19 Gearing outperformance revenue adjustment expressed in 2022-23 CPIH FYA prices (Business retail)</v>
      </c>
      <c r="F1819" s="166">
        <f t="shared" ref="F1819:G1819" si="571" xml:space="preserve"> F$397</f>
        <v>0</v>
      </c>
      <c r="G1819" s="16" t="str">
        <f t="shared" si="571"/>
        <v>£m</v>
      </c>
    </row>
    <row r="1820" spans="1:7" s="16" customFormat="1" outlineLevel="3" x14ac:dyDescent="0.2">
      <c r="A1820" s="163"/>
      <c r="B1820" s="163"/>
      <c r="C1820" s="164"/>
      <c r="D1820" s="165"/>
      <c r="F1820" s="166"/>
    </row>
    <row r="1821" spans="1:7" s="16" customFormat="1" outlineLevel="3" x14ac:dyDescent="0.2">
      <c r="A1821" s="163"/>
      <c r="B1821" s="163"/>
      <c r="C1821" s="164"/>
      <c r="D1821" s="165"/>
      <c r="E1821" s="146" t="str">
        <f xml:space="preserve"> InpS!E$492</f>
        <v>Eligible for post financeability adjustments tax uplift - PR19 Gearing outperformance revenue adjustment (WR)</v>
      </c>
      <c r="F1821" s="146">
        <f xml:space="preserve"> InpS!F$492</f>
        <v>1</v>
      </c>
      <c r="G1821" s="146" t="str">
        <f xml:space="preserve"> InpS!G$492</f>
        <v>1 = Yes, 0 = No</v>
      </c>
    </row>
    <row r="1822" spans="1:7" s="16" customFormat="1" outlineLevel="3" x14ac:dyDescent="0.2">
      <c r="A1822" s="163"/>
      <c r="B1822" s="163"/>
      <c r="C1822" s="164"/>
      <c r="D1822" s="165"/>
      <c r="E1822" s="146" t="str">
        <f xml:space="preserve"> InpS!E$493</f>
        <v>Eligible for post financeability adjustments tax uplift - PR19 Gearing outperformance revenue adjustment (WN)</v>
      </c>
      <c r="F1822" s="146">
        <f xml:space="preserve"> InpS!F$493</f>
        <v>1</v>
      </c>
      <c r="G1822" s="146" t="str">
        <f xml:space="preserve"> InpS!G$493</f>
        <v>1 = Yes, 0 = No</v>
      </c>
    </row>
    <row r="1823" spans="1:7" s="16" customFormat="1" outlineLevel="3" x14ac:dyDescent="0.2">
      <c r="A1823" s="163"/>
      <c r="B1823" s="163"/>
      <c r="C1823" s="164"/>
      <c r="D1823" s="165"/>
      <c r="E1823" s="146" t="str">
        <f xml:space="preserve"> InpS!E$494</f>
        <v>Eligible for post financeability adjustments tax uplift - PR19 Gearing outperformance revenue adjustment (WWN)</v>
      </c>
      <c r="F1823" s="146">
        <f xml:space="preserve"> InpS!F$494</f>
        <v>1</v>
      </c>
      <c r="G1823" s="146" t="str">
        <f xml:space="preserve"> InpS!G$494</f>
        <v>1 = Yes, 0 = No</v>
      </c>
    </row>
    <row r="1824" spans="1:7" s="16" customFormat="1" outlineLevel="3" x14ac:dyDescent="0.2">
      <c r="A1824" s="163"/>
      <c r="B1824" s="163"/>
      <c r="C1824" s="164"/>
      <c r="D1824" s="165"/>
      <c r="E1824" s="146" t="str">
        <f xml:space="preserve"> InpS!E$495</f>
        <v>Eligible for post financeability adjustments tax uplift - PR19 Gearing outperformance revenue adjustment (BR)</v>
      </c>
      <c r="F1824" s="146">
        <f xml:space="preserve"> InpS!F$495</f>
        <v>1</v>
      </c>
      <c r="G1824" s="146" t="str">
        <f xml:space="preserve"> InpS!G$495</f>
        <v>1 = Yes, 0 = No</v>
      </c>
    </row>
    <row r="1825" spans="1:7" s="16" customFormat="1" outlineLevel="3" x14ac:dyDescent="0.2">
      <c r="A1825" s="163"/>
      <c r="B1825" s="163"/>
      <c r="C1825" s="164"/>
      <c r="D1825" s="165"/>
      <c r="E1825" s="146" t="str">
        <f xml:space="preserve"> InpS!E$496</f>
        <v>Eligible for post financeability adjustments tax uplift - PR19 Gearing outperformance revenue adjustment (ADDN1)</v>
      </c>
      <c r="F1825" s="146">
        <f xml:space="preserve"> InpS!F$496</f>
        <v>1</v>
      </c>
      <c r="G1825" s="146" t="str">
        <f xml:space="preserve"> InpS!G$496</f>
        <v>1 = Yes, 0 = No</v>
      </c>
    </row>
    <row r="1826" spans="1:7" s="16" customFormat="1" outlineLevel="3" x14ac:dyDescent="0.2">
      <c r="A1826" s="163"/>
      <c r="B1826" s="163"/>
      <c r="C1826" s="164"/>
      <c r="D1826" s="165"/>
      <c r="E1826" s="146" t="str">
        <f xml:space="preserve"> InpS!E$497</f>
        <v>Eligible for post financeability adjustments tax uplift - PR19 Gearing outperformance revenue adjustment (ADDN2)</v>
      </c>
      <c r="F1826" s="146">
        <f xml:space="preserve"> InpS!F$497</f>
        <v>1</v>
      </c>
      <c r="G1826" s="146" t="str">
        <f xml:space="preserve"> InpS!G$497</f>
        <v>1 = Yes, 0 = No</v>
      </c>
    </row>
    <row r="1827" spans="1:7" s="16" customFormat="1" outlineLevel="3" x14ac:dyDescent="0.2">
      <c r="A1827" s="163"/>
      <c r="B1827" s="163"/>
      <c r="C1827" s="164"/>
      <c r="D1827" s="165"/>
      <c r="E1827" s="146" t="str">
        <f xml:space="preserve"> InpS!E$498</f>
        <v>Eligible for post financeability adjustments tax uplift - PR19 Gearing outperformance revenue adjustment (Residential retail)</v>
      </c>
      <c r="F1827" s="146">
        <f xml:space="preserve"> InpS!F$498</f>
        <v>1</v>
      </c>
      <c r="G1827" s="146" t="str">
        <f xml:space="preserve"> InpS!G$498</f>
        <v>1 = Yes, 0 = No</v>
      </c>
    </row>
    <row r="1828" spans="1:7" s="16" customFormat="1" outlineLevel="3" x14ac:dyDescent="0.2">
      <c r="A1828" s="163"/>
      <c r="B1828" s="163"/>
      <c r="C1828" s="164"/>
      <c r="D1828" s="165"/>
      <c r="E1828" s="146" t="str">
        <f xml:space="preserve"> InpS!E$499</f>
        <v>Eligible for post financeability adjustments tax uplift - PR19 Gearing outperformance revenue adjustment (Business retail)</v>
      </c>
      <c r="F1828" s="146">
        <f xml:space="preserve"> InpS!F$499</f>
        <v>1</v>
      </c>
      <c r="G1828" s="146" t="str">
        <f xml:space="preserve"> InpS!G$499</f>
        <v>1 = Yes, 0 = No</v>
      </c>
    </row>
    <row r="1829" spans="1:7" s="16" customFormat="1" outlineLevel="3" x14ac:dyDescent="0.2">
      <c r="A1829" s="163"/>
      <c r="B1829" s="163"/>
      <c r="C1829" s="164"/>
      <c r="D1829" s="165"/>
      <c r="F1829" s="166"/>
    </row>
    <row r="1830" spans="1:7" s="16" customFormat="1" outlineLevel="3" x14ac:dyDescent="0.2">
      <c r="A1830" s="163"/>
      <c r="B1830" s="163"/>
      <c r="C1830" s="164"/>
      <c r="D1830" s="165"/>
      <c r="E1830" s="16" t="s">
        <v>1117</v>
      </c>
      <c r="F1830" s="166">
        <f xml:space="preserve"> F1812 * (1 - F1821)</f>
        <v>0</v>
      </c>
      <c r="G1830" s="16" t="s">
        <v>158</v>
      </c>
    </row>
    <row r="1831" spans="1:7" s="16" customFormat="1" outlineLevel="3" x14ac:dyDescent="0.2">
      <c r="A1831" s="163"/>
      <c r="B1831" s="163"/>
      <c r="C1831" s="164"/>
      <c r="D1831" s="165"/>
      <c r="E1831" s="16" t="s">
        <v>1118</v>
      </c>
      <c r="F1831" s="166">
        <f t="shared" ref="F1831:F1837" si="572" xml:space="preserve"> F1813 * (1 - F1822)</f>
        <v>0</v>
      </c>
      <c r="G1831" s="16" t="s">
        <v>158</v>
      </c>
    </row>
    <row r="1832" spans="1:7" s="16" customFormat="1" outlineLevel="3" x14ac:dyDescent="0.2">
      <c r="A1832" s="163"/>
      <c r="B1832" s="163"/>
      <c r="C1832" s="164"/>
      <c r="D1832" s="165"/>
      <c r="E1832" s="16" t="s">
        <v>1119</v>
      </c>
      <c r="F1832" s="166">
        <f t="shared" si="572"/>
        <v>0</v>
      </c>
      <c r="G1832" s="16" t="s">
        <v>158</v>
      </c>
    </row>
    <row r="1833" spans="1:7" s="16" customFormat="1" outlineLevel="3" x14ac:dyDescent="0.2">
      <c r="A1833" s="163"/>
      <c r="B1833" s="163"/>
      <c r="C1833" s="164"/>
      <c r="D1833" s="165"/>
      <c r="E1833" s="16" t="s">
        <v>1120</v>
      </c>
      <c r="F1833" s="166">
        <f t="shared" si="572"/>
        <v>0</v>
      </c>
      <c r="G1833" s="16" t="s">
        <v>158</v>
      </c>
    </row>
    <row r="1834" spans="1:7" s="16" customFormat="1" outlineLevel="3" x14ac:dyDescent="0.2">
      <c r="A1834" s="163"/>
      <c r="B1834" s="163"/>
      <c r="C1834" s="164"/>
      <c r="D1834" s="165"/>
      <c r="E1834" s="16" t="s">
        <v>1121</v>
      </c>
      <c r="F1834" s="166">
        <f t="shared" si="572"/>
        <v>0</v>
      </c>
      <c r="G1834" s="16" t="s">
        <v>158</v>
      </c>
    </row>
    <row r="1835" spans="1:7" s="16" customFormat="1" outlineLevel="3" x14ac:dyDescent="0.2">
      <c r="A1835" s="163"/>
      <c r="B1835" s="163"/>
      <c r="C1835" s="164"/>
      <c r="D1835" s="165"/>
      <c r="E1835" s="16" t="s">
        <v>1122</v>
      </c>
      <c r="F1835" s="166">
        <f t="shared" si="572"/>
        <v>0</v>
      </c>
      <c r="G1835" s="16" t="s">
        <v>158</v>
      </c>
    </row>
    <row r="1836" spans="1:7" s="16" customFormat="1" outlineLevel="3" x14ac:dyDescent="0.2">
      <c r="A1836" s="163"/>
      <c r="B1836" s="163"/>
      <c r="C1836" s="164"/>
      <c r="D1836" s="165"/>
      <c r="E1836" s="16" t="s">
        <v>1123</v>
      </c>
      <c r="F1836" s="166">
        <f t="shared" si="572"/>
        <v>0</v>
      </c>
      <c r="G1836" s="16" t="s">
        <v>158</v>
      </c>
    </row>
    <row r="1837" spans="1:7" s="16" customFormat="1" outlineLevel="3" x14ac:dyDescent="0.2">
      <c r="A1837" s="163"/>
      <c r="B1837" s="163"/>
      <c r="C1837" s="164"/>
      <c r="D1837" s="165"/>
      <c r="E1837" s="16" t="s">
        <v>1124</v>
      </c>
      <c r="F1837" s="166">
        <f t="shared" si="572"/>
        <v>0</v>
      </c>
      <c r="G1837" s="16" t="s">
        <v>158</v>
      </c>
    </row>
    <row r="1838" spans="1:7" s="16" customFormat="1" outlineLevel="3" x14ac:dyDescent="0.2">
      <c r="A1838" s="163"/>
      <c r="B1838" s="163"/>
      <c r="C1838" s="164"/>
      <c r="D1838" s="165"/>
      <c r="F1838" s="166"/>
    </row>
    <row r="1839" spans="1:7" s="16" customFormat="1" outlineLevel="2" x14ac:dyDescent="0.2">
      <c r="A1839" s="163"/>
      <c r="B1839" s="163"/>
      <c r="C1839" s="164" t="s">
        <v>915</v>
      </c>
      <c r="D1839" s="165"/>
      <c r="F1839" s="166"/>
    </row>
    <row r="1840" spans="1:7" s="16" customFormat="1" outlineLevel="3" x14ac:dyDescent="0.2">
      <c r="A1840" s="163"/>
      <c r="B1840" s="163"/>
      <c r="D1840" s="165"/>
      <c r="E1840" s="16" t="str">
        <f xml:space="preserve"> E$411</f>
        <v>PR19 Residential retail revenue adjustment expressed in 2022-23 CPIH FYA prices (WR)</v>
      </c>
      <c r="F1840" s="166">
        <f t="shared" ref="F1840:G1840" si="573" xml:space="preserve"> F$411</f>
        <v>0</v>
      </c>
      <c r="G1840" s="16" t="str">
        <f t="shared" si="573"/>
        <v>£m</v>
      </c>
    </row>
    <row r="1841" spans="1:7" s="16" customFormat="1" outlineLevel="3" x14ac:dyDescent="0.2">
      <c r="A1841" s="163"/>
      <c r="B1841" s="163"/>
      <c r="C1841" s="164"/>
      <c r="D1841" s="165"/>
      <c r="E1841" s="16" t="str">
        <f xml:space="preserve"> E$412</f>
        <v>PR19 Residential retail revenue adjustment expressed in 2022-23 CPIH FYA prices (WN)</v>
      </c>
      <c r="F1841" s="166">
        <f t="shared" ref="F1841:G1841" si="574" xml:space="preserve"> F$412</f>
        <v>0</v>
      </c>
      <c r="G1841" s="16" t="str">
        <f t="shared" si="574"/>
        <v>£m</v>
      </c>
    </row>
    <row r="1842" spans="1:7" s="16" customFormat="1" outlineLevel="3" x14ac:dyDescent="0.2">
      <c r="A1842" s="163"/>
      <c r="B1842" s="163"/>
      <c r="C1842" s="164"/>
      <c r="D1842" s="165"/>
      <c r="E1842" s="16" t="str">
        <f xml:space="preserve"> E$413</f>
        <v>PR19 Residential retail revenue adjustment expressed in 2022-23 CPIH FYA prices (WWN)</v>
      </c>
      <c r="F1842" s="166">
        <f t="shared" ref="F1842:G1842" si="575" xml:space="preserve"> F$413</f>
        <v>0</v>
      </c>
      <c r="G1842" s="16" t="str">
        <f t="shared" si="575"/>
        <v>£m</v>
      </c>
    </row>
    <row r="1843" spans="1:7" s="16" customFormat="1" outlineLevel="3" x14ac:dyDescent="0.2">
      <c r="A1843" s="163"/>
      <c r="B1843" s="163"/>
      <c r="C1843" s="164"/>
      <c r="D1843" s="165"/>
      <c r="E1843" s="16" t="str">
        <f xml:space="preserve"> E$414</f>
        <v>PR19 Residential retail revenue adjustment expressed in 2022-23 CPIH FYA prices (BR)</v>
      </c>
      <c r="F1843" s="166">
        <f t="shared" ref="F1843:G1843" si="576" xml:space="preserve"> F$414</f>
        <v>0</v>
      </c>
      <c r="G1843" s="16" t="str">
        <f t="shared" si="576"/>
        <v>£m</v>
      </c>
    </row>
    <row r="1844" spans="1:7" s="16" customFormat="1" outlineLevel="3" x14ac:dyDescent="0.2">
      <c r="A1844" s="163"/>
      <c r="B1844" s="163"/>
      <c r="C1844" s="164"/>
      <c r="D1844" s="165"/>
      <c r="E1844" s="16" t="str">
        <f xml:space="preserve"> E$415</f>
        <v>PR19 Residential retail revenue adjustment expressed in 2022-23 CPIH FYA prices (ADDN1)</v>
      </c>
      <c r="F1844" s="166">
        <f t="shared" ref="F1844:G1844" si="577" xml:space="preserve"> F$415</f>
        <v>0</v>
      </c>
      <c r="G1844" s="16" t="str">
        <f t="shared" si="577"/>
        <v>£m</v>
      </c>
    </row>
    <row r="1845" spans="1:7" s="16" customFormat="1" outlineLevel="3" x14ac:dyDescent="0.2">
      <c r="A1845" s="163"/>
      <c r="B1845" s="163"/>
      <c r="C1845" s="164"/>
      <c r="D1845" s="165"/>
      <c r="E1845" s="16" t="str">
        <f xml:space="preserve"> E$416</f>
        <v>PR19 Residential retail revenue adjustment expressed in 2022-23 CPIH FYA prices (ADDN2)</v>
      </c>
      <c r="F1845" s="166">
        <f t="shared" ref="F1845:G1845" si="578" xml:space="preserve"> F$416</f>
        <v>0</v>
      </c>
      <c r="G1845" s="16" t="str">
        <f t="shared" si="578"/>
        <v>£m</v>
      </c>
    </row>
    <row r="1846" spans="1:7" s="16" customFormat="1" outlineLevel="3" x14ac:dyDescent="0.2">
      <c r="A1846" s="163"/>
      <c r="B1846" s="163"/>
      <c r="C1846" s="164"/>
      <c r="D1846" s="165"/>
      <c r="E1846" s="16" t="str">
        <f xml:space="preserve"> E$417</f>
        <v>PR19 Residential retail revenue adjustment expressed in 2022-23 CPIH FYA prices (Residential retail)</v>
      </c>
      <c r="F1846" s="166">
        <f t="shared" ref="F1846:G1846" si="579" xml:space="preserve"> F$417</f>
        <v>-3.5970707097274006E-2</v>
      </c>
      <c r="G1846" s="16" t="str">
        <f t="shared" si="579"/>
        <v>£m</v>
      </c>
    </row>
    <row r="1847" spans="1:7" s="16" customFormat="1" outlineLevel="3" x14ac:dyDescent="0.2">
      <c r="A1847" s="163"/>
      <c r="B1847" s="163"/>
      <c r="C1847" s="164"/>
      <c r="D1847" s="165"/>
      <c r="E1847" s="16" t="str">
        <f xml:space="preserve"> E$418</f>
        <v>PR19 Residential retail revenue adjustment expressed in 2022-23 CPIH FYA prices (Business retail)</v>
      </c>
      <c r="F1847" s="166">
        <f t="shared" ref="F1847:G1847" si="580" xml:space="preserve"> F$418</f>
        <v>0</v>
      </c>
      <c r="G1847" s="16" t="str">
        <f t="shared" si="580"/>
        <v>£m</v>
      </c>
    </row>
    <row r="1848" spans="1:7" s="16" customFormat="1" outlineLevel="3" x14ac:dyDescent="0.2">
      <c r="A1848" s="163"/>
      <c r="B1848" s="163"/>
      <c r="C1848" s="164"/>
      <c r="D1848" s="165"/>
      <c r="F1848" s="166"/>
    </row>
    <row r="1849" spans="1:7" outlineLevel="3" x14ac:dyDescent="0.2">
      <c r="A1849" s="163"/>
      <c r="E1849" s="138" t="str">
        <f xml:space="preserve"> InpS!E$447</f>
        <v>Eligible for post financeability adjustments tax uplift - PR19 Residential retail revenue adjustment (WR)</v>
      </c>
      <c r="F1849" s="138">
        <f xml:space="preserve"> InpS!F$447</f>
        <v>0</v>
      </c>
      <c r="G1849" s="138" t="str">
        <f xml:space="preserve"> InpS!G$447</f>
        <v>1 = Yes, 0 = No</v>
      </c>
    </row>
    <row r="1850" spans="1:7" outlineLevel="3" x14ac:dyDescent="0.2">
      <c r="A1850" s="163"/>
      <c r="E1850" s="138" t="str">
        <f xml:space="preserve"> InpS!E$448</f>
        <v>Eligible for post financeability adjustments tax uplift - PR19 Residential retail revenue adjustment (WN)</v>
      </c>
      <c r="F1850" s="138">
        <f xml:space="preserve"> InpS!F$448</f>
        <v>0</v>
      </c>
      <c r="G1850" s="138" t="str">
        <f xml:space="preserve"> InpS!G$448</f>
        <v>1 = Yes, 0 = No</v>
      </c>
    </row>
    <row r="1851" spans="1:7" outlineLevel="3" x14ac:dyDescent="0.2">
      <c r="A1851" s="163"/>
      <c r="E1851" s="138" t="str">
        <f xml:space="preserve"> InpS!E$449</f>
        <v>Eligible for post financeability adjustments tax uplift - PR19 Residential retail revenue adjustment (WWN)</v>
      </c>
      <c r="F1851" s="138">
        <f xml:space="preserve"> InpS!F$449</f>
        <v>0</v>
      </c>
      <c r="G1851" s="138" t="str">
        <f xml:space="preserve"> InpS!G$449</f>
        <v>1 = Yes, 0 = No</v>
      </c>
    </row>
    <row r="1852" spans="1:7" outlineLevel="3" x14ac:dyDescent="0.2">
      <c r="A1852" s="163"/>
      <c r="E1852" s="138" t="str">
        <f xml:space="preserve"> InpS!E$450</f>
        <v>Eligible for post financeability adjustments tax uplift - PR19 Residential retail revenue adjustment (BR)</v>
      </c>
      <c r="F1852" s="138">
        <f xml:space="preserve"> InpS!F$450</f>
        <v>0</v>
      </c>
      <c r="G1852" s="138" t="str">
        <f xml:space="preserve"> InpS!G$450</f>
        <v>1 = Yes, 0 = No</v>
      </c>
    </row>
    <row r="1853" spans="1:7" outlineLevel="3" x14ac:dyDescent="0.2">
      <c r="A1853" s="163"/>
      <c r="E1853" s="138" t="str">
        <f xml:space="preserve"> InpS!E$451</f>
        <v>Eligible for post financeability adjustments tax uplift - PR19 Residential retail revenue adjustment (ADDN1)</v>
      </c>
      <c r="F1853" s="138">
        <f xml:space="preserve"> InpS!F$451</f>
        <v>0</v>
      </c>
      <c r="G1853" s="138" t="str">
        <f xml:space="preserve"> InpS!G$451</f>
        <v>1 = Yes, 0 = No</v>
      </c>
    </row>
    <row r="1854" spans="1:7" outlineLevel="3" x14ac:dyDescent="0.2">
      <c r="A1854" s="163"/>
      <c r="E1854" s="138" t="str">
        <f xml:space="preserve"> InpS!E$452</f>
        <v>Eligible for post financeability adjustments tax uplift - PR19 Residential retail revenue adjustment (ADDN2)</v>
      </c>
      <c r="F1854" s="138">
        <f xml:space="preserve"> InpS!F$452</f>
        <v>0</v>
      </c>
      <c r="G1854" s="138" t="str">
        <f xml:space="preserve"> InpS!G$452</f>
        <v>1 = Yes, 0 = No</v>
      </c>
    </row>
    <row r="1855" spans="1:7" outlineLevel="3" x14ac:dyDescent="0.2">
      <c r="A1855" s="163"/>
      <c r="E1855" s="138" t="str">
        <f xml:space="preserve"> InpS!E$453</f>
        <v>Eligible for post financeability adjustments tax uplift - PR19 Residential retail revenue adjustment (Residential retail)</v>
      </c>
      <c r="F1855" s="138">
        <f xml:space="preserve"> InpS!F$453</f>
        <v>0</v>
      </c>
      <c r="G1855" s="138" t="str">
        <f xml:space="preserve"> InpS!G$453</f>
        <v>1 = Yes, 0 = No</v>
      </c>
    </row>
    <row r="1856" spans="1:7" outlineLevel="3" x14ac:dyDescent="0.2">
      <c r="A1856" s="163"/>
      <c r="E1856" s="138" t="str">
        <f xml:space="preserve"> InpS!E$454</f>
        <v>Eligible for post financeability adjustments tax uplift - PR19 Residential retail revenue adjustment (Residential retail)</v>
      </c>
      <c r="F1856" s="138">
        <f xml:space="preserve"> InpS!F$454</f>
        <v>0</v>
      </c>
      <c r="G1856" s="138" t="str">
        <f xml:space="preserve"> InpS!G$454</f>
        <v>1 = Yes, 0 = No</v>
      </c>
    </row>
    <row r="1857" spans="1:7" s="16" customFormat="1" outlineLevel="3" x14ac:dyDescent="0.2">
      <c r="A1857" s="163"/>
      <c r="B1857" s="163"/>
      <c r="C1857" s="164"/>
      <c r="D1857" s="165"/>
      <c r="F1857" s="166"/>
    </row>
    <row r="1858" spans="1:7" s="16" customFormat="1" outlineLevel="3" x14ac:dyDescent="0.2">
      <c r="A1858" s="163"/>
      <c r="B1858" s="163"/>
      <c r="C1858" s="164"/>
      <c r="D1858" s="165"/>
      <c r="E1858" s="16" t="s">
        <v>1125</v>
      </c>
      <c r="F1858" s="166">
        <f xml:space="preserve"> F1840 * (1 - F1849)</f>
        <v>0</v>
      </c>
      <c r="G1858" s="16" t="s">
        <v>158</v>
      </c>
    </row>
    <row r="1859" spans="1:7" s="16" customFormat="1" outlineLevel="3" x14ac:dyDescent="0.2">
      <c r="A1859" s="163"/>
      <c r="B1859" s="163"/>
      <c r="C1859" s="164"/>
      <c r="D1859" s="165"/>
      <c r="E1859" s="16" t="s">
        <v>1126</v>
      </c>
      <c r="F1859" s="166">
        <f t="shared" ref="F1859:F1865" si="581" xml:space="preserve"> F1841 * (1 - F1850)</f>
        <v>0</v>
      </c>
      <c r="G1859" s="16" t="s">
        <v>158</v>
      </c>
    </row>
    <row r="1860" spans="1:7" s="16" customFormat="1" outlineLevel="3" x14ac:dyDescent="0.2">
      <c r="A1860" s="163"/>
      <c r="B1860" s="163"/>
      <c r="C1860" s="164"/>
      <c r="D1860" s="165"/>
      <c r="E1860" s="16" t="s">
        <v>1127</v>
      </c>
      <c r="F1860" s="166">
        <f t="shared" si="581"/>
        <v>0</v>
      </c>
      <c r="G1860" s="16" t="s">
        <v>158</v>
      </c>
    </row>
    <row r="1861" spans="1:7" s="16" customFormat="1" outlineLevel="3" x14ac:dyDescent="0.2">
      <c r="A1861" s="163"/>
      <c r="B1861" s="163"/>
      <c r="C1861" s="164"/>
      <c r="D1861" s="165"/>
      <c r="E1861" s="16" t="s">
        <v>1128</v>
      </c>
      <c r="F1861" s="166">
        <f t="shared" si="581"/>
        <v>0</v>
      </c>
      <c r="G1861" s="16" t="s">
        <v>158</v>
      </c>
    </row>
    <row r="1862" spans="1:7" s="16" customFormat="1" outlineLevel="3" x14ac:dyDescent="0.2">
      <c r="A1862" s="163"/>
      <c r="B1862" s="163"/>
      <c r="C1862" s="164"/>
      <c r="D1862" s="165"/>
      <c r="E1862" s="16" t="s">
        <v>1129</v>
      </c>
      <c r="F1862" s="166">
        <f t="shared" si="581"/>
        <v>0</v>
      </c>
      <c r="G1862" s="16" t="s">
        <v>158</v>
      </c>
    </row>
    <row r="1863" spans="1:7" s="16" customFormat="1" outlineLevel="3" x14ac:dyDescent="0.2">
      <c r="A1863" s="163"/>
      <c r="B1863" s="163"/>
      <c r="C1863" s="164"/>
      <c r="D1863" s="165"/>
      <c r="E1863" s="16" t="s">
        <v>1130</v>
      </c>
      <c r="F1863" s="166">
        <f t="shared" si="581"/>
        <v>0</v>
      </c>
      <c r="G1863" s="16" t="s">
        <v>158</v>
      </c>
    </row>
    <row r="1864" spans="1:7" s="16" customFormat="1" outlineLevel="3" x14ac:dyDescent="0.2">
      <c r="A1864" s="163"/>
      <c r="B1864" s="163"/>
      <c r="C1864" s="164"/>
      <c r="D1864" s="165"/>
      <c r="E1864" s="16" t="s">
        <v>1131</v>
      </c>
      <c r="F1864" s="166">
        <f xml:space="preserve"> F1846 * (1 - F1855)</f>
        <v>-3.5970707097274006E-2</v>
      </c>
      <c r="G1864" s="16" t="s">
        <v>158</v>
      </c>
    </row>
    <row r="1865" spans="1:7" s="16" customFormat="1" outlineLevel="3" x14ac:dyDescent="0.2">
      <c r="A1865" s="163"/>
      <c r="B1865" s="163"/>
      <c r="C1865" s="164"/>
      <c r="D1865" s="165"/>
      <c r="E1865" s="16" t="s">
        <v>1132</v>
      </c>
      <c r="F1865" s="166">
        <f t="shared" si="581"/>
        <v>0</v>
      </c>
      <c r="G1865" s="16" t="s">
        <v>158</v>
      </c>
    </row>
    <row r="1866" spans="1:7" s="16" customFormat="1" outlineLevel="3" x14ac:dyDescent="0.2">
      <c r="A1866" s="163"/>
      <c r="B1866" s="163"/>
      <c r="C1866" s="164"/>
      <c r="D1866" s="165"/>
      <c r="F1866" s="166"/>
    </row>
    <row r="1867" spans="1:7" s="16" customFormat="1" outlineLevel="2" x14ac:dyDescent="0.2">
      <c r="A1867" s="163"/>
      <c r="B1867" s="163"/>
      <c r="C1867" s="164" t="s">
        <v>924</v>
      </c>
      <c r="D1867" s="165"/>
      <c r="F1867" s="166"/>
    </row>
    <row r="1868" spans="1:7" s="16" customFormat="1" outlineLevel="3" x14ac:dyDescent="0.2">
      <c r="A1868" s="163"/>
      <c r="B1868" s="163"/>
      <c r="D1868" s="165"/>
      <c r="E1868" s="16" t="str">
        <f xml:space="preserve"> E$441</f>
        <v>PR19 RFI revenue adjustment expressed in 2022-23 CPIH FYA prices (WR)</v>
      </c>
      <c r="F1868" s="166">
        <f t="shared" ref="F1868:G1868" si="582" xml:space="preserve"> F$441</f>
        <v>0.41043008087287203</v>
      </c>
      <c r="G1868" s="16" t="str">
        <f t="shared" si="582"/>
        <v>£m</v>
      </c>
    </row>
    <row r="1869" spans="1:7" s="16" customFormat="1" outlineLevel="3" x14ac:dyDescent="0.2">
      <c r="A1869" s="163"/>
      <c r="B1869" s="163"/>
      <c r="C1869" s="164"/>
      <c r="D1869" s="165"/>
      <c r="E1869" s="16" t="str">
        <f xml:space="preserve"> E$442</f>
        <v>PR19 RFI revenue adjustment expressed in 2022-23 CPIH FYA prices (WN)</v>
      </c>
      <c r="F1869" s="166">
        <f t="shared" ref="F1869:G1869" si="583" xml:space="preserve"> F$442</f>
        <v>2.4691699590127141</v>
      </c>
      <c r="G1869" s="16" t="str">
        <f t="shared" si="583"/>
        <v>£m</v>
      </c>
    </row>
    <row r="1870" spans="1:7" s="16" customFormat="1" outlineLevel="3" x14ac:dyDescent="0.2">
      <c r="A1870" s="163"/>
      <c r="B1870" s="163"/>
      <c r="C1870" s="164"/>
      <c r="D1870" s="165"/>
      <c r="E1870" s="16" t="str">
        <f xml:space="preserve"> E$443</f>
        <v>PR19 RFI revenue adjustment expressed in 2022-23 CPIH FYA prices (WWN)</v>
      </c>
      <c r="F1870" s="166">
        <f t="shared" ref="F1870:G1870" si="584" xml:space="preserve"> F$443</f>
        <v>3.0838737269255243</v>
      </c>
      <c r="G1870" s="16" t="str">
        <f t="shared" si="584"/>
        <v>£m</v>
      </c>
    </row>
    <row r="1871" spans="1:7" s="16" customFormat="1" outlineLevel="3" x14ac:dyDescent="0.2">
      <c r="A1871" s="163"/>
      <c r="B1871" s="163"/>
      <c r="C1871" s="164"/>
      <c r="D1871" s="165"/>
      <c r="E1871" s="16" t="str">
        <f xml:space="preserve"> E$444</f>
        <v>PR19 RFI revenue adjustment expressed in 2022-23 CPIH FYA prices (BR)</v>
      </c>
      <c r="F1871" s="166">
        <f t="shared" ref="F1871:G1871" si="585" xml:space="preserve"> F$444</f>
        <v>0</v>
      </c>
      <c r="G1871" s="16" t="str">
        <f t="shared" si="585"/>
        <v>£m</v>
      </c>
    </row>
    <row r="1872" spans="1:7" s="16" customFormat="1" outlineLevel="3" x14ac:dyDescent="0.2">
      <c r="A1872" s="163"/>
      <c r="B1872" s="163"/>
      <c r="C1872" s="164"/>
      <c r="D1872" s="165"/>
      <c r="E1872" s="16" t="str">
        <f xml:space="preserve"> E$445</f>
        <v>PR19 RFI revenue adjustment expressed in 2022-23 CPIH FYA prices (ADDN1)</v>
      </c>
      <c r="F1872" s="166">
        <f t="shared" ref="F1872:G1872" si="586" xml:space="preserve"> F$445</f>
        <v>0</v>
      </c>
      <c r="G1872" s="16" t="str">
        <f t="shared" si="586"/>
        <v>£m</v>
      </c>
    </row>
    <row r="1873" spans="1:7" s="16" customFormat="1" outlineLevel="3" x14ac:dyDescent="0.2">
      <c r="A1873" s="163"/>
      <c r="B1873" s="163"/>
      <c r="C1873" s="164"/>
      <c r="D1873" s="165"/>
      <c r="E1873" s="16" t="str">
        <f xml:space="preserve"> E$446</f>
        <v>PR19 RFI revenue adjustment expressed in 2022-23 CPIH FYA prices (ADDN2)</v>
      </c>
      <c r="F1873" s="166">
        <f t="shared" ref="F1873:G1873" si="587" xml:space="preserve"> F$446</f>
        <v>0</v>
      </c>
      <c r="G1873" s="16" t="str">
        <f t="shared" si="587"/>
        <v>£m</v>
      </c>
    </row>
    <row r="1874" spans="1:7" s="16" customFormat="1" outlineLevel="3" x14ac:dyDescent="0.2">
      <c r="A1874" s="163"/>
      <c r="B1874" s="163"/>
      <c r="C1874" s="164"/>
      <c r="D1874" s="165"/>
      <c r="E1874" s="16" t="str">
        <f xml:space="preserve"> E$447</f>
        <v>PR19 RFI revenue adjustment expressed in 2022-23 CPIH FYA prices (Residential retail)</v>
      </c>
      <c r="F1874" s="166">
        <f t="shared" ref="F1874:G1874" si="588" xml:space="preserve"> F$447</f>
        <v>0</v>
      </c>
      <c r="G1874" s="16" t="str">
        <f t="shared" si="588"/>
        <v>£m</v>
      </c>
    </row>
    <row r="1875" spans="1:7" s="16" customFormat="1" outlineLevel="3" x14ac:dyDescent="0.2">
      <c r="A1875" s="163"/>
      <c r="B1875" s="163"/>
      <c r="C1875" s="164"/>
      <c r="D1875" s="165"/>
      <c r="E1875" s="16" t="str">
        <f xml:space="preserve"> E$448</f>
        <v>PR19 RFI revenue adjustment expressed in 2022-23 CPIH FYA prices (Business retail)</v>
      </c>
      <c r="F1875" s="166">
        <f t="shared" ref="F1875:G1875" si="589" xml:space="preserve"> F$448</f>
        <v>0</v>
      </c>
      <c r="G1875" s="16" t="str">
        <f t="shared" si="589"/>
        <v>£m</v>
      </c>
    </row>
    <row r="1876" spans="1:7" s="16" customFormat="1" outlineLevel="3" x14ac:dyDescent="0.2">
      <c r="A1876" s="163"/>
      <c r="B1876" s="163"/>
      <c r="C1876" s="164"/>
      <c r="D1876" s="165"/>
      <c r="F1876" s="166"/>
    </row>
    <row r="1877" spans="1:7" s="16" customFormat="1" outlineLevel="3" x14ac:dyDescent="0.2">
      <c r="A1877" s="163"/>
      <c r="B1877" s="163"/>
      <c r="C1877" s="164"/>
      <c r="D1877" s="165"/>
      <c r="E1877" s="146" t="str">
        <f xml:space="preserve"> InpS!E$393</f>
        <v>Eligible for post financeability adjustments tax uplift - PR19 RFI revenue adjustment (WR)</v>
      </c>
      <c r="F1877" s="146">
        <f xml:space="preserve"> InpS!F$393</f>
        <v>0</v>
      </c>
      <c r="G1877" s="146" t="str">
        <f xml:space="preserve"> InpS!G$393</f>
        <v>1 = Yes, 0 = No</v>
      </c>
    </row>
    <row r="1878" spans="1:7" s="16" customFormat="1" outlineLevel="3" x14ac:dyDescent="0.2">
      <c r="A1878" s="163"/>
      <c r="B1878" s="163"/>
      <c r="C1878" s="164"/>
      <c r="D1878" s="165"/>
      <c r="E1878" s="146" t="str">
        <f xml:space="preserve"> InpS!E$394</f>
        <v>Eligible for post financeability adjustments tax uplift - PR19 RFI revenue adjustment (WN)</v>
      </c>
      <c r="F1878" s="146">
        <f xml:space="preserve"> InpS!F$394</f>
        <v>0</v>
      </c>
      <c r="G1878" s="146" t="str">
        <f xml:space="preserve"> InpS!G$394</f>
        <v>1 = Yes, 0 = No</v>
      </c>
    </row>
    <row r="1879" spans="1:7" s="16" customFormat="1" outlineLevel="3" x14ac:dyDescent="0.2">
      <c r="A1879" s="163"/>
      <c r="B1879" s="163"/>
      <c r="C1879" s="164"/>
      <c r="D1879" s="165"/>
      <c r="E1879" s="146" t="str">
        <f xml:space="preserve"> InpS!E$395</f>
        <v>Eligible for post financeability adjustments tax uplift - PR19 RFI revenue adjustment (WWN)</v>
      </c>
      <c r="F1879" s="146">
        <f xml:space="preserve"> InpS!F$395</f>
        <v>0</v>
      </c>
      <c r="G1879" s="146" t="str">
        <f xml:space="preserve"> InpS!G$395</f>
        <v>1 = Yes, 0 = No</v>
      </c>
    </row>
    <row r="1880" spans="1:7" s="16" customFormat="1" outlineLevel="3" x14ac:dyDescent="0.2">
      <c r="A1880" s="163"/>
      <c r="B1880" s="163"/>
      <c r="C1880" s="164"/>
      <c r="D1880" s="165"/>
      <c r="E1880" s="146" t="str">
        <f xml:space="preserve"> InpS!E$396</f>
        <v>Eligible for post financeability adjustments tax uplift - PR19 RFI revenue adjustment (BR)</v>
      </c>
      <c r="F1880" s="146">
        <f xml:space="preserve"> InpS!F$396</f>
        <v>0</v>
      </c>
      <c r="G1880" s="146" t="str">
        <f xml:space="preserve"> InpS!G$396</f>
        <v>1 = Yes, 0 = No</v>
      </c>
    </row>
    <row r="1881" spans="1:7" s="16" customFormat="1" outlineLevel="3" x14ac:dyDescent="0.2">
      <c r="A1881" s="163"/>
      <c r="B1881" s="163"/>
      <c r="C1881" s="164"/>
      <c r="D1881" s="165"/>
      <c r="E1881" s="146" t="str">
        <f xml:space="preserve"> InpS!E$397</f>
        <v>Eligible for post financeability adjustments tax uplift - PR19 RFI revenue adjustment (ADDN1)</v>
      </c>
      <c r="F1881" s="146">
        <f xml:space="preserve"> InpS!F$397</f>
        <v>0</v>
      </c>
      <c r="G1881" s="146" t="str">
        <f xml:space="preserve"> InpS!G$397</f>
        <v>1 = Yes, 0 = No</v>
      </c>
    </row>
    <row r="1882" spans="1:7" s="16" customFormat="1" outlineLevel="3" x14ac:dyDescent="0.2">
      <c r="A1882" s="163"/>
      <c r="B1882" s="163"/>
      <c r="C1882" s="164"/>
      <c r="D1882" s="165"/>
      <c r="E1882" s="146" t="str">
        <f xml:space="preserve"> InpS!E$398</f>
        <v>Eligible for post financeability adjustments tax uplift - PR19 RFI revenue adjustment (ADDN2)</v>
      </c>
      <c r="F1882" s="146">
        <f xml:space="preserve"> InpS!F$398</f>
        <v>0</v>
      </c>
      <c r="G1882" s="146" t="str">
        <f xml:space="preserve"> InpS!G$398</f>
        <v>1 = Yes, 0 = No</v>
      </c>
    </row>
    <row r="1883" spans="1:7" s="16" customFormat="1" outlineLevel="3" x14ac:dyDescent="0.2">
      <c r="A1883" s="163"/>
      <c r="B1883" s="163"/>
      <c r="C1883" s="164"/>
      <c r="D1883" s="165"/>
      <c r="E1883" s="146" t="str">
        <f xml:space="preserve"> InpS!E$399</f>
        <v>Eligible for post financeability adjustments tax uplift - PR19 RFI revenue adjustment (Residential retail)</v>
      </c>
      <c r="F1883" s="146">
        <f xml:space="preserve"> InpS!F$399</f>
        <v>0</v>
      </c>
      <c r="G1883" s="146" t="str">
        <f xml:space="preserve"> InpS!G$399</f>
        <v>1 = Yes, 0 = No</v>
      </c>
    </row>
    <row r="1884" spans="1:7" s="16" customFormat="1" outlineLevel="3" x14ac:dyDescent="0.2">
      <c r="A1884" s="163"/>
      <c r="B1884" s="163"/>
      <c r="C1884" s="164"/>
      <c r="D1884" s="165"/>
      <c r="E1884" s="146" t="str">
        <f xml:space="preserve"> InpS!E$400</f>
        <v>Eligible for post financeability adjustments tax uplift - PR19 RFI revenue adjustment (Business retail)</v>
      </c>
      <c r="F1884" s="146">
        <f xml:space="preserve"> InpS!F$400</f>
        <v>0</v>
      </c>
      <c r="G1884" s="146" t="str">
        <f xml:space="preserve"> InpS!G$400</f>
        <v>1 = Yes, 0 = No</v>
      </c>
    </row>
    <row r="1885" spans="1:7" s="16" customFormat="1" outlineLevel="3" x14ac:dyDescent="0.2">
      <c r="A1885" s="163"/>
      <c r="B1885" s="163"/>
      <c r="C1885" s="164"/>
      <c r="D1885" s="165"/>
      <c r="F1885" s="166"/>
    </row>
    <row r="1886" spans="1:7" s="16" customFormat="1" outlineLevel="3" x14ac:dyDescent="0.2">
      <c r="A1886" s="163"/>
      <c r="B1886" s="163"/>
      <c r="C1886" s="164"/>
      <c r="D1886" s="165"/>
      <c r="E1886" s="16" t="s">
        <v>1133</v>
      </c>
      <c r="F1886" s="166">
        <f xml:space="preserve"> F1868 * (1 - F1877)</f>
        <v>0.41043008087287203</v>
      </c>
      <c r="G1886" s="16" t="s">
        <v>158</v>
      </c>
    </row>
    <row r="1887" spans="1:7" s="16" customFormat="1" outlineLevel="3" x14ac:dyDescent="0.2">
      <c r="A1887" s="163"/>
      <c r="B1887" s="163"/>
      <c r="C1887" s="164"/>
      <c r="D1887" s="165"/>
      <c r="E1887" s="16" t="s">
        <v>1134</v>
      </c>
      <c r="F1887" s="166">
        <f t="shared" ref="F1887:F1893" si="590" xml:space="preserve"> F1869 * (1 - F1878)</f>
        <v>2.4691699590127141</v>
      </c>
      <c r="G1887" s="16" t="s">
        <v>158</v>
      </c>
    </row>
    <row r="1888" spans="1:7" s="16" customFormat="1" outlineLevel="3" x14ac:dyDescent="0.2">
      <c r="A1888" s="163"/>
      <c r="B1888" s="163"/>
      <c r="C1888" s="164"/>
      <c r="D1888" s="165"/>
      <c r="E1888" s="16" t="s">
        <v>1135</v>
      </c>
      <c r="F1888" s="166">
        <f t="shared" si="590"/>
        <v>3.0838737269255243</v>
      </c>
      <c r="G1888" s="16" t="s">
        <v>158</v>
      </c>
    </row>
    <row r="1889" spans="1:7" s="16" customFormat="1" outlineLevel="3" x14ac:dyDescent="0.2">
      <c r="A1889" s="163"/>
      <c r="B1889" s="163"/>
      <c r="C1889" s="164"/>
      <c r="D1889" s="165"/>
      <c r="E1889" s="16" t="s">
        <v>1136</v>
      </c>
      <c r="F1889" s="166">
        <f t="shared" si="590"/>
        <v>0</v>
      </c>
      <c r="G1889" s="16" t="s">
        <v>158</v>
      </c>
    </row>
    <row r="1890" spans="1:7" s="16" customFormat="1" outlineLevel="3" x14ac:dyDescent="0.2">
      <c r="A1890" s="163"/>
      <c r="B1890" s="163"/>
      <c r="C1890" s="164"/>
      <c r="D1890" s="165"/>
      <c r="E1890" s="16" t="s">
        <v>1137</v>
      </c>
      <c r="F1890" s="166">
        <f t="shared" si="590"/>
        <v>0</v>
      </c>
      <c r="G1890" s="16" t="s">
        <v>158</v>
      </c>
    </row>
    <row r="1891" spans="1:7" s="16" customFormat="1" outlineLevel="3" x14ac:dyDescent="0.2">
      <c r="A1891" s="163"/>
      <c r="B1891" s="163"/>
      <c r="C1891" s="164"/>
      <c r="D1891" s="165"/>
      <c r="E1891" s="16" t="s">
        <v>1138</v>
      </c>
      <c r="F1891" s="166">
        <f t="shared" si="590"/>
        <v>0</v>
      </c>
      <c r="G1891" s="16" t="s">
        <v>158</v>
      </c>
    </row>
    <row r="1892" spans="1:7" s="16" customFormat="1" outlineLevel="3" x14ac:dyDescent="0.2">
      <c r="A1892" s="163"/>
      <c r="B1892" s="163"/>
      <c r="C1892" s="164"/>
      <c r="D1892" s="165"/>
      <c r="E1892" s="16" t="s">
        <v>1139</v>
      </c>
      <c r="F1892" s="166">
        <f t="shared" si="590"/>
        <v>0</v>
      </c>
      <c r="G1892" s="16" t="s">
        <v>158</v>
      </c>
    </row>
    <row r="1893" spans="1:7" s="16" customFormat="1" outlineLevel="3" x14ac:dyDescent="0.2">
      <c r="A1893" s="163"/>
      <c r="B1893" s="163"/>
      <c r="C1893" s="164"/>
      <c r="D1893" s="165"/>
      <c r="E1893" s="16" t="s">
        <v>1140</v>
      </c>
      <c r="F1893" s="166">
        <f t="shared" si="590"/>
        <v>0</v>
      </c>
      <c r="G1893" s="16" t="s">
        <v>158</v>
      </c>
    </row>
    <row r="1894" spans="1:7" s="16" customFormat="1" outlineLevel="3" x14ac:dyDescent="0.2">
      <c r="A1894" s="163"/>
      <c r="B1894" s="163"/>
      <c r="C1894" s="164"/>
      <c r="D1894" s="165"/>
      <c r="F1894" s="166"/>
    </row>
    <row r="1895" spans="1:7" s="16" customFormat="1" outlineLevel="2" x14ac:dyDescent="0.2">
      <c r="A1895" s="163"/>
      <c r="B1895" s="163"/>
      <c r="C1895" s="164" t="s">
        <v>933</v>
      </c>
      <c r="D1895" s="165"/>
      <c r="F1895" s="166"/>
    </row>
    <row r="1896" spans="1:7" s="16" customFormat="1" outlineLevel="3" x14ac:dyDescent="0.2">
      <c r="A1896" s="163"/>
      <c r="B1896" s="163"/>
      <c r="D1896" s="165"/>
      <c r="E1896" s="16" t="str">
        <f xml:space="preserve"> E$450</f>
        <v>PR19 Bioresources revenue adjustment expressed in 2022-23 CPIH FYA prices (WR)</v>
      </c>
      <c r="F1896" s="166">
        <f t="shared" ref="F1896:G1896" si="591" xml:space="preserve"> F$450</f>
        <v>0</v>
      </c>
      <c r="G1896" s="16" t="str">
        <f t="shared" si="591"/>
        <v>£m</v>
      </c>
    </row>
    <row r="1897" spans="1:7" s="16" customFormat="1" outlineLevel="3" x14ac:dyDescent="0.2">
      <c r="A1897" s="163"/>
      <c r="B1897" s="163"/>
      <c r="C1897" s="164"/>
      <c r="D1897" s="165"/>
      <c r="E1897" s="16" t="str">
        <f xml:space="preserve"> E$451</f>
        <v>PR19 Bioresources revenue adjustment expressed in 2022-23 CPIH FYA prices (WN)</v>
      </c>
      <c r="F1897" s="166">
        <f t="shared" ref="F1897:G1897" si="592" xml:space="preserve"> F$451</f>
        <v>0</v>
      </c>
      <c r="G1897" s="16" t="str">
        <f t="shared" si="592"/>
        <v>£m</v>
      </c>
    </row>
    <row r="1898" spans="1:7" s="16" customFormat="1" outlineLevel="3" x14ac:dyDescent="0.2">
      <c r="A1898" s="163"/>
      <c r="B1898" s="163"/>
      <c r="C1898" s="164"/>
      <c r="D1898" s="165"/>
      <c r="E1898" s="16" t="str">
        <f xml:space="preserve"> E$452</f>
        <v>PR19 Bioresources revenue adjustment expressed in 2022-23 CPIH FYA prices (WWN)</v>
      </c>
      <c r="F1898" s="166">
        <f t="shared" ref="F1898:G1898" si="593" xml:space="preserve"> F$452</f>
        <v>0</v>
      </c>
      <c r="G1898" s="16" t="str">
        <f t="shared" si="593"/>
        <v>£m</v>
      </c>
    </row>
    <row r="1899" spans="1:7" s="16" customFormat="1" outlineLevel="3" x14ac:dyDescent="0.2">
      <c r="A1899" s="163"/>
      <c r="B1899" s="163"/>
      <c r="C1899" s="164"/>
      <c r="D1899" s="165"/>
      <c r="E1899" s="16" t="str">
        <f xml:space="preserve"> E$453</f>
        <v>PR19 Bioresources revenue adjustment expressed in 2022-23 CPIH FYA prices (BR)</v>
      </c>
      <c r="F1899" s="166">
        <f t="shared" ref="F1899:G1899" si="594" xml:space="preserve"> F$453</f>
        <v>0.26452030441577307</v>
      </c>
      <c r="G1899" s="16" t="str">
        <f t="shared" si="594"/>
        <v>£m</v>
      </c>
    </row>
    <row r="1900" spans="1:7" s="16" customFormat="1" outlineLevel="3" x14ac:dyDescent="0.2">
      <c r="A1900" s="163"/>
      <c r="B1900" s="163"/>
      <c r="C1900" s="164"/>
      <c r="D1900" s="165"/>
      <c r="E1900" s="16" t="str">
        <f xml:space="preserve"> E$454</f>
        <v>PR19 Bioresources revenue adjustment expressed in 2022-23 CPIH FYA prices (ADDN1)</v>
      </c>
      <c r="F1900" s="166">
        <f t="shared" ref="F1900:G1900" si="595" xml:space="preserve"> F$454</f>
        <v>0</v>
      </c>
      <c r="G1900" s="16" t="str">
        <f t="shared" si="595"/>
        <v>£m</v>
      </c>
    </row>
    <row r="1901" spans="1:7" s="16" customFormat="1" outlineLevel="3" x14ac:dyDescent="0.2">
      <c r="A1901" s="163"/>
      <c r="B1901" s="163"/>
      <c r="C1901" s="164"/>
      <c r="D1901" s="165"/>
      <c r="E1901" s="16" t="str">
        <f xml:space="preserve"> E$455</f>
        <v>PR19 Bioresources revenue adjustment expressed in 2022-23 CPIH FYA prices (ADDN2)</v>
      </c>
      <c r="F1901" s="166">
        <f t="shared" ref="F1901:G1901" si="596" xml:space="preserve"> F$455</f>
        <v>0</v>
      </c>
      <c r="G1901" s="16" t="str">
        <f t="shared" si="596"/>
        <v>£m</v>
      </c>
    </row>
    <row r="1902" spans="1:7" s="16" customFormat="1" outlineLevel="3" x14ac:dyDescent="0.2">
      <c r="A1902" s="163"/>
      <c r="B1902" s="163"/>
      <c r="C1902" s="164"/>
      <c r="D1902" s="165"/>
      <c r="E1902" s="16" t="str">
        <f xml:space="preserve"> E$456</f>
        <v>PR19 Bioresources revenue adjustment expressed in 2022-23 CPIH FYA prices (Residential retail)</v>
      </c>
      <c r="F1902" s="166">
        <f t="shared" ref="F1902:G1902" si="597" xml:space="preserve"> F$456</f>
        <v>0</v>
      </c>
      <c r="G1902" s="16" t="str">
        <f t="shared" si="597"/>
        <v>£m</v>
      </c>
    </row>
    <row r="1903" spans="1:7" s="16" customFormat="1" outlineLevel="3" x14ac:dyDescent="0.2">
      <c r="A1903" s="163"/>
      <c r="B1903" s="163"/>
      <c r="C1903" s="164"/>
      <c r="D1903" s="165"/>
      <c r="E1903" s="16" t="str">
        <f xml:space="preserve"> E$457</f>
        <v>PR19 Bioresources revenue adjustment expressed in 2022-23 CPIH FYA prices (Business retail)</v>
      </c>
      <c r="F1903" s="166">
        <f t="shared" ref="F1903:G1903" si="598" xml:space="preserve"> F$457</f>
        <v>0</v>
      </c>
      <c r="G1903" s="16" t="str">
        <f t="shared" si="598"/>
        <v>£m</v>
      </c>
    </row>
    <row r="1904" spans="1:7" s="16" customFormat="1" outlineLevel="3" x14ac:dyDescent="0.2">
      <c r="A1904" s="163"/>
      <c r="B1904" s="163"/>
      <c r="C1904" s="164"/>
      <c r="D1904" s="165"/>
      <c r="F1904" s="166"/>
    </row>
    <row r="1905" spans="1:7" s="16" customFormat="1" outlineLevel="3" x14ac:dyDescent="0.2">
      <c r="A1905" s="163"/>
      <c r="B1905" s="163"/>
      <c r="C1905" s="164"/>
      <c r="D1905" s="165"/>
      <c r="E1905" s="146" t="str">
        <f xml:space="preserve"> InpS!E$429</f>
        <v>Eligible for post financeability adjustments tax uplift - PR19 Bioresources revenue adjustment (WR)</v>
      </c>
      <c r="F1905" s="146">
        <f xml:space="preserve"> InpS!F$429</f>
        <v>0</v>
      </c>
      <c r="G1905" s="146" t="str">
        <f xml:space="preserve"> InpS!G$429</f>
        <v>1 = Yes, 0 = No</v>
      </c>
    </row>
    <row r="1906" spans="1:7" s="16" customFormat="1" outlineLevel="3" x14ac:dyDescent="0.2">
      <c r="A1906" s="163"/>
      <c r="B1906" s="163"/>
      <c r="C1906" s="164"/>
      <c r="D1906" s="165"/>
      <c r="E1906" s="146" t="str">
        <f xml:space="preserve"> InpS!E$430</f>
        <v>Eligible for post financeability adjustments tax uplift - PR19 Bioresources revenue adjustment (WN)</v>
      </c>
      <c r="F1906" s="146">
        <f xml:space="preserve"> InpS!F$430</f>
        <v>0</v>
      </c>
      <c r="G1906" s="146" t="str">
        <f xml:space="preserve"> InpS!G$430</f>
        <v>1 = Yes, 0 = No</v>
      </c>
    </row>
    <row r="1907" spans="1:7" s="16" customFormat="1" outlineLevel="3" x14ac:dyDescent="0.2">
      <c r="A1907" s="163"/>
      <c r="B1907" s="163"/>
      <c r="C1907" s="164"/>
      <c r="D1907" s="165"/>
      <c r="E1907" s="146" t="str">
        <f xml:space="preserve"> InpS!E$431</f>
        <v>Eligible for post financeability adjustments tax uplift - PR19 Bioresources revenue adjustment (WWN)</v>
      </c>
      <c r="F1907" s="146">
        <f xml:space="preserve"> InpS!F$431</f>
        <v>0</v>
      </c>
      <c r="G1907" s="146" t="str">
        <f xml:space="preserve"> InpS!G$431</f>
        <v>1 = Yes, 0 = No</v>
      </c>
    </row>
    <row r="1908" spans="1:7" s="16" customFormat="1" outlineLevel="3" x14ac:dyDescent="0.2">
      <c r="A1908" s="163"/>
      <c r="B1908" s="163"/>
      <c r="C1908" s="164"/>
      <c r="D1908" s="165"/>
      <c r="E1908" s="146" t="str">
        <f xml:space="preserve"> InpS!E$432</f>
        <v>Eligible for post financeability adjustments tax uplift - PR19 Bioresources revenue adjustment (BR)</v>
      </c>
      <c r="F1908" s="146">
        <f xml:space="preserve"> InpS!F$432</f>
        <v>0</v>
      </c>
      <c r="G1908" s="146" t="str">
        <f xml:space="preserve"> InpS!G$432</f>
        <v>1 = Yes, 0 = No</v>
      </c>
    </row>
    <row r="1909" spans="1:7" s="16" customFormat="1" outlineLevel="3" x14ac:dyDescent="0.2">
      <c r="A1909" s="163"/>
      <c r="B1909" s="163"/>
      <c r="C1909" s="164"/>
      <c r="D1909" s="165"/>
      <c r="E1909" s="146" t="str">
        <f xml:space="preserve"> InpS!E$433</f>
        <v>Eligible for post financeability adjustments tax uplift - PR19 Bioresources revenue adjustment (ADDN1)</v>
      </c>
      <c r="F1909" s="146">
        <f xml:space="preserve"> InpS!F$433</f>
        <v>0</v>
      </c>
      <c r="G1909" s="146" t="str">
        <f xml:space="preserve"> InpS!G$433</f>
        <v>1 = Yes, 0 = No</v>
      </c>
    </row>
    <row r="1910" spans="1:7" s="16" customFormat="1" outlineLevel="3" x14ac:dyDescent="0.2">
      <c r="A1910" s="163"/>
      <c r="B1910" s="163"/>
      <c r="C1910" s="164"/>
      <c r="D1910" s="165"/>
      <c r="E1910" s="146" t="str">
        <f xml:space="preserve"> InpS!E$434</f>
        <v>Eligible for post financeability adjustments tax uplift - PR19 Bioresources revenue adjustment (ADDN2)</v>
      </c>
      <c r="F1910" s="146">
        <f xml:space="preserve"> InpS!F$434</f>
        <v>0</v>
      </c>
      <c r="G1910" s="146" t="str">
        <f xml:space="preserve"> InpS!G$434</f>
        <v>1 = Yes, 0 = No</v>
      </c>
    </row>
    <row r="1911" spans="1:7" s="16" customFormat="1" outlineLevel="3" x14ac:dyDescent="0.2">
      <c r="A1911" s="163"/>
      <c r="B1911" s="163"/>
      <c r="C1911" s="164"/>
      <c r="D1911" s="165"/>
      <c r="E1911" s="146" t="str">
        <f xml:space="preserve"> InpS!E$435</f>
        <v>Eligible for post financeability adjustments tax uplift - PR19 Bioresources revenue adjustment (Residential retail)</v>
      </c>
      <c r="F1911" s="146">
        <f xml:space="preserve"> InpS!F$435</f>
        <v>0</v>
      </c>
      <c r="G1911" s="146" t="str">
        <f xml:space="preserve"> InpS!G$435</f>
        <v>1 = Yes, 0 = No</v>
      </c>
    </row>
    <row r="1912" spans="1:7" s="16" customFormat="1" outlineLevel="3" x14ac:dyDescent="0.2">
      <c r="A1912" s="163"/>
      <c r="B1912" s="163"/>
      <c r="C1912" s="164"/>
      <c r="D1912" s="165"/>
      <c r="E1912" s="146" t="str">
        <f xml:space="preserve"> InpS!E$436</f>
        <v>Eligible for post financeability adjustments tax uplift - PR19 Bioresources revenue adjustment (Business retail)</v>
      </c>
      <c r="F1912" s="146">
        <f xml:space="preserve"> InpS!F$436</f>
        <v>0</v>
      </c>
      <c r="G1912" s="146" t="str">
        <f xml:space="preserve"> InpS!G$436</f>
        <v>1 = Yes, 0 = No</v>
      </c>
    </row>
    <row r="1913" spans="1:7" s="16" customFormat="1" outlineLevel="3" x14ac:dyDescent="0.2">
      <c r="A1913" s="163"/>
      <c r="B1913" s="163"/>
      <c r="C1913" s="164"/>
      <c r="D1913" s="165"/>
      <c r="F1913" s="166"/>
    </row>
    <row r="1914" spans="1:7" s="16" customFormat="1" outlineLevel="3" x14ac:dyDescent="0.2">
      <c r="A1914" s="163"/>
      <c r="B1914" s="163"/>
      <c r="C1914" s="164"/>
      <c r="D1914" s="165"/>
      <c r="E1914" s="16" t="s">
        <v>1141</v>
      </c>
      <c r="F1914" s="166">
        <f xml:space="preserve"> F1896 * (1 - F1905)</f>
        <v>0</v>
      </c>
      <c r="G1914" s="16" t="s">
        <v>158</v>
      </c>
    </row>
    <row r="1915" spans="1:7" s="16" customFormat="1" outlineLevel="3" x14ac:dyDescent="0.2">
      <c r="A1915" s="163"/>
      <c r="B1915" s="163"/>
      <c r="C1915" s="164"/>
      <c r="D1915" s="165"/>
      <c r="E1915" s="16" t="s">
        <v>1142</v>
      </c>
      <c r="F1915" s="166">
        <f t="shared" ref="F1915:F1920" si="599" xml:space="preserve"> F1897 * (1 - F1906)</f>
        <v>0</v>
      </c>
      <c r="G1915" s="16" t="s">
        <v>158</v>
      </c>
    </row>
    <row r="1916" spans="1:7" s="16" customFormat="1" outlineLevel="3" x14ac:dyDescent="0.2">
      <c r="A1916" s="163"/>
      <c r="B1916" s="163"/>
      <c r="C1916" s="164"/>
      <c r="D1916" s="165"/>
      <c r="E1916" s="16" t="s">
        <v>1143</v>
      </c>
      <c r="F1916" s="166">
        <f t="shared" si="599"/>
        <v>0</v>
      </c>
      <c r="G1916" s="16" t="s">
        <v>158</v>
      </c>
    </row>
    <row r="1917" spans="1:7" s="16" customFormat="1" outlineLevel="3" x14ac:dyDescent="0.2">
      <c r="A1917" s="163"/>
      <c r="B1917" s="163"/>
      <c r="C1917" s="164"/>
      <c r="D1917" s="165"/>
      <c r="E1917" s="16" t="s">
        <v>1144</v>
      </c>
      <c r="F1917" s="166">
        <f t="shared" si="599"/>
        <v>0.26452030441577307</v>
      </c>
      <c r="G1917" s="16" t="s">
        <v>158</v>
      </c>
    </row>
    <row r="1918" spans="1:7" s="16" customFormat="1" outlineLevel="3" x14ac:dyDescent="0.2">
      <c r="A1918" s="163"/>
      <c r="B1918" s="163"/>
      <c r="C1918" s="164"/>
      <c r="D1918" s="165"/>
      <c r="E1918" s="16" t="s">
        <v>1145</v>
      </c>
      <c r="F1918" s="166">
        <f t="shared" si="599"/>
        <v>0</v>
      </c>
      <c r="G1918" s="16" t="s">
        <v>158</v>
      </c>
    </row>
    <row r="1919" spans="1:7" s="16" customFormat="1" outlineLevel="3" x14ac:dyDescent="0.2">
      <c r="A1919" s="163"/>
      <c r="B1919" s="163"/>
      <c r="C1919" s="164"/>
      <c r="D1919" s="165"/>
      <c r="E1919" s="16" t="s">
        <v>1146</v>
      </c>
      <c r="F1919" s="166">
        <f t="shared" si="599"/>
        <v>0</v>
      </c>
      <c r="G1919" s="16" t="s">
        <v>158</v>
      </c>
    </row>
    <row r="1920" spans="1:7" s="16" customFormat="1" outlineLevel="3" x14ac:dyDescent="0.2">
      <c r="A1920" s="163"/>
      <c r="B1920" s="163"/>
      <c r="C1920" s="164"/>
      <c r="D1920" s="165"/>
      <c r="E1920" s="16" t="s">
        <v>1147</v>
      </c>
      <c r="F1920" s="166">
        <f t="shared" si="599"/>
        <v>0</v>
      </c>
      <c r="G1920" s="16" t="s">
        <v>158</v>
      </c>
    </row>
    <row r="1921" spans="1:7" s="16" customFormat="1" outlineLevel="3" x14ac:dyDescent="0.2">
      <c r="A1921" s="163"/>
      <c r="B1921" s="163"/>
      <c r="C1921" s="164"/>
      <c r="D1921" s="165"/>
      <c r="E1921" s="16" t="s">
        <v>1148</v>
      </c>
      <c r="F1921" s="166">
        <f xml:space="preserve"> F1903 * (1 - F1912)</f>
        <v>0</v>
      </c>
      <c r="G1921" s="16" t="s">
        <v>158</v>
      </c>
    </row>
    <row r="1922" spans="1:7" s="16" customFormat="1" outlineLevel="3" x14ac:dyDescent="0.2">
      <c r="A1922" s="163"/>
      <c r="B1922" s="163"/>
      <c r="C1922" s="164"/>
      <c r="D1922" s="165"/>
      <c r="F1922" s="166"/>
    </row>
    <row r="1923" spans="1:7" outlineLevel="3" x14ac:dyDescent="0.2">
      <c r="E1923" s="16" t="str">
        <f xml:space="preserve"> E$261</f>
        <v>PR19 Bioresources forecasting accuracy incentive penalty adjustment in 2022-23 FYA (CPIH deflated) prices (WR)</v>
      </c>
      <c r="F1923" s="166">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60">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60">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60">
        <f t="shared" ref="F1926:G1926" si="602" xml:space="preserve"> F$264</f>
        <v>-2.4273820566128257</v>
      </c>
      <c r="G1926" s="11" t="str">
        <f t="shared" si="602"/>
        <v>£m</v>
      </c>
    </row>
    <row r="1927" spans="1:7" outlineLevel="3" x14ac:dyDescent="0.2">
      <c r="E1927" s="16" t="str">
        <f xml:space="preserve"> E$265</f>
        <v>PR19 Bioresources forecasting accuracy incentive penalty adjustment in 2022-23 FYA (CPIH deflated) prices (ADDN1)</v>
      </c>
      <c r="F1927" s="260">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60">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60">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60">
        <f t="shared" ref="F1930:G1930" si="606" xml:space="preserve"> F$268</f>
        <v>0</v>
      </c>
      <c r="G1930" s="11" t="str">
        <f t="shared" si="606"/>
        <v>£m</v>
      </c>
    </row>
    <row r="1931" spans="1:7" outlineLevel="3" x14ac:dyDescent="0.2">
      <c r="F1931" s="260"/>
    </row>
    <row r="1932" spans="1:7" outlineLevel="3" x14ac:dyDescent="0.2">
      <c r="E1932" s="146" t="str">
        <f xml:space="preserve"> InpS!E$438</f>
        <v>Eligible for post financeability adjustments tax uplift - PR19 Bioresources forecasting accuracy incentive penalty adjustment (WR)</v>
      </c>
      <c r="F1932" s="138">
        <f xml:space="preserve"> InpS!F$438</f>
        <v>1</v>
      </c>
      <c r="G1932" s="138" t="str">
        <f xml:space="preserve"> InpS!G$438</f>
        <v>1 = Yes, 0 = No</v>
      </c>
    </row>
    <row r="1933" spans="1:7" outlineLevel="3" x14ac:dyDescent="0.2">
      <c r="E1933" s="146" t="str">
        <f xml:space="preserve"> InpS!E$439</f>
        <v>Eligible for post financeability adjustments tax uplift - PR19 Bioresources forecasting accuracy incentive penalty adjustment (WN)</v>
      </c>
      <c r="F1933" s="138">
        <f xml:space="preserve"> InpS!F$439</f>
        <v>1</v>
      </c>
      <c r="G1933" s="138" t="str">
        <f xml:space="preserve"> InpS!G$439</f>
        <v>1 = Yes, 0 = No</v>
      </c>
    </row>
    <row r="1934" spans="1:7" outlineLevel="3" x14ac:dyDescent="0.2">
      <c r="E1934" s="146" t="str">
        <f xml:space="preserve"> InpS!E$440</f>
        <v>Eligible for post financeability adjustments tax uplift - PR19 Bioresources forecasting accuracy incentive penalty adjustment (WWN)</v>
      </c>
      <c r="F1934" s="138">
        <f xml:space="preserve"> InpS!F$440</f>
        <v>1</v>
      </c>
      <c r="G1934" s="138" t="str">
        <f xml:space="preserve"> InpS!G$440</f>
        <v>1 = Yes, 0 = No</v>
      </c>
    </row>
    <row r="1935" spans="1:7" outlineLevel="3" x14ac:dyDescent="0.2">
      <c r="E1935" s="146" t="str">
        <f xml:space="preserve"> InpS!E$441</f>
        <v>Eligible for post financeability adjustments tax uplift - PR19 Bioresources forecasting accuracy incentive penalty adjustment (BR)</v>
      </c>
      <c r="F1935" s="138">
        <f xml:space="preserve"> InpS!F$441</f>
        <v>1</v>
      </c>
      <c r="G1935" s="138" t="str">
        <f xml:space="preserve"> InpS!G$441</f>
        <v>1 = Yes, 0 = No</v>
      </c>
    </row>
    <row r="1936" spans="1:7" outlineLevel="3" x14ac:dyDescent="0.2">
      <c r="E1936" s="146" t="str">
        <f xml:space="preserve"> InpS!E$442</f>
        <v>Eligible for post financeability adjustments tax uplift - PR19 Bioresources forecasting accuracy incentive penalty adjustment (ADDN1)</v>
      </c>
      <c r="F1936" s="138">
        <f xml:space="preserve"> InpS!F$442</f>
        <v>1</v>
      </c>
      <c r="G1936" s="138" t="str">
        <f xml:space="preserve"> InpS!G$442</f>
        <v>1 = Yes, 0 = No</v>
      </c>
    </row>
    <row r="1937" spans="1:7" outlineLevel="3" x14ac:dyDescent="0.2">
      <c r="E1937" s="146" t="str">
        <f xml:space="preserve"> InpS!E$443</f>
        <v>Eligible for post financeability adjustments tax uplift - PR19 Bioresources forecasting accuracy incentive penalty adjustment (ADDN2)</v>
      </c>
      <c r="F1937" s="138">
        <f xml:space="preserve"> InpS!F$443</f>
        <v>1</v>
      </c>
      <c r="G1937" s="138" t="str">
        <f xml:space="preserve"> InpS!G$443</f>
        <v>1 = Yes, 0 = No</v>
      </c>
    </row>
    <row r="1938" spans="1:7" outlineLevel="3" x14ac:dyDescent="0.2">
      <c r="E1938" s="146" t="str">
        <f xml:space="preserve"> InpS!E$444</f>
        <v>Eligible for post financeability adjustments tax uplift - PR19 Bioresources forecasting accuracy incentive penalty adjustment (Residential retail)</v>
      </c>
      <c r="F1938" s="138">
        <f xml:space="preserve"> InpS!F$444</f>
        <v>1</v>
      </c>
      <c r="G1938" s="138" t="str">
        <f xml:space="preserve"> InpS!G$444</f>
        <v>1 = Yes, 0 = No</v>
      </c>
    </row>
    <row r="1939" spans="1:7" outlineLevel="3" x14ac:dyDescent="0.2">
      <c r="E1939" s="146" t="str">
        <f xml:space="preserve"> InpS!E$445</f>
        <v>Eligible for post financeability adjustments tax uplift - PR19 Bioresources forecasting accuracy incentive penalty adjustment (Business retail)</v>
      </c>
      <c r="F1939" s="138">
        <f xml:space="preserve"> InpS!F$445</f>
        <v>1</v>
      </c>
      <c r="G1939" s="138" t="str">
        <f xml:space="preserve"> InpS!G$445</f>
        <v>1 = Yes, 0 = No</v>
      </c>
    </row>
    <row r="1940" spans="1:7" s="16" customFormat="1" outlineLevel="3" x14ac:dyDescent="0.2">
      <c r="A1940" s="163"/>
      <c r="B1940" s="163"/>
      <c r="C1940" s="164"/>
      <c r="D1940" s="165"/>
      <c r="F1940" s="166"/>
    </row>
    <row r="1941" spans="1:7" s="16" customFormat="1" outlineLevel="3" x14ac:dyDescent="0.2">
      <c r="A1941" s="163"/>
      <c r="B1941" s="163"/>
      <c r="C1941" s="164"/>
      <c r="D1941" s="165"/>
      <c r="E1941" s="11" t="s">
        <v>1149</v>
      </c>
      <c r="F1941" s="166">
        <f xml:space="preserve"> F1923 * (1 - F1932)</f>
        <v>0</v>
      </c>
      <c r="G1941" s="16" t="s">
        <v>158</v>
      </c>
    </row>
    <row r="1942" spans="1:7" s="16" customFormat="1" outlineLevel="3" x14ac:dyDescent="0.2">
      <c r="A1942" s="163"/>
      <c r="B1942" s="163"/>
      <c r="C1942" s="164"/>
      <c r="D1942" s="165"/>
      <c r="E1942" s="11" t="s">
        <v>1150</v>
      </c>
      <c r="F1942" s="166">
        <f t="shared" ref="F1942:F1947" si="607" xml:space="preserve"> F1924 * (1 - F1933)</f>
        <v>0</v>
      </c>
      <c r="G1942" s="16" t="s">
        <v>158</v>
      </c>
    </row>
    <row r="1943" spans="1:7" s="16" customFormat="1" outlineLevel="3" x14ac:dyDescent="0.2">
      <c r="A1943" s="163"/>
      <c r="B1943" s="163"/>
      <c r="C1943" s="164"/>
      <c r="D1943" s="165"/>
      <c r="E1943" s="11" t="s">
        <v>1151</v>
      </c>
      <c r="F1943" s="166">
        <f t="shared" si="607"/>
        <v>0</v>
      </c>
      <c r="G1943" s="16" t="s">
        <v>158</v>
      </c>
    </row>
    <row r="1944" spans="1:7" s="16" customFormat="1" outlineLevel="3" x14ac:dyDescent="0.2">
      <c r="A1944" s="163"/>
      <c r="B1944" s="163"/>
      <c r="C1944" s="164"/>
      <c r="D1944" s="165"/>
      <c r="E1944" s="11" t="s">
        <v>1152</v>
      </c>
      <c r="F1944" s="166">
        <f xml:space="preserve"> F1926 * (1 - F1935)</f>
        <v>0</v>
      </c>
      <c r="G1944" s="16" t="s">
        <v>158</v>
      </c>
    </row>
    <row r="1945" spans="1:7" s="16" customFormat="1" outlineLevel="3" x14ac:dyDescent="0.2">
      <c r="A1945" s="163"/>
      <c r="B1945" s="163"/>
      <c r="C1945" s="164"/>
      <c r="D1945" s="165"/>
      <c r="E1945" s="11" t="s">
        <v>1153</v>
      </c>
      <c r="F1945" s="166">
        <f t="shared" si="607"/>
        <v>0</v>
      </c>
      <c r="G1945" s="16" t="s">
        <v>158</v>
      </c>
    </row>
    <row r="1946" spans="1:7" s="16" customFormat="1" outlineLevel="3" x14ac:dyDescent="0.2">
      <c r="A1946" s="163"/>
      <c r="B1946" s="163"/>
      <c r="C1946" s="164"/>
      <c r="D1946" s="165"/>
      <c r="E1946" s="11" t="s">
        <v>1154</v>
      </c>
      <c r="F1946" s="166">
        <f t="shared" si="607"/>
        <v>0</v>
      </c>
      <c r="G1946" s="16" t="s">
        <v>158</v>
      </c>
    </row>
    <row r="1947" spans="1:7" s="16" customFormat="1" outlineLevel="3" x14ac:dyDescent="0.2">
      <c r="A1947" s="163"/>
      <c r="B1947" s="163"/>
      <c r="C1947" s="164"/>
      <c r="D1947" s="165"/>
      <c r="E1947" s="11" t="s">
        <v>1155</v>
      </c>
      <c r="F1947" s="166">
        <f t="shared" si="607"/>
        <v>0</v>
      </c>
      <c r="G1947" s="16" t="s">
        <v>158</v>
      </c>
    </row>
    <row r="1948" spans="1:7" s="16" customFormat="1" outlineLevel="3" x14ac:dyDescent="0.2">
      <c r="A1948" s="163"/>
      <c r="B1948" s="163"/>
      <c r="C1948" s="164"/>
      <c r="D1948" s="165"/>
      <c r="E1948" s="11" t="s">
        <v>1156</v>
      </c>
      <c r="F1948" s="166">
        <f xml:space="preserve"> F1930 * (1 - F1939)</f>
        <v>0</v>
      </c>
      <c r="G1948" s="16" t="s">
        <v>158</v>
      </c>
    </row>
    <row r="1949" spans="1:7" s="16" customFormat="1" outlineLevel="1" x14ac:dyDescent="0.2">
      <c r="A1949" s="163"/>
      <c r="B1949" s="163"/>
      <c r="C1949" s="164"/>
      <c r="D1949" s="165"/>
      <c r="E1949" s="11"/>
      <c r="F1949" s="166"/>
    </row>
    <row r="1950" spans="1:7" s="16" customFormat="1" outlineLevel="1" x14ac:dyDescent="0.2">
      <c r="A1950" s="10"/>
      <c r="B1950" s="10" t="s">
        <v>1157</v>
      </c>
      <c r="C1950" s="40"/>
      <c r="D1950" s="46"/>
      <c r="E1950" s="11"/>
      <c r="F1950" s="260"/>
      <c r="G1950" s="11"/>
    </row>
    <row r="1951" spans="1:7" outlineLevel="2" x14ac:dyDescent="0.2">
      <c r="C1951" s="40" t="s">
        <v>951</v>
      </c>
      <c r="F1951" s="260"/>
    </row>
    <row r="1952" spans="1:7" outlineLevel="3" x14ac:dyDescent="0.2">
      <c r="E1952" s="16" t="str">
        <f xml:space="preserve"> E$1298</f>
        <v>PR14 BYR WRFIM revenue adjustment not eligible for tax uplift in 2022-23 CPIH FYA prices (WR)</v>
      </c>
      <c r="F1952" s="166">
        <f xml:space="preserve"> F$1298</f>
        <v>0</v>
      </c>
      <c r="G1952" s="16" t="str">
        <f t="shared" ref="G1952" si="608" xml:space="preserve"> G$1298</f>
        <v>£m</v>
      </c>
    </row>
    <row r="1953" spans="5:7" outlineLevel="3" x14ac:dyDescent="0.2">
      <c r="E1953" s="16" t="str">
        <f xml:space="preserve"> E$1315</f>
        <v>PR14 BYR Water trading revenue adjustment not eligible for tax uplift in 2022-23 CPIH FYA prices (WR)</v>
      </c>
      <c r="F1953" s="166">
        <f t="shared" ref="F1953:G1953" si="609" xml:space="preserve"> F$1315</f>
        <v>0</v>
      </c>
      <c r="G1953" s="16" t="str">
        <f t="shared" si="609"/>
        <v>£m</v>
      </c>
    </row>
    <row r="1954" spans="5:7" outlineLevel="3" x14ac:dyDescent="0.2">
      <c r="E1954" s="16" t="str">
        <f xml:space="preserve"> E$1332</f>
        <v>PR14 BYR Totex menu revenue adjustment not eligible for tax uplift in 2022-23 CPIH FYA prices (WR)</v>
      </c>
      <c r="F1954" s="166">
        <f t="shared" ref="F1954:G1954" si="610" xml:space="preserve"> F$1332</f>
        <v>0</v>
      </c>
      <c r="G1954" s="16" t="str">
        <f t="shared" si="610"/>
        <v>£m</v>
      </c>
    </row>
    <row r="1955" spans="5:7" outlineLevel="3" x14ac:dyDescent="0.2">
      <c r="E1955" s="16" t="str">
        <f xml:space="preserve"> E$1349</f>
        <v>PR14 BYR Other revenue adjustment not eligible for tax uplift in 2022-23 CPIH FYA prices (WR)</v>
      </c>
      <c r="F1955" s="166">
        <f t="shared" ref="F1955:G1955" si="611" xml:space="preserve"> F$1349</f>
        <v>0</v>
      </c>
      <c r="G1955" s="16" t="str">
        <f t="shared" si="611"/>
        <v>£m</v>
      </c>
    </row>
    <row r="1956" spans="5:7" outlineLevel="3" x14ac:dyDescent="0.2">
      <c r="E1956" s="16" t="str">
        <f xml:space="preserve"> E$1382</f>
        <v>PR19 ODI revenue adjustment not eligible for tax uplift in 2022-23 CPIH FYA prices (WR)</v>
      </c>
      <c r="F1956" s="166">
        <f t="shared" ref="F1956:G1956" si="612" xml:space="preserve"> F$1382</f>
        <v>0</v>
      </c>
      <c r="G1956" s="16" t="str">
        <f t="shared" si="612"/>
        <v>£m</v>
      </c>
    </row>
    <row r="1957" spans="5:7" outlineLevel="3" x14ac:dyDescent="0.2">
      <c r="E1957" s="16" t="str">
        <f xml:space="preserve"> E$1410</f>
        <v>PR19 C-MeX revenue adjustment not eligible for tax uplift in 2022-23 CPIH FYA prices (WR)</v>
      </c>
      <c r="F1957" s="166">
        <f t="shared" ref="F1957:G1957" si="613" xml:space="preserve"> F$1410</f>
        <v>0</v>
      </c>
      <c r="G1957" s="16" t="str">
        <f t="shared" si="613"/>
        <v>£m</v>
      </c>
    </row>
    <row r="1958" spans="5:7" outlineLevel="3" x14ac:dyDescent="0.2">
      <c r="E1958" s="16" t="str">
        <f xml:space="preserve"> E$1438</f>
        <v>PR19 D-MeX revenue adjustment not eligible for tax uplift in 2022-23 CPIH FYA prices (WR)</v>
      </c>
      <c r="F1958" s="166">
        <f t="shared" ref="F1958:G1958" si="614" xml:space="preserve"> F$1438</f>
        <v>0</v>
      </c>
      <c r="G1958" s="16" t="str">
        <f t="shared" si="614"/>
        <v>£m</v>
      </c>
    </row>
    <row r="1959" spans="5:7" outlineLevel="3" x14ac:dyDescent="0.2">
      <c r="E1959" s="16" t="str">
        <f xml:space="preserve"> E$1466</f>
        <v>PR19 Bilateral entry (BEA) revenue adjustment not eligible for tax uplift in 2022-23 CPIH FYA prices (WR)</v>
      </c>
      <c r="F1959" s="166">
        <f t="shared" ref="F1959:G1959" si="615" xml:space="preserve"> F$1466</f>
        <v>0</v>
      </c>
      <c r="G1959" s="16" t="str">
        <f t="shared" si="615"/>
        <v>£m</v>
      </c>
    </row>
    <row r="1960" spans="5:7" outlineLevel="3" x14ac:dyDescent="0.2">
      <c r="E1960" s="16" t="str">
        <f xml:space="preserve"> E$1494</f>
        <v>PR19 Business retail revenue adjustment not eligible for tax uplift in 2022-23 CPIH FYA prices (WR)</v>
      </c>
      <c r="F1960" s="166">
        <f t="shared" ref="F1960:G1960" si="616" xml:space="preserve"> F$1494</f>
        <v>0</v>
      </c>
      <c r="G1960" s="16" t="str">
        <f t="shared" si="616"/>
        <v>£m</v>
      </c>
    </row>
    <row r="1961" spans="5:7" outlineLevel="3" x14ac:dyDescent="0.2">
      <c r="E1961" s="16" t="str">
        <f xml:space="preserve"> E$1522</f>
        <v>PR19 Water trading revenue adjustment not eligible for tax uplift in 2022-23 CPIH FYA prices (WR)</v>
      </c>
      <c r="F1961" s="166">
        <f t="shared" ref="F1961:G1961" si="617" xml:space="preserve"> F$1522</f>
        <v>0</v>
      </c>
      <c r="G1961" s="16" t="str">
        <f t="shared" si="617"/>
        <v>£m</v>
      </c>
    </row>
    <row r="1962" spans="5:7" outlineLevel="3" x14ac:dyDescent="0.2">
      <c r="E1962" s="16" t="str">
        <f xml:space="preserve"> E$1550</f>
        <v>PR19 Developer services revenue adjustment not eligible for tax uplift in 2022-23 CPIH FYA prices (WR)</v>
      </c>
      <c r="F1962" s="166">
        <f t="shared" ref="F1962:G1962" si="618" xml:space="preserve"> F$1550</f>
        <v>0</v>
      </c>
      <c r="G1962" s="16" t="str">
        <f t="shared" si="618"/>
        <v>£m</v>
      </c>
    </row>
    <row r="1963" spans="5:7" outlineLevel="3" x14ac:dyDescent="0.2">
      <c r="E1963" s="16" t="str">
        <f>E$1578</f>
        <v>PR19 Cost of new debt revenue adjustment not eligible for tax uplift in 2022-23 CPIH FYA prices (WR)</v>
      </c>
      <c r="F1963" s="166">
        <f t="shared" ref="F1963:G1963" si="619">F$1578</f>
        <v>0.36717695506157044</v>
      </c>
      <c r="G1963" s="16" t="str">
        <f t="shared" si="619"/>
        <v>£m</v>
      </c>
    </row>
    <row r="1964" spans="5:7" outlineLevel="3" x14ac:dyDescent="0.2">
      <c r="E1964" s="16" t="str">
        <f xml:space="preserve"> E$1606</f>
        <v>PR19 Totex costs revenue adjustment not eligible for tax uplift in 2022-23 CPIH FYA prices (WR)</v>
      </c>
      <c r="F1964" s="166">
        <f t="shared" ref="F1964:G1964" si="620" xml:space="preserve"> F$1606</f>
        <v>-2.6304509835279068</v>
      </c>
      <c r="G1964" s="16" t="str">
        <f t="shared" si="620"/>
        <v>£m</v>
      </c>
    </row>
    <row r="1965" spans="5:7" outlineLevel="3" x14ac:dyDescent="0.2">
      <c r="E1965" s="16" t="str">
        <f xml:space="preserve"> E$1634</f>
        <v>PR19 Tax revenue adjustment not eligible for tax uplift in 2022-23 CPIH FYA prices (WR)</v>
      </c>
      <c r="F1965" s="166">
        <f t="shared" ref="F1965:G1965" si="621" xml:space="preserve"> F$1634</f>
        <v>-0.95159043659043663</v>
      </c>
      <c r="G1965" s="16" t="str">
        <f t="shared" si="621"/>
        <v>£m</v>
      </c>
    </row>
    <row r="1966" spans="5:7" outlineLevel="3" x14ac:dyDescent="0.2">
      <c r="E1966" s="16" t="str">
        <f xml:space="preserve"> E$1662</f>
        <v>PR19 RPI-CPIH wedge revenue adjustment not eligible for tax uplift in 2022-23 CPIH FYA prices (WR)</v>
      </c>
      <c r="F1966" s="166">
        <f t="shared" ref="F1966:G1966" si="622" xml:space="preserve"> F$1662</f>
        <v>0</v>
      </c>
      <c r="G1966" s="16" t="str">
        <f t="shared" si="622"/>
        <v>£m</v>
      </c>
    </row>
    <row r="1967" spans="5:7" outlineLevel="3" x14ac:dyDescent="0.2">
      <c r="E1967" s="16" t="str">
        <f xml:space="preserve"> E$1690</f>
        <v>PR19 Strategic regional water resources revenue adjustment not eligible for tax uplift in 2022-23 CPIH FYA prices (WR)</v>
      </c>
      <c r="F1967" s="166">
        <f t="shared" ref="F1967:G1967" si="623" xml:space="preserve"> F$1690</f>
        <v>3.3482760275067962</v>
      </c>
      <c r="G1967" s="16" t="str">
        <f t="shared" si="623"/>
        <v>£m</v>
      </c>
    </row>
    <row r="1968" spans="5:7" outlineLevel="3" x14ac:dyDescent="0.2">
      <c r="E1968" s="16" t="str">
        <f xml:space="preserve"> E$1718</f>
        <v>PR19 Havant Thicket activities revenue adjustment not eligible for tax uplift in 2022-23 CPIH FYA prices (WR)</v>
      </c>
      <c r="F1968" s="166">
        <f t="shared" ref="F1968:G1968" si="624" xml:space="preserve"> F$1718</f>
        <v>0</v>
      </c>
      <c r="G1968" s="16" t="str">
        <f t="shared" si="624"/>
        <v>£m</v>
      </c>
    </row>
    <row r="1969" spans="1:7" outlineLevel="3" x14ac:dyDescent="0.2">
      <c r="E1969" s="16" t="str">
        <f xml:space="preserve"> E$1746</f>
        <v>PR19 Green recovery costs revenue adjustment not eligible for tax uplift in 2022-23 CPIH FYA prices (WR)</v>
      </c>
      <c r="F1969" s="166">
        <f t="shared" ref="F1969:G1969" si="625" xml:space="preserve"> F$1746</f>
        <v>0</v>
      </c>
      <c r="G1969" s="16" t="str">
        <f t="shared" si="625"/>
        <v>£m</v>
      </c>
    </row>
    <row r="1970" spans="1:7" outlineLevel="3" x14ac:dyDescent="0.2">
      <c r="E1970" s="16" t="str">
        <f xml:space="preserve"> E$1774</f>
        <v>PR19 Green recovery (TVM) revenue adjustment not eligible for tax uplift in 2022-23 CPIH FYA prices (WR)</v>
      </c>
      <c r="F1970" s="166">
        <f t="shared" ref="F1970:G1970" si="626" xml:space="preserve"> F$1774</f>
        <v>0</v>
      </c>
      <c r="G1970" s="16" t="str">
        <f t="shared" si="626"/>
        <v>£m</v>
      </c>
    </row>
    <row r="1971" spans="1:7" outlineLevel="3" x14ac:dyDescent="0.2">
      <c r="E1971" s="16" t="str">
        <f xml:space="preserve"> E$1802</f>
        <v>Other revenue adjustment not eligible for tax uplift in 2022-23 CPIH FYA prices (WR)</v>
      </c>
      <c r="F1971" s="166">
        <f t="shared" ref="F1971:G1971" si="627" xml:space="preserve"> F$1802</f>
        <v>0</v>
      </c>
      <c r="G1971" s="16" t="str">
        <f t="shared" si="627"/>
        <v>£m</v>
      </c>
    </row>
    <row r="1972" spans="1:7" outlineLevel="3" x14ac:dyDescent="0.2">
      <c r="E1972" s="16" t="str">
        <f xml:space="preserve"> E$1830</f>
        <v>PR19 Gearing outperformance revenue adjustment not eligible for tax uplift in 2022-23 CPIH FYA prices (WR)</v>
      </c>
      <c r="F1972" s="166">
        <f t="shared" ref="F1972:G1972" si="628" xml:space="preserve"> F$1830</f>
        <v>0</v>
      </c>
      <c r="G1972" s="16" t="str">
        <f t="shared" si="628"/>
        <v>£m</v>
      </c>
    </row>
    <row r="1973" spans="1:7" outlineLevel="3" x14ac:dyDescent="0.2">
      <c r="E1973" s="16" t="str">
        <f xml:space="preserve"> E$1858</f>
        <v>PR19 Residential retail revenue adjustment not eligible for tax uplift in 2022-23 CPIH FYA prices (WR)</v>
      </c>
      <c r="F1973" s="166">
        <f t="shared" ref="F1973:G1973" si="629" xml:space="preserve"> F$1858</f>
        <v>0</v>
      </c>
      <c r="G1973" s="16" t="str">
        <f t="shared" si="629"/>
        <v>£m</v>
      </c>
    </row>
    <row r="1974" spans="1:7" outlineLevel="3" x14ac:dyDescent="0.2">
      <c r="E1974" s="16" t="str">
        <f xml:space="preserve"> E$1886</f>
        <v>PR19 RFI revenue adjustment not eligible for tax uplift in 2022-23 CPIH FYA prices (WR)</v>
      </c>
      <c r="F1974" s="166">
        <f t="shared" ref="F1974:G1974" si="630" xml:space="preserve"> F$1886</f>
        <v>0.41043008087287203</v>
      </c>
      <c r="G1974" s="16" t="str">
        <f t="shared" si="630"/>
        <v>£m</v>
      </c>
    </row>
    <row r="1975" spans="1:7" outlineLevel="3" x14ac:dyDescent="0.2">
      <c r="E1975" s="16" t="str">
        <f xml:space="preserve"> E$1914</f>
        <v>PR19 Bioresources revenue adjustment not eligible for tax uplift in 2022-23 CPIH FYA prices (WR)</v>
      </c>
      <c r="F1975" s="166">
        <f t="shared" ref="F1975:G1975" si="631" xml:space="preserve"> F$1914</f>
        <v>0</v>
      </c>
      <c r="G1975" s="16" t="str">
        <f t="shared" si="631"/>
        <v>£m</v>
      </c>
    </row>
    <row r="1976" spans="1:7" outlineLevel="3" x14ac:dyDescent="0.2">
      <c r="E1976" s="16" t="str">
        <f xml:space="preserve"> E$1941</f>
        <v>PR19 Bioresources forecasting accuracy incentive penalty adjustment not eligible for tax uplift in 2022-23 CPIH FYA prices (WR)</v>
      </c>
      <c r="F1976" s="166">
        <f t="shared" ref="F1976:G1976" si="632" xml:space="preserve"> F$1941</f>
        <v>0</v>
      </c>
      <c r="G1976" s="16" t="str">
        <f t="shared" si="632"/>
        <v>£m</v>
      </c>
    </row>
    <row r="1977" spans="1:7" s="16" customFormat="1" outlineLevel="3" x14ac:dyDescent="0.2">
      <c r="A1977" s="163"/>
      <c r="B1977" s="163"/>
      <c r="C1977" s="164"/>
      <c r="D1977" s="165"/>
      <c r="E1977" s="271" t="s">
        <v>1158</v>
      </c>
      <c r="F1977" s="272">
        <f xml:space="preserve"> SUM( F1952:F1976 )</f>
        <v>0.5438416433228952</v>
      </c>
      <c r="G1977" s="271" t="s">
        <v>158</v>
      </c>
    </row>
    <row r="1978" spans="1:7" outlineLevel="2" x14ac:dyDescent="0.2">
      <c r="C1978" s="40" t="s">
        <v>953</v>
      </c>
      <c r="F1978" s="260"/>
    </row>
    <row r="1979" spans="1:7" outlineLevel="3" x14ac:dyDescent="0.2">
      <c r="E1979" s="16" t="str">
        <f xml:space="preserve"> E$1299</f>
        <v>PR14 BYR WRFIM revenue adjustment not eligible for tax uplift in 2022-23 CPIH FYA prices (WN)</v>
      </c>
      <c r="F1979" s="166">
        <f t="shared" ref="F1979:G1979" si="633" xml:space="preserve"> F$1299</f>
        <v>0</v>
      </c>
      <c r="G1979" s="16" t="str">
        <f t="shared" si="633"/>
        <v>£m</v>
      </c>
    </row>
    <row r="1980" spans="1:7" outlineLevel="3" x14ac:dyDescent="0.2">
      <c r="E1980" s="16" t="str">
        <f xml:space="preserve"> E$1316</f>
        <v>PR14 BYR Water trading revenue adjustment not eligible for tax uplift in 2022-23 CPIH FYA prices (WN)</v>
      </c>
      <c r="F1980" s="166">
        <f t="shared" ref="F1980:G1980" si="634" xml:space="preserve"> F$1316</f>
        <v>0</v>
      </c>
      <c r="G1980" s="16" t="str">
        <f t="shared" si="634"/>
        <v>£m</v>
      </c>
    </row>
    <row r="1981" spans="1:7" outlineLevel="3" x14ac:dyDescent="0.2">
      <c r="E1981" s="16" t="str">
        <f xml:space="preserve"> E$1333</f>
        <v>PR14 BYR Totex menu revenue adjustment not eligible for tax uplift in 2022-23 CPIH FYA prices (WN)</v>
      </c>
      <c r="F1981" s="166">
        <f t="shared" ref="F1981:G1981" si="635" xml:space="preserve"> F$1333</f>
        <v>0</v>
      </c>
      <c r="G1981" s="16" t="str">
        <f t="shared" si="635"/>
        <v>£m</v>
      </c>
    </row>
    <row r="1982" spans="1:7" outlineLevel="3" x14ac:dyDescent="0.2">
      <c r="E1982" s="16" t="str">
        <f xml:space="preserve"> E$1350</f>
        <v>PR14 BYR Other revenue adjustment not eligible for tax uplift in 2022-23 CPIH FYA prices (WN)</v>
      </c>
      <c r="F1982" s="166">
        <f t="shared" ref="F1982:G1982" si="636" xml:space="preserve"> F$1350</f>
        <v>0</v>
      </c>
      <c r="G1982" s="16" t="str">
        <f t="shared" si="636"/>
        <v>£m</v>
      </c>
    </row>
    <row r="1983" spans="1:7" outlineLevel="3" x14ac:dyDescent="0.2">
      <c r="E1983" s="16" t="str">
        <f xml:space="preserve"> E$1383</f>
        <v>PR19 ODI revenue adjustment not eligible for tax uplift in 2022-23 CPIH FYA prices (WN)</v>
      </c>
      <c r="F1983" s="166">
        <f t="shared" ref="F1983:G1983" si="637" xml:space="preserve"> F$1383</f>
        <v>0</v>
      </c>
      <c r="G1983" s="16" t="str">
        <f t="shared" si="637"/>
        <v>£m</v>
      </c>
    </row>
    <row r="1984" spans="1:7" outlineLevel="3" x14ac:dyDescent="0.2">
      <c r="E1984" s="16" t="str">
        <f xml:space="preserve"> E$1411</f>
        <v>PR19 C-MeX revenue adjustment not eligible for tax uplift in 2022-23 CPIH FYA prices (WN)</v>
      </c>
      <c r="F1984" s="166">
        <f t="shared" ref="F1984:G1984" si="638" xml:space="preserve"> F$1411</f>
        <v>0</v>
      </c>
      <c r="G1984" s="16" t="str">
        <f t="shared" si="638"/>
        <v>£m</v>
      </c>
    </row>
    <row r="1985" spans="5:7" outlineLevel="3" x14ac:dyDescent="0.2">
      <c r="E1985" s="16" t="str">
        <f xml:space="preserve"> E$1439</f>
        <v>PR19 D-MeX revenue adjustment not eligible for tax uplift in 2022-23 CPIH FYA prices (WN)</v>
      </c>
      <c r="F1985" s="166">
        <f t="shared" ref="F1985:G1985" si="639" xml:space="preserve"> F$1439</f>
        <v>0</v>
      </c>
      <c r="G1985" s="16" t="str">
        <f t="shared" si="639"/>
        <v>£m</v>
      </c>
    </row>
    <row r="1986" spans="5:7" outlineLevel="3" x14ac:dyDescent="0.2">
      <c r="E1986" s="16" t="str">
        <f xml:space="preserve"> E$1467</f>
        <v>PR19 Bilateral entry (BEA) revenue adjustment not eligible for tax uplift in 2022-23 CPIH FYA prices (WN)</v>
      </c>
      <c r="F1986" s="166">
        <f t="shared" ref="F1986:G1986" si="640" xml:space="preserve"> F$1467</f>
        <v>0</v>
      </c>
      <c r="G1986" s="16" t="str">
        <f t="shared" si="640"/>
        <v>£m</v>
      </c>
    </row>
    <row r="1987" spans="5:7" outlineLevel="3" x14ac:dyDescent="0.2">
      <c r="E1987" s="16" t="str">
        <f xml:space="preserve"> E$1495</f>
        <v>PR19 Business retail revenue adjustment not eligible for tax uplift in 2022-23 CPIH FYA prices (WN)</v>
      </c>
      <c r="F1987" s="166">
        <f t="shared" ref="F1987:G1987" si="641" xml:space="preserve"> F$1495</f>
        <v>0</v>
      </c>
      <c r="G1987" s="16" t="str">
        <f t="shared" si="641"/>
        <v>£m</v>
      </c>
    </row>
    <row r="1988" spans="5:7" outlineLevel="3" x14ac:dyDescent="0.2">
      <c r="E1988" s="16" t="str">
        <f xml:space="preserve"> E$1523</f>
        <v>PR19 Water trading revenue adjustment not eligible for tax uplift in 2022-23 CPIH FYA prices (WN)</v>
      </c>
      <c r="F1988" s="166">
        <f t="shared" ref="F1988:G1988" si="642" xml:space="preserve"> F$1523</f>
        <v>0</v>
      </c>
      <c r="G1988" s="16" t="str">
        <f t="shared" si="642"/>
        <v>£m</v>
      </c>
    </row>
    <row r="1989" spans="5:7" outlineLevel="3" x14ac:dyDescent="0.2">
      <c r="E1989" s="16" t="str">
        <f xml:space="preserve"> E$1551</f>
        <v>PR19 Developer services revenue adjustment not eligible for tax uplift in 2022-23 CPIH FYA prices (WN)</v>
      </c>
      <c r="F1989" s="166">
        <f t="shared" ref="F1989:G1989" si="643" xml:space="preserve"> F$1551</f>
        <v>-3.7166336158643851</v>
      </c>
      <c r="G1989" s="16" t="str">
        <f t="shared" si="643"/>
        <v>£m</v>
      </c>
    </row>
    <row r="1990" spans="5:7" outlineLevel="3" x14ac:dyDescent="0.2">
      <c r="E1990" s="16" t="str">
        <f>E$1579</f>
        <v>PR19 Cost of new debt revenue adjustment not eligible for tax uplift in 2022-23 CPIH FYA prices (WN)</v>
      </c>
      <c r="F1990" s="166">
        <f t="shared" ref="F1990:G1990" si="644">F$1579</f>
        <v>5.1794382696305767</v>
      </c>
      <c r="G1990" s="16" t="str">
        <f t="shared" si="644"/>
        <v>£m</v>
      </c>
    </row>
    <row r="1991" spans="5:7" outlineLevel="3" x14ac:dyDescent="0.2">
      <c r="E1991" s="16" t="str">
        <f xml:space="preserve"> E$1607</f>
        <v>PR19 Totex costs revenue adjustment not eligible for tax uplift in 2022-23 CPIH FYA prices (WN)</v>
      </c>
      <c r="F1991" s="166">
        <f t="shared" ref="F1991:G1991" si="645" xml:space="preserve"> F$1607</f>
        <v>22.999917239724933</v>
      </c>
      <c r="G1991" s="16" t="str">
        <f t="shared" si="645"/>
        <v>£m</v>
      </c>
    </row>
    <row r="1992" spans="5:7" outlineLevel="3" x14ac:dyDescent="0.2">
      <c r="E1992" s="16" t="str">
        <f xml:space="preserve"> E$1635</f>
        <v>PR19 Tax revenue adjustment not eligible for tax uplift in 2022-23 CPIH FYA prices (WN)</v>
      </c>
      <c r="F1992" s="166">
        <f t="shared" ref="F1992:G1992" si="646" xml:space="preserve"> F$1635</f>
        <v>-6.2065892371661597</v>
      </c>
      <c r="G1992" s="16" t="str">
        <f t="shared" si="646"/>
        <v>£m</v>
      </c>
    </row>
    <row r="1993" spans="5:7" outlineLevel="3" x14ac:dyDescent="0.2">
      <c r="E1993" s="16" t="str">
        <f xml:space="preserve"> E$1663</f>
        <v>PR19 RPI-CPIH wedge revenue adjustment not eligible for tax uplift in 2022-23 CPIH FYA prices (WN)</v>
      </c>
      <c r="F1993" s="166">
        <f t="shared" ref="F1993:G1993" si="647" xml:space="preserve"> F$1663</f>
        <v>0</v>
      </c>
      <c r="G1993" s="16" t="str">
        <f t="shared" si="647"/>
        <v>£m</v>
      </c>
    </row>
    <row r="1994" spans="5:7" outlineLevel="3" x14ac:dyDescent="0.2">
      <c r="E1994" s="16" t="str">
        <f xml:space="preserve"> E$1691</f>
        <v>PR19 Strategic regional water resources revenue adjustment not eligible for tax uplift in 2022-23 CPIH FYA prices (WN)</v>
      </c>
      <c r="F1994" s="166">
        <f t="shared" ref="F1994:G1994" si="648" xml:space="preserve"> F$1691</f>
        <v>7.0837997761074682E-3</v>
      </c>
      <c r="G1994" s="16" t="str">
        <f t="shared" si="648"/>
        <v>£m</v>
      </c>
    </row>
    <row r="1995" spans="5:7" outlineLevel="3" x14ac:dyDescent="0.2">
      <c r="E1995" s="16" t="str">
        <f xml:space="preserve"> E$1719</f>
        <v>PR19 Havant Thicket activities revenue adjustment not eligible for tax uplift in 2022-23 CPIH FYA prices (WN)</v>
      </c>
      <c r="F1995" s="166">
        <f t="shared" ref="F1995:G1995" si="649" xml:space="preserve"> F$1719</f>
        <v>0</v>
      </c>
      <c r="G1995" s="16" t="str">
        <f t="shared" si="649"/>
        <v>£m</v>
      </c>
    </row>
    <row r="1996" spans="5:7" outlineLevel="3" x14ac:dyDescent="0.2">
      <c r="E1996" s="16" t="str">
        <f xml:space="preserve"> E$1747</f>
        <v>PR19 Green recovery costs revenue adjustment not eligible for tax uplift in 2022-23 CPIH FYA prices (WN)</v>
      </c>
      <c r="F1996" s="166">
        <f t="shared" ref="F1996:G1996" si="650" xml:space="preserve"> F$1747</f>
        <v>0</v>
      </c>
      <c r="G1996" s="16" t="str">
        <f t="shared" si="650"/>
        <v>£m</v>
      </c>
    </row>
    <row r="1997" spans="5:7" outlineLevel="3" x14ac:dyDescent="0.2">
      <c r="E1997" s="16" t="str">
        <f xml:space="preserve"> E$1775</f>
        <v>PR19 Green recovery (TVM) revenue adjustment not eligible for tax uplift in 2022-23 CPIH FYA prices (WN)</v>
      </c>
      <c r="F1997" s="166">
        <f t="shared" ref="F1997:G1997" si="651" xml:space="preserve"> F$1775</f>
        <v>0</v>
      </c>
      <c r="G1997" s="16" t="str">
        <f t="shared" si="651"/>
        <v>£m</v>
      </c>
    </row>
    <row r="1998" spans="5:7" outlineLevel="3" x14ac:dyDescent="0.2">
      <c r="E1998" s="16" t="str">
        <f xml:space="preserve"> E$1803</f>
        <v>Other revenue adjustment not eligible for tax uplift in 2022-23 CPIH FYA prices (WN)</v>
      </c>
      <c r="F1998" s="166">
        <f t="shared" ref="F1998:G1998" si="652" xml:space="preserve"> F$1803</f>
        <v>0</v>
      </c>
      <c r="G1998" s="16" t="str">
        <f t="shared" si="652"/>
        <v>£m</v>
      </c>
    </row>
    <row r="1999" spans="5:7" outlineLevel="3" x14ac:dyDescent="0.2">
      <c r="E1999" s="16" t="str">
        <f xml:space="preserve"> E$1831</f>
        <v>PR19 Gearing outperformance revenue adjustment not eligible for tax uplift in 2022-23 CPIH FYA prices (WN)</v>
      </c>
      <c r="F1999" s="166">
        <f t="shared" ref="F1999:G1999" si="653" xml:space="preserve"> F$1831</f>
        <v>0</v>
      </c>
      <c r="G1999" s="16" t="str">
        <f t="shared" si="653"/>
        <v>£m</v>
      </c>
    </row>
    <row r="2000" spans="5:7" outlineLevel="3" x14ac:dyDescent="0.2">
      <c r="E2000" s="16" t="str">
        <f xml:space="preserve"> E$1859</f>
        <v>PR19 Residential retail revenue adjustment not eligible for tax uplift in 2022-23 CPIH FYA prices (WN)</v>
      </c>
      <c r="F2000" s="166">
        <f t="shared" ref="F2000:G2000" si="654" xml:space="preserve"> F$1859</f>
        <v>0</v>
      </c>
      <c r="G2000" s="16" t="str">
        <f t="shared" si="654"/>
        <v>£m</v>
      </c>
    </row>
    <row r="2001" spans="1:7" outlineLevel="3" x14ac:dyDescent="0.2">
      <c r="E2001" s="16" t="str">
        <f xml:space="preserve"> E$1887</f>
        <v>PR19 RFI revenue adjustment not eligible for tax uplift in 2022-23 CPIH FYA prices (WN)</v>
      </c>
      <c r="F2001" s="166">
        <f t="shared" ref="F2001:G2001" si="655" xml:space="preserve"> F$1887</f>
        <v>2.4691699590127141</v>
      </c>
      <c r="G2001" s="16" t="str">
        <f t="shared" si="655"/>
        <v>£m</v>
      </c>
    </row>
    <row r="2002" spans="1:7" outlineLevel="3" x14ac:dyDescent="0.2">
      <c r="E2002" s="16" t="str">
        <f xml:space="preserve"> E$1915</f>
        <v>PR19 Bioresources revenue adjustment not eligible for tax uplift in 2022-23 CPIH FYA prices (WN)</v>
      </c>
      <c r="F2002" s="166">
        <f t="shared" ref="F2002:G2002" si="656" xml:space="preserve"> F$1915</f>
        <v>0</v>
      </c>
      <c r="G2002" s="16" t="str">
        <f t="shared" si="656"/>
        <v>£m</v>
      </c>
    </row>
    <row r="2003" spans="1:7" outlineLevel="3" x14ac:dyDescent="0.2">
      <c r="E2003" s="16" t="str">
        <f xml:space="preserve"> E$1942</f>
        <v>PR19 Bioresources forecasting accuracy incentive penalty adjustment not eligible for tax uplift in 2022-23 CPIH FYA prices (WN)</v>
      </c>
      <c r="F2003" s="166">
        <f t="shared" ref="F2003:G2003" si="657" xml:space="preserve"> F$1942</f>
        <v>0</v>
      </c>
      <c r="G2003" s="16" t="str">
        <f t="shared" si="657"/>
        <v>£m</v>
      </c>
    </row>
    <row r="2004" spans="1:7" s="16" customFormat="1" outlineLevel="3" x14ac:dyDescent="0.2">
      <c r="A2004" s="163"/>
      <c r="B2004" s="163"/>
      <c r="C2004" s="164"/>
      <c r="D2004" s="165"/>
      <c r="E2004" s="271" t="s">
        <v>1159</v>
      </c>
      <c r="F2004" s="272">
        <f xml:space="preserve"> SUM( F1979:F2003 )</f>
        <v>20.732386415113787</v>
      </c>
      <c r="G2004" s="271" t="s">
        <v>158</v>
      </c>
    </row>
    <row r="2005" spans="1:7" outlineLevel="2" x14ac:dyDescent="0.2">
      <c r="C2005" s="40" t="s">
        <v>955</v>
      </c>
      <c r="F2005" s="260"/>
    </row>
    <row r="2006" spans="1:7" outlineLevel="3" x14ac:dyDescent="0.2">
      <c r="E2006" s="16" t="str">
        <f xml:space="preserve"> E$1300</f>
        <v>PR14 BYR WRFIM revenue adjustment not eligible for tax uplift in 2022-23 CPIH FYA prices (WWN)</v>
      </c>
      <c r="F2006" s="166">
        <f t="shared" ref="F2006:G2006" si="658" xml:space="preserve"> F$1300</f>
        <v>0</v>
      </c>
      <c r="G2006" s="16" t="str">
        <f t="shared" si="658"/>
        <v>£m</v>
      </c>
    </row>
    <row r="2007" spans="1:7" outlineLevel="3" x14ac:dyDescent="0.2">
      <c r="E2007" s="16" t="str">
        <f xml:space="preserve"> E$1317</f>
        <v>PR14 BYR Water trading revenue adjustment not eligible for tax uplift in 2022-23 CPIH FYA prices (WWN)</v>
      </c>
      <c r="F2007" s="166">
        <f t="shared" ref="F2007:G2007" si="659" xml:space="preserve"> F$1317</f>
        <v>0</v>
      </c>
      <c r="G2007" s="16" t="str">
        <f t="shared" si="659"/>
        <v>£m</v>
      </c>
    </row>
    <row r="2008" spans="1:7" outlineLevel="3" x14ac:dyDescent="0.2">
      <c r="E2008" s="16" t="str">
        <f xml:space="preserve"> E$1334</f>
        <v>PR14 BYR Totex menu revenue adjustment not eligible for tax uplift in 2022-23 CPIH FYA prices (WWN)</v>
      </c>
      <c r="F2008" s="166">
        <f t="shared" ref="F2008:G2008" si="660" xml:space="preserve"> F$1334</f>
        <v>0</v>
      </c>
      <c r="G2008" s="16" t="str">
        <f t="shared" si="660"/>
        <v>£m</v>
      </c>
    </row>
    <row r="2009" spans="1:7" outlineLevel="3" x14ac:dyDescent="0.2">
      <c r="E2009" s="16" t="str">
        <f xml:space="preserve"> E$1351</f>
        <v>PR14 BYR Other revenue adjustment not eligible for tax uplift in 2022-23 CPIH FYA prices (WWN)</v>
      </c>
      <c r="F2009" s="166">
        <f t="shared" ref="F2009:G2009" si="661" xml:space="preserve"> F$1351</f>
        <v>0</v>
      </c>
      <c r="G2009" s="16" t="str">
        <f t="shared" si="661"/>
        <v>£m</v>
      </c>
    </row>
    <row r="2010" spans="1:7" outlineLevel="3" x14ac:dyDescent="0.2">
      <c r="E2010" s="16" t="str">
        <f xml:space="preserve"> E$1384</f>
        <v>PR19 ODI revenue adjustment not eligible for tax uplift in 2022-23 CPIH FYA prices (WWN)</v>
      </c>
      <c r="F2010" s="166">
        <f t="shared" ref="F2010:G2010" si="662" xml:space="preserve"> F$1384</f>
        <v>0</v>
      </c>
      <c r="G2010" s="16" t="str">
        <f t="shared" si="662"/>
        <v>£m</v>
      </c>
    </row>
    <row r="2011" spans="1:7" outlineLevel="3" x14ac:dyDescent="0.2">
      <c r="E2011" s="16" t="str">
        <f xml:space="preserve"> E$1412</f>
        <v>PR19 C-MeX revenue adjustment not eligible for tax uplift in 2022-23 CPIH FYA prices (WWN)</v>
      </c>
      <c r="F2011" s="166">
        <f t="shared" ref="F2011:G2011" si="663" xml:space="preserve"> F$1412</f>
        <v>0</v>
      </c>
      <c r="G2011" s="16" t="str">
        <f t="shared" si="663"/>
        <v>£m</v>
      </c>
    </row>
    <row r="2012" spans="1:7" outlineLevel="3" x14ac:dyDescent="0.2">
      <c r="E2012" s="16" t="str">
        <f xml:space="preserve"> E$1440</f>
        <v>PR19 D-MeX revenue adjustment not eligible for tax uplift in 2022-23 CPIH FYA prices (WWN)</v>
      </c>
      <c r="F2012" s="166">
        <f t="shared" ref="F2012:G2012" si="664" xml:space="preserve"> F$1440</f>
        <v>0</v>
      </c>
      <c r="G2012" s="16" t="str">
        <f t="shared" si="664"/>
        <v>£m</v>
      </c>
    </row>
    <row r="2013" spans="1:7" outlineLevel="3" x14ac:dyDescent="0.2">
      <c r="E2013" s="16" t="str">
        <f xml:space="preserve"> E$1468</f>
        <v>PR19 Bilateral entry (BEA) revenue adjustment not eligible for tax uplift in 2022-23 CPIH FYA prices (WWN)</v>
      </c>
      <c r="F2013" s="166">
        <f t="shared" ref="F2013:G2013" si="665" xml:space="preserve"> F$1468</f>
        <v>0</v>
      </c>
      <c r="G2013" s="16" t="str">
        <f t="shared" si="665"/>
        <v>£m</v>
      </c>
    </row>
    <row r="2014" spans="1:7" outlineLevel="3" x14ac:dyDescent="0.2">
      <c r="E2014" s="16" t="str">
        <f xml:space="preserve"> E$1496</f>
        <v>PR19 Business retail revenue adjustment not eligible for tax uplift in 2022-23 CPIH FYA prices (WWN)</v>
      </c>
      <c r="F2014" s="166">
        <f t="shared" ref="F2014:G2014" si="666" xml:space="preserve"> F$1496</f>
        <v>0</v>
      </c>
      <c r="G2014" s="16" t="str">
        <f t="shared" si="666"/>
        <v>£m</v>
      </c>
    </row>
    <row r="2015" spans="1:7" outlineLevel="3" x14ac:dyDescent="0.2">
      <c r="E2015" s="16" t="str">
        <f xml:space="preserve"> E$1524</f>
        <v>PR19 Water trading revenue adjustment not eligible for tax uplift in 2022-23 CPIH FYA prices (WWN)</v>
      </c>
      <c r="F2015" s="166">
        <f t="shared" ref="F2015:G2015" si="667" xml:space="preserve"> F$1524</f>
        <v>0</v>
      </c>
      <c r="G2015" s="16" t="str">
        <f t="shared" si="667"/>
        <v>£m</v>
      </c>
    </row>
    <row r="2016" spans="1:7" outlineLevel="3" x14ac:dyDescent="0.2">
      <c r="E2016" s="16" t="str">
        <f xml:space="preserve"> E$1552</f>
        <v>PR19 Developer services revenue adjustment not eligible for tax uplift in 2022-23 CPIH FYA prices (WWN)</v>
      </c>
      <c r="F2016" s="166">
        <f t="shared" ref="F2016:G2016" si="668" xml:space="preserve"> F$1552</f>
        <v>-0.41086038701423311</v>
      </c>
      <c r="G2016" s="16" t="str">
        <f t="shared" si="668"/>
        <v>£m</v>
      </c>
    </row>
    <row r="2017" spans="1:7" outlineLevel="3" x14ac:dyDescent="0.2">
      <c r="E2017" s="16" t="str">
        <f>E$1580</f>
        <v>PR19 Cost of new debt revenue adjustment not eligible for tax uplift in 2022-23 CPIH FYA prices (WWN)</v>
      </c>
      <c r="F2017" s="166">
        <f t="shared" ref="F2017:G2017" si="669">F$1580</f>
        <v>10.355334639373101</v>
      </c>
      <c r="G2017" s="16" t="str">
        <f t="shared" si="669"/>
        <v>£m</v>
      </c>
    </row>
    <row r="2018" spans="1:7" outlineLevel="3" x14ac:dyDescent="0.2">
      <c r="E2018" s="16" t="str">
        <f xml:space="preserve"> E$1608</f>
        <v>PR19 Totex costs revenue adjustment not eligible for tax uplift in 2022-23 CPIH FYA prices (WWN)</v>
      </c>
      <c r="F2018" s="166">
        <f t="shared" ref="F2018:G2018" si="670" xml:space="preserve"> F$1608</f>
        <v>-10.494649368303213</v>
      </c>
      <c r="G2018" s="16" t="str">
        <f t="shared" si="670"/>
        <v>£m</v>
      </c>
    </row>
    <row r="2019" spans="1:7" outlineLevel="3" x14ac:dyDescent="0.2">
      <c r="E2019" s="16" t="str">
        <f xml:space="preserve"> E$1636</f>
        <v>PR19 Tax revenue adjustment not eligible for tax uplift in 2022-23 CPIH FYA prices (WWN)</v>
      </c>
      <c r="F2019" s="166">
        <f t="shared" ref="F2019:G2019" si="671" xml:space="preserve"> F$1636</f>
        <v>-2.0956241004317926</v>
      </c>
      <c r="G2019" s="16" t="str">
        <f t="shared" si="671"/>
        <v>£m</v>
      </c>
    </row>
    <row r="2020" spans="1:7" outlineLevel="3" x14ac:dyDescent="0.2">
      <c r="E2020" s="16" t="str">
        <f xml:space="preserve"> E$1664</f>
        <v>PR19 RPI-CPIH wedge revenue adjustment not eligible for tax uplift in 2022-23 CPIH FYA prices (WWN)</v>
      </c>
      <c r="F2020" s="166">
        <f t="shared" ref="F2020:G2020" si="672" xml:space="preserve"> F$1664</f>
        <v>0</v>
      </c>
      <c r="G2020" s="16" t="str">
        <f t="shared" si="672"/>
        <v>£m</v>
      </c>
    </row>
    <row r="2021" spans="1:7" outlineLevel="3" x14ac:dyDescent="0.2">
      <c r="E2021" s="16" t="str">
        <f xml:space="preserve"> E$1692</f>
        <v>PR19 Strategic regional water resources revenue adjustment not eligible for tax uplift in 2022-23 CPIH FYA prices (WWN)</v>
      </c>
      <c r="F2021" s="166">
        <f t="shared" ref="F2021:G2021" si="673" xml:space="preserve"> F$1692</f>
        <v>0</v>
      </c>
      <c r="G2021" s="16" t="str">
        <f t="shared" si="673"/>
        <v>£m</v>
      </c>
    </row>
    <row r="2022" spans="1:7" outlineLevel="3" x14ac:dyDescent="0.2">
      <c r="E2022" s="16" t="str">
        <f xml:space="preserve"> E$1720</f>
        <v>PR19 Havant Thicket activities revenue adjustment not eligible for tax uplift in 2022-23 CPIH FYA prices (WWN)</v>
      </c>
      <c r="F2022" s="166">
        <f t="shared" ref="F2022:G2022" si="674" xml:space="preserve"> F$1720</f>
        <v>0</v>
      </c>
      <c r="G2022" s="16" t="str">
        <f t="shared" si="674"/>
        <v>£m</v>
      </c>
    </row>
    <row r="2023" spans="1:7" outlineLevel="3" x14ac:dyDescent="0.2">
      <c r="E2023" s="16" t="str">
        <f xml:space="preserve"> E$1748</f>
        <v>PR19 Green recovery costs revenue adjustment not eligible for tax uplift in 2022-23 CPIH FYA prices (WWN)</v>
      </c>
      <c r="F2023" s="166">
        <f t="shared" ref="F2023:G2023" si="675" xml:space="preserve"> F$1748</f>
        <v>0</v>
      </c>
      <c r="G2023" s="16" t="str">
        <f t="shared" si="675"/>
        <v>£m</v>
      </c>
    </row>
    <row r="2024" spans="1:7" outlineLevel="3" x14ac:dyDescent="0.2">
      <c r="E2024" s="16" t="str">
        <f xml:space="preserve"> E$1776</f>
        <v>PR19 Green recovery (TVM) revenue adjustment not eligible for tax uplift in 2022-23 CPIH FYA prices (WWN)</v>
      </c>
      <c r="F2024" s="166">
        <f t="shared" ref="F2024:G2024" si="676" xml:space="preserve"> F$1776</f>
        <v>0</v>
      </c>
      <c r="G2024" s="16" t="str">
        <f t="shared" si="676"/>
        <v>£m</v>
      </c>
    </row>
    <row r="2025" spans="1:7" outlineLevel="3" x14ac:dyDescent="0.2">
      <c r="E2025" s="16" t="str">
        <f xml:space="preserve"> E$1804</f>
        <v>Other revenue adjustment not eligible for tax uplift in 2022-23 CPIH FYA prices (WWN)</v>
      </c>
      <c r="F2025" s="166">
        <f t="shared" ref="F2025:G2025" si="677" xml:space="preserve"> F$1804</f>
        <v>0</v>
      </c>
      <c r="G2025" s="16" t="str">
        <f t="shared" si="677"/>
        <v>£m</v>
      </c>
    </row>
    <row r="2026" spans="1:7" outlineLevel="3" x14ac:dyDescent="0.2">
      <c r="E2026" s="16" t="str">
        <f xml:space="preserve"> E$1832</f>
        <v>PR19 Gearing outperformance revenue adjustment not eligible for tax uplift in 2022-23 CPIH FYA prices (WWN)</v>
      </c>
      <c r="F2026" s="166">
        <f t="shared" ref="F2026:G2026" si="678" xml:space="preserve"> F$1832</f>
        <v>0</v>
      </c>
      <c r="G2026" s="16" t="str">
        <f t="shared" si="678"/>
        <v>£m</v>
      </c>
    </row>
    <row r="2027" spans="1:7" outlineLevel="3" x14ac:dyDescent="0.2">
      <c r="E2027" s="16" t="str">
        <f xml:space="preserve"> E$1860</f>
        <v>PR19 Residential retail revenue adjustment not eligible for tax uplift in 2022-23 CPIH FYA prices (WWN)</v>
      </c>
      <c r="F2027" s="166">
        <f t="shared" ref="F2027:G2027" si="679" xml:space="preserve"> F$1860</f>
        <v>0</v>
      </c>
      <c r="G2027" s="16" t="str">
        <f t="shared" si="679"/>
        <v>£m</v>
      </c>
    </row>
    <row r="2028" spans="1:7" outlineLevel="3" x14ac:dyDescent="0.2">
      <c r="E2028" s="16" t="str">
        <f xml:space="preserve"> E$1888</f>
        <v>PR19 RFI revenue adjustment not eligible for tax uplift in 2022-23 CPIH FYA prices (WWN)</v>
      </c>
      <c r="F2028" s="166">
        <f t="shared" ref="F2028:G2028" si="680" xml:space="preserve"> F$1888</f>
        <v>3.0838737269255243</v>
      </c>
      <c r="G2028" s="16" t="str">
        <f t="shared" si="680"/>
        <v>£m</v>
      </c>
    </row>
    <row r="2029" spans="1:7" outlineLevel="3" x14ac:dyDescent="0.2">
      <c r="E2029" s="16" t="str">
        <f xml:space="preserve"> E$1916</f>
        <v>PR19 Bioresources revenue adjustment not eligible for tax uplift in 2022-23 CPIH FYA prices (WWN)</v>
      </c>
      <c r="F2029" s="166">
        <f t="shared" ref="F2029:G2029" si="681" xml:space="preserve"> F$1916</f>
        <v>0</v>
      </c>
      <c r="G2029" s="16" t="str">
        <f t="shared" si="681"/>
        <v>£m</v>
      </c>
    </row>
    <row r="2030" spans="1:7" outlineLevel="3" x14ac:dyDescent="0.2">
      <c r="E2030" s="16" t="str">
        <f xml:space="preserve"> E$1943</f>
        <v>PR19 Bioresources forecasting accuracy incentive penalty adjustment not eligible for tax uplift in 2022-23 CPIH FYA prices (WWN)</v>
      </c>
      <c r="F2030" s="166">
        <f t="shared" ref="F2030:G2030" si="682" xml:space="preserve"> F$1943</f>
        <v>0</v>
      </c>
      <c r="G2030" s="16" t="str">
        <f t="shared" si="682"/>
        <v>£m</v>
      </c>
    </row>
    <row r="2031" spans="1:7" s="16" customFormat="1" outlineLevel="3" x14ac:dyDescent="0.2">
      <c r="A2031" s="163"/>
      <c r="B2031" s="163"/>
      <c r="C2031" s="164"/>
      <c r="D2031" s="165"/>
      <c r="E2031" s="271" t="s">
        <v>1160</v>
      </c>
      <c r="F2031" s="272">
        <f xml:space="preserve"> SUM( F2006:F2030 )</f>
        <v>0.43807451054938662</v>
      </c>
      <c r="G2031" s="271" t="s">
        <v>158</v>
      </c>
    </row>
    <row r="2032" spans="1:7" outlineLevel="2" x14ac:dyDescent="0.2">
      <c r="C2032" s="40" t="s">
        <v>957</v>
      </c>
      <c r="F2032" s="260"/>
    </row>
    <row r="2033" spans="5:7" outlineLevel="3" x14ac:dyDescent="0.2">
      <c r="E2033" s="16" t="str">
        <f xml:space="preserve"> E$1301</f>
        <v>PR14 BYR WRFIM revenue adjustment not eligible for tax uplift in 2022-23 CPIH FYA prices (BR)</v>
      </c>
      <c r="F2033" s="166">
        <f t="shared" ref="F2033:G2033" si="683" xml:space="preserve"> F$1301</f>
        <v>0</v>
      </c>
      <c r="G2033" s="16" t="str">
        <f t="shared" si="683"/>
        <v>£m</v>
      </c>
    </row>
    <row r="2034" spans="5:7" outlineLevel="3" x14ac:dyDescent="0.2">
      <c r="E2034" s="16" t="str">
        <f xml:space="preserve"> E$1318</f>
        <v>PR14 BYR Water trading revenue adjustment not eligible for tax uplift in 2022-23 CPIH FYA prices (BR)</v>
      </c>
      <c r="F2034" s="166">
        <f t="shared" ref="F2034:G2034" si="684" xml:space="preserve"> F$1318</f>
        <v>0</v>
      </c>
      <c r="G2034" s="16" t="str">
        <f t="shared" si="684"/>
        <v>£m</v>
      </c>
    </row>
    <row r="2035" spans="5:7" outlineLevel="3" x14ac:dyDescent="0.2">
      <c r="E2035" s="16" t="str">
        <f xml:space="preserve"> E$1335</f>
        <v>PR14 BYR Totex menu revenue adjustment not eligible for tax uplift in 2022-23 CPIH FYA prices (BR)</v>
      </c>
      <c r="F2035" s="166">
        <f t="shared" ref="F2035:G2035" si="685" xml:space="preserve"> F$1335</f>
        <v>0</v>
      </c>
      <c r="G2035" s="16" t="str">
        <f t="shared" si="685"/>
        <v>£m</v>
      </c>
    </row>
    <row r="2036" spans="5:7" outlineLevel="3" x14ac:dyDescent="0.2">
      <c r="E2036" s="16" t="str">
        <f xml:space="preserve"> E$1352</f>
        <v>PR14 BYR Other revenue adjustment not eligible for tax uplift in 2022-23 CPIH FYA prices (BR)</v>
      </c>
      <c r="F2036" s="166">
        <f t="shared" ref="F2036:G2036" si="686" xml:space="preserve"> F$1352</f>
        <v>0</v>
      </c>
      <c r="G2036" s="16" t="str">
        <f t="shared" si="686"/>
        <v>£m</v>
      </c>
    </row>
    <row r="2037" spans="5:7" outlineLevel="3" x14ac:dyDescent="0.2">
      <c r="E2037" s="16" t="str">
        <f xml:space="preserve"> E$1385</f>
        <v>PR19 ODI revenue adjustment not eligible for tax uplift in 2022-23 CPIH FYA prices (BR)</v>
      </c>
      <c r="F2037" s="166">
        <f t="shared" ref="F2037:G2037" si="687" xml:space="preserve"> F$1385</f>
        <v>0</v>
      </c>
      <c r="G2037" s="16" t="str">
        <f t="shared" si="687"/>
        <v>£m</v>
      </c>
    </row>
    <row r="2038" spans="5:7" outlineLevel="3" x14ac:dyDescent="0.2">
      <c r="E2038" s="16" t="str">
        <f xml:space="preserve"> E$1413</f>
        <v>PR19 C-MeX revenue adjustment not eligible for tax uplift in 2022-23 CPIH FYA prices (BR)</v>
      </c>
      <c r="F2038" s="166">
        <f t="shared" ref="F2038:G2038" si="688" xml:space="preserve"> F$1413</f>
        <v>0</v>
      </c>
      <c r="G2038" s="16" t="str">
        <f t="shared" si="688"/>
        <v>£m</v>
      </c>
    </row>
    <row r="2039" spans="5:7" outlineLevel="3" x14ac:dyDescent="0.2">
      <c r="E2039" s="16" t="str">
        <f xml:space="preserve"> E$1441</f>
        <v>PR19 D-MeX revenue adjustment not eligible for tax uplift in 2022-23 CPIH FYA prices (BR)</v>
      </c>
      <c r="F2039" s="166">
        <f t="shared" ref="F2039:G2039" si="689" xml:space="preserve"> F$1441</f>
        <v>0</v>
      </c>
      <c r="G2039" s="16" t="str">
        <f t="shared" si="689"/>
        <v>£m</v>
      </c>
    </row>
    <row r="2040" spans="5:7" outlineLevel="3" x14ac:dyDescent="0.2">
      <c r="E2040" s="16" t="str">
        <f xml:space="preserve"> E$1469</f>
        <v>PR19 Bilateral entry (BEA) revenue adjustment not eligible for tax uplift in 2022-23 CPIH FYA prices (BR)</v>
      </c>
      <c r="F2040" s="166">
        <f t="shared" ref="F2040:G2040" si="690" xml:space="preserve"> F$1469</f>
        <v>0</v>
      </c>
      <c r="G2040" s="16" t="str">
        <f t="shared" si="690"/>
        <v>£m</v>
      </c>
    </row>
    <row r="2041" spans="5:7" outlineLevel="3" x14ac:dyDescent="0.2">
      <c r="E2041" s="16" t="str">
        <f xml:space="preserve"> E$1497</f>
        <v>PR19 Business retail revenue adjustment not eligible for tax uplift in 2022-23 CPIH FYA prices (BR)</v>
      </c>
      <c r="F2041" s="166">
        <f t="shared" ref="F2041:G2041" si="691" xml:space="preserve"> F$1497</f>
        <v>0</v>
      </c>
      <c r="G2041" s="16" t="str">
        <f t="shared" si="691"/>
        <v>£m</v>
      </c>
    </row>
    <row r="2042" spans="5:7" outlineLevel="3" x14ac:dyDescent="0.2">
      <c r="E2042" s="16" t="str">
        <f xml:space="preserve"> E$1525</f>
        <v>PR19 Water trading revenue adjustment not eligible for tax uplift in 2022-23 CPIH FYA prices (BR)</v>
      </c>
      <c r="F2042" s="166">
        <f t="shared" ref="F2042:G2042" si="692" xml:space="preserve"> F$1525</f>
        <v>0</v>
      </c>
      <c r="G2042" s="16" t="str">
        <f t="shared" si="692"/>
        <v>£m</v>
      </c>
    </row>
    <row r="2043" spans="5:7" outlineLevel="3" x14ac:dyDescent="0.2">
      <c r="E2043" s="16" t="str">
        <f xml:space="preserve"> E$1553</f>
        <v>PR19 Developer services revenue adjustment not eligible for tax uplift in 2022-23 CPIH FYA prices (BR)</v>
      </c>
      <c r="F2043" s="166">
        <f t="shared" ref="F2043:G2043" si="693" xml:space="preserve"> F$1553</f>
        <v>0</v>
      </c>
      <c r="G2043" s="16" t="str">
        <f t="shared" si="693"/>
        <v>£m</v>
      </c>
    </row>
    <row r="2044" spans="5:7" outlineLevel="3" x14ac:dyDescent="0.2">
      <c r="E2044" s="16" t="str">
        <f>E$1581</f>
        <v>PR19 Cost of new debt revenue adjustment not eligible for tax uplift in 2022-23 CPIH FYA prices (BR)</v>
      </c>
      <c r="F2044" s="166">
        <f t="shared" ref="F2044:G2044" si="694">F$1581</f>
        <v>0.54073004957620341</v>
      </c>
      <c r="G2044" s="16" t="str">
        <f t="shared" si="694"/>
        <v>£m</v>
      </c>
    </row>
    <row r="2045" spans="5:7" outlineLevel="3" x14ac:dyDescent="0.2">
      <c r="E2045" s="16" t="str">
        <f xml:space="preserve"> E$1609</f>
        <v>PR19 Totex costs revenue adjustment not eligible for tax uplift in 2022-23 CPIH FYA prices (BR)</v>
      </c>
      <c r="F2045" s="166">
        <f t="shared" ref="F2045:G2045" si="695" xml:space="preserve"> F$1609</f>
        <v>-1.6316352150967532</v>
      </c>
      <c r="G2045" s="16" t="str">
        <f t="shared" si="695"/>
        <v>£m</v>
      </c>
    </row>
    <row r="2046" spans="5:7" outlineLevel="3" x14ac:dyDescent="0.2">
      <c r="E2046" s="16" t="str">
        <f xml:space="preserve"> E$1637</f>
        <v>PR19 Tax revenue adjustment not eligible for tax uplift in 2022-23 CPIH FYA prices (BR)</v>
      </c>
      <c r="F2046" s="166">
        <f t="shared" ref="F2046:G2046" si="696" xml:space="preserve"> F$1637</f>
        <v>-2.6091995841995841</v>
      </c>
      <c r="G2046" s="16" t="str">
        <f t="shared" si="696"/>
        <v>£m</v>
      </c>
    </row>
    <row r="2047" spans="5:7" outlineLevel="3" x14ac:dyDescent="0.2">
      <c r="E2047" s="16" t="str">
        <f xml:space="preserve"> E$1665</f>
        <v>PR19 RPI-CPIH wedge revenue adjustment not eligible for tax uplift in 2022-23 CPIH FYA prices (BR)</v>
      </c>
      <c r="F2047" s="166">
        <f t="shared" ref="F2047:G2047" si="697" xml:space="preserve"> F$1665</f>
        <v>0</v>
      </c>
      <c r="G2047" s="16" t="str">
        <f t="shared" si="697"/>
        <v>£m</v>
      </c>
    </row>
    <row r="2048" spans="5:7" outlineLevel="3" x14ac:dyDescent="0.2">
      <c r="E2048" s="16" t="str">
        <f xml:space="preserve"> E$1693</f>
        <v>PR19 Strategic regional water resources revenue adjustment not eligible for tax uplift in 2022-23 CPIH FYA prices (BR)</v>
      </c>
      <c r="F2048" s="166">
        <f t="shared" ref="F2048:G2048" si="698" xml:space="preserve"> F$1693</f>
        <v>0</v>
      </c>
      <c r="G2048" s="16" t="str">
        <f t="shared" si="698"/>
        <v>£m</v>
      </c>
    </row>
    <row r="2049" spans="1:7" outlineLevel="3" x14ac:dyDescent="0.2">
      <c r="E2049" s="16" t="str">
        <f xml:space="preserve"> E$1721</f>
        <v>PR19 Havant Thicket activities revenue adjustment not eligible for tax uplift in 2022-23 CPIH FYA prices (BR)</v>
      </c>
      <c r="F2049" s="166">
        <f t="shared" ref="F2049:G2049" si="699" xml:space="preserve"> F$1721</f>
        <v>0</v>
      </c>
      <c r="G2049" s="16" t="str">
        <f t="shared" si="699"/>
        <v>£m</v>
      </c>
    </row>
    <row r="2050" spans="1:7" outlineLevel="3" x14ac:dyDescent="0.2">
      <c r="E2050" s="16" t="str">
        <f xml:space="preserve"> E$1749</f>
        <v>PR19 Green recovery costs revenue adjustment not eligible for tax uplift in 2022-23 CPIH FYA prices (BR)</v>
      </c>
      <c r="F2050" s="166">
        <f t="shared" ref="F2050:G2050" si="700" xml:space="preserve"> F$1749</f>
        <v>0</v>
      </c>
      <c r="G2050" s="16" t="str">
        <f t="shared" si="700"/>
        <v>£m</v>
      </c>
    </row>
    <row r="2051" spans="1:7" outlineLevel="3" x14ac:dyDescent="0.2">
      <c r="E2051" s="16" t="str">
        <f xml:space="preserve"> E$1777</f>
        <v>PR19 Green recovery (TVM) revenue adjustment not eligible for tax uplift in 2022-23 CPIH FYA prices (BR)</v>
      </c>
      <c r="F2051" s="166">
        <f t="shared" ref="F2051:G2051" si="701" xml:space="preserve"> F$1777</f>
        <v>0</v>
      </c>
      <c r="G2051" s="16" t="str">
        <f t="shared" si="701"/>
        <v>£m</v>
      </c>
    </row>
    <row r="2052" spans="1:7" outlineLevel="3" x14ac:dyDescent="0.2">
      <c r="E2052" s="16" t="str">
        <f xml:space="preserve"> E$1805</f>
        <v>Other revenue adjustment not eligible for tax uplift in 2022-23 CPIH FYA prices (BR)</v>
      </c>
      <c r="F2052" s="166">
        <f t="shared" ref="F2052:G2052" si="702" xml:space="preserve"> F$1805</f>
        <v>0</v>
      </c>
      <c r="G2052" s="16" t="str">
        <f t="shared" si="702"/>
        <v>£m</v>
      </c>
    </row>
    <row r="2053" spans="1:7" outlineLevel="3" x14ac:dyDescent="0.2">
      <c r="E2053" s="16" t="str">
        <f xml:space="preserve"> E$1833</f>
        <v>PR19 Gearing outperformance revenue adjustment not eligible for tax uplift in 2022-23 CPIH FYA prices (BR)</v>
      </c>
      <c r="F2053" s="166">
        <f t="shared" ref="F2053:G2053" si="703" xml:space="preserve"> F$1833</f>
        <v>0</v>
      </c>
      <c r="G2053" s="16" t="str">
        <f t="shared" si="703"/>
        <v>£m</v>
      </c>
    </row>
    <row r="2054" spans="1:7" outlineLevel="3" x14ac:dyDescent="0.2">
      <c r="E2054" s="16" t="str">
        <f xml:space="preserve"> E$1861</f>
        <v>PR19 Residential retail revenue adjustment not eligible for tax uplift in 2022-23 CPIH FYA prices (BR)</v>
      </c>
      <c r="F2054" s="166">
        <f t="shared" ref="F2054:G2054" si="704" xml:space="preserve"> F$1861</f>
        <v>0</v>
      </c>
      <c r="G2054" s="16" t="str">
        <f t="shared" si="704"/>
        <v>£m</v>
      </c>
    </row>
    <row r="2055" spans="1:7" outlineLevel="3" x14ac:dyDescent="0.2">
      <c r="E2055" s="16" t="str">
        <f xml:space="preserve"> E$1889</f>
        <v>PR19 RFI revenue adjustment not eligible for tax uplift in 2022-23 CPIH FYA prices (BR)</v>
      </c>
      <c r="F2055" s="166">
        <f t="shared" ref="F2055:G2055" si="705" xml:space="preserve"> F$1889</f>
        <v>0</v>
      </c>
      <c r="G2055" s="16" t="str">
        <f t="shared" si="705"/>
        <v>£m</v>
      </c>
    </row>
    <row r="2056" spans="1:7" outlineLevel="3" x14ac:dyDescent="0.2">
      <c r="E2056" s="16" t="str">
        <f xml:space="preserve"> E$1917</f>
        <v>PR19 Bioresources revenue adjustment not eligible for tax uplift in 2022-23 CPIH FYA prices (BR)</v>
      </c>
      <c r="F2056" s="166">
        <f t="shared" ref="F2056:G2056" si="706" xml:space="preserve"> F$1917</f>
        <v>0.26452030441577307</v>
      </c>
      <c r="G2056" s="16" t="str">
        <f t="shared" si="706"/>
        <v>£m</v>
      </c>
    </row>
    <row r="2057" spans="1:7" outlineLevel="3" x14ac:dyDescent="0.2">
      <c r="E2057" s="16" t="str">
        <f xml:space="preserve"> E$1944</f>
        <v>PR19 Bioresources forecasting accuracy incentive penalty adjustment not eligible for tax uplift in 2022-23 CPIH FYA prices (BR)</v>
      </c>
      <c r="F2057" s="166">
        <f t="shared" ref="F2057:G2057" si="707" xml:space="preserve"> F$1944</f>
        <v>0</v>
      </c>
      <c r="G2057" s="16" t="str">
        <f t="shared" si="707"/>
        <v>£m</v>
      </c>
    </row>
    <row r="2058" spans="1:7" s="16" customFormat="1" outlineLevel="3" x14ac:dyDescent="0.2">
      <c r="A2058" s="163"/>
      <c r="B2058" s="163"/>
      <c r="C2058" s="164"/>
      <c r="D2058" s="165"/>
      <c r="E2058" s="271" t="s">
        <v>1161</v>
      </c>
      <c r="F2058" s="272">
        <f xml:space="preserve"> SUM( F2033:F2057 )</f>
        <v>-3.4355844453043609</v>
      </c>
      <c r="G2058" s="271" t="s">
        <v>158</v>
      </c>
    </row>
    <row r="2059" spans="1:7" outlineLevel="2" x14ac:dyDescent="0.2">
      <c r="C2059" s="40" t="s">
        <v>959</v>
      </c>
      <c r="F2059" s="260"/>
    </row>
    <row r="2060" spans="1:7" outlineLevel="3" x14ac:dyDescent="0.2">
      <c r="E2060" s="16" t="str">
        <f xml:space="preserve"> E$1302</f>
        <v>PR14 BYR WRFIM revenue adjustment not eligible for tax uplift in 2022-23 CPIH FYA prices (ADDN1)</v>
      </c>
      <c r="F2060" s="166">
        <f t="shared" ref="F2060:G2060" si="708" xml:space="preserve"> F$1302</f>
        <v>0</v>
      </c>
      <c r="G2060" s="16" t="str">
        <f t="shared" si="708"/>
        <v>£m</v>
      </c>
    </row>
    <row r="2061" spans="1:7" outlineLevel="3" x14ac:dyDescent="0.2">
      <c r="E2061" s="16" t="str">
        <f xml:space="preserve"> E$1319</f>
        <v>PR14 BYR Water trading revenue adjustment not eligible for tax uplift in 2022-23 CPIH FYA prices (ADDN1)</v>
      </c>
      <c r="F2061" s="166">
        <f t="shared" ref="F2061:G2061" si="709" xml:space="preserve"> F$1319</f>
        <v>0</v>
      </c>
      <c r="G2061" s="16" t="str">
        <f t="shared" si="709"/>
        <v>£m</v>
      </c>
    </row>
    <row r="2062" spans="1:7" outlineLevel="3" x14ac:dyDescent="0.2">
      <c r="E2062" s="16" t="str">
        <f xml:space="preserve"> E$1336</f>
        <v>PR14 BYR Totex menu revenue adjustment not eligible for tax uplift in 2022-23 CPIH FYA prices (ADDN1)</v>
      </c>
      <c r="F2062" s="166">
        <f t="shared" ref="F2062:G2062" si="710" xml:space="preserve"> F$1336</f>
        <v>0</v>
      </c>
      <c r="G2062" s="16" t="str">
        <f t="shared" si="710"/>
        <v>£m</v>
      </c>
    </row>
    <row r="2063" spans="1:7" outlineLevel="3" x14ac:dyDescent="0.2">
      <c r="E2063" s="16" t="str">
        <f xml:space="preserve"> E$1353</f>
        <v>PR14 BYR Other revenue adjustment not eligible for tax uplift in 2022-23 CPIH FYA prices (ADDN1)</v>
      </c>
      <c r="F2063" s="166">
        <f t="shared" ref="F2063:G2063" si="711" xml:space="preserve"> F$1353</f>
        <v>0</v>
      </c>
      <c r="G2063" s="16" t="str">
        <f t="shared" si="711"/>
        <v>£m</v>
      </c>
    </row>
    <row r="2064" spans="1:7" outlineLevel="3" x14ac:dyDescent="0.2">
      <c r="E2064" s="16" t="str">
        <f xml:space="preserve"> E$1387</f>
        <v>PR19 ODI revenue adjustment not eligible for tax uplift in 2022-23 CPIH FYA prices (ADDN2)</v>
      </c>
      <c r="F2064" s="166">
        <f t="shared" ref="F2064:G2064" si="712" xml:space="preserve"> F$1387</f>
        <v>0</v>
      </c>
      <c r="G2064" s="16" t="str">
        <f t="shared" si="712"/>
        <v>£m</v>
      </c>
    </row>
    <row r="2065" spans="5:7" outlineLevel="3" x14ac:dyDescent="0.2">
      <c r="E2065" s="16" t="str">
        <f xml:space="preserve"> E$1414</f>
        <v>PR19 C-MeX revenue adjustment not eligible for tax uplift in 2022-23 CPIH FYA prices (ADDN1)</v>
      </c>
      <c r="F2065" s="166">
        <f t="shared" ref="F2065:G2065" si="713" xml:space="preserve"> F$1414</f>
        <v>0</v>
      </c>
      <c r="G2065" s="16" t="str">
        <f t="shared" si="713"/>
        <v>£m</v>
      </c>
    </row>
    <row r="2066" spans="5:7" outlineLevel="3" x14ac:dyDescent="0.2">
      <c r="E2066" s="16" t="str">
        <f xml:space="preserve"> E$1442</f>
        <v>PR19 D-MeX revenue adjustment not eligible for tax uplift in 2022-23 CPIH FYA prices (ADDN1)</v>
      </c>
      <c r="F2066" s="166">
        <f t="shared" ref="F2066:G2066" si="714" xml:space="preserve"> F$1442</f>
        <v>0</v>
      </c>
      <c r="G2066" s="16" t="str">
        <f t="shared" si="714"/>
        <v>£m</v>
      </c>
    </row>
    <row r="2067" spans="5:7" outlineLevel="3" x14ac:dyDescent="0.2">
      <c r="E2067" s="16" t="str">
        <f xml:space="preserve"> E$1470</f>
        <v>PR19 Bilateral entry (BEA) revenue adjustment not eligible for tax uplift in 2022-23 CPIH FYA prices (ADDN1)</v>
      </c>
      <c r="F2067" s="166">
        <f t="shared" ref="F2067:G2067" si="715" xml:space="preserve"> F$1470</f>
        <v>0</v>
      </c>
      <c r="G2067" s="16" t="str">
        <f t="shared" si="715"/>
        <v>£m</v>
      </c>
    </row>
    <row r="2068" spans="5:7" outlineLevel="3" x14ac:dyDescent="0.2">
      <c r="E2068" s="16" t="str">
        <f xml:space="preserve"> E$1498</f>
        <v>PR19 Business retail revenue adjustment not eligible for tax uplift in 2022-23 CPIH FYA prices (ADDN1)</v>
      </c>
      <c r="F2068" s="166">
        <f t="shared" ref="F2068:G2068" si="716" xml:space="preserve"> F$1498</f>
        <v>0</v>
      </c>
      <c r="G2068" s="16" t="str">
        <f t="shared" si="716"/>
        <v>£m</v>
      </c>
    </row>
    <row r="2069" spans="5:7" outlineLevel="3" x14ac:dyDescent="0.2">
      <c r="E2069" s="16" t="str">
        <f xml:space="preserve"> E$1526</f>
        <v>PR19 Water trading revenue adjustment not eligible for tax uplift in 2022-23 CPIH FYA prices (ADDN1)</v>
      </c>
      <c r="F2069" s="166">
        <f t="shared" ref="F2069:G2069" si="717" xml:space="preserve"> F$1526</f>
        <v>0</v>
      </c>
      <c r="G2069" s="16" t="str">
        <f t="shared" si="717"/>
        <v>£m</v>
      </c>
    </row>
    <row r="2070" spans="5:7" outlineLevel="3" x14ac:dyDescent="0.2">
      <c r="E2070" s="16" t="str">
        <f xml:space="preserve"> E$1554</f>
        <v>PR19 Developer services revenue adjustment not eligible for tax uplift in 2022-23 CPIH FYA prices (ADDN1)</v>
      </c>
      <c r="F2070" s="166">
        <f t="shared" ref="F2070:G2070" si="718" xml:space="preserve"> F$1554</f>
        <v>0</v>
      </c>
      <c r="G2070" s="16" t="str">
        <f t="shared" si="718"/>
        <v>£m</v>
      </c>
    </row>
    <row r="2071" spans="5:7" outlineLevel="3" x14ac:dyDescent="0.2">
      <c r="E2071" s="16" t="str">
        <f>E$1582</f>
        <v>PR19 Cost of new debt revenue adjustment not eligible for tax uplift in 2022-23 CPIH FYA prices (ADDN1)</v>
      </c>
      <c r="F2071" s="166">
        <f t="shared" ref="F2071:G2071" si="719">F$1582</f>
        <v>0</v>
      </c>
      <c r="G2071" s="16" t="str">
        <f t="shared" si="719"/>
        <v>£m</v>
      </c>
    </row>
    <row r="2072" spans="5:7" outlineLevel="3" x14ac:dyDescent="0.2">
      <c r="E2072" s="16" t="str">
        <f xml:space="preserve"> E$1610</f>
        <v>PR19 Totex costs revenue adjustment not eligible for tax uplift in 2022-23 CPIH FYA prices (ADDN1)</v>
      </c>
      <c r="F2072" s="166">
        <f t="shared" ref="F2072:G2072" si="720" xml:space="preserve"> F$1610</f>
        <v>0</v>
      </c>
      <c r="G2072" s="16" t="str">
        <f t="shared" si="720"/>
        <v>£m</v>
      </c>
    </row>
    <row r="2073" spans="5:7" outlineLevel="3" x14ac:dyDescent="0.2">
      <c r="E2073" s="16" t="str">
        <f xml:space="preserve"> E$1638</f>
        <v>PR19 Tax revenue adjustment not eligible for tax uplift in 2022-23 CPIH FYA prices (ADDN1)</v>
      </c>
      <c r="F2073" s="166">
        <f t="shared" ref="F2073:G2073" si="721" xml:space="preserve"> F$1638</f>
        <v>0</v>
      </c>
      <c r="G2073" s="16" t="str">
        <f t="shared" si="721"/>
        <v>£m</v>
      </c>
    </row>
    <row r="2074" spans="5:7" outlineLevel="3" x14ac:dyDescent="0.2">
      <c r="E2074" s="16" t="str">
        <f xml:space="preserve"> E$1666</f>
        <v>PR19 RPI-CPIH wedge revenue adjustment not eligible for tax uplift in 2022-23 CPIH FYA prices (ADDN1)</v>
      </c>
      <c r="F2074" s="166">
        <f t="shared" ref="F2074:G2074" si="722" xml:space="preserve"> F$1666</f>
        <v>0</v>
      </c>
      <c r="G2074" s="16" t="str">
        <f t="shared" si="722"/>
        <v>£m</v>
      </c>
    </row>
    <row r="2075" spans="5:7" outlineLevel="3" x14ac:dyDescent="0.2">
      <c r="E2075" s="16" t="str">
        <f xml:space="preserve"> E$1694</f>
        <v>PR19 Strategic regional water resources revenue adjustment not eligible for tax uplift in 2022-23 CPIH FYA prices (ADDN1)</v>
      </c>
      <c r="F2075" s="166">
        <f t="shared" ref="F2075:G2075" si="723" xml:space="preserve"> F$1694</f>
        <v>0</v>
      </c>
      <c r="G2075" s="16" t="str">
        <f t="shared" si="723"/>
        <v>£m</v>
      </c>
    </row>
    <row r="2076" spans="5:7" outlineLevel="3" x14ac:dyDescent="0.2">
      <c r="E2076" s="16" t="str">
        <f xml:space="preserve"> E$1722</f>
        <v>PR19 Havant Thicket activities revenue adjustment not eligible for tax uplift in 2022-23 CPIH FYA prices (ADDN1)</v>
      </c>
      <c r="F2076" s="166">
        <f t="shared" ref="F2076:G2076" si="724" xml:space="preserve"> F$1722</f>
        <v>0</v>
      </c>
      <c r="G2076" s="16" t="str">
        <f t="shared" si="724"/>
        <v>£m</v>
      </c>
    </row>
    <row r="2077" spans="5:7" outlineLevel="3" x14ac:dyDescent="0.2">
      <c r="E2077" s="16" t="str">
        <f xml:space="preserve"> E$1750</f>
        <v>PR19 Green recovery costs revenue adjustment not eligible for tax uplift in 2022-23 CPIH FYA prices (ADDN1)</v>
      </c>
      <c r="F2077" s="166">
        <f t="shared" ref="F2077:G2077" si="725" xml:space="preserve"> F$1750</f>
        <v>0</v>
      </c>
      <c r="G2077" s="16" t="str">
        <f t="shared" si="725"/>
        <v>£m</v>
      </c>
    </row>
    <row r="2078" spans="5:7" outlineLevel="3" x14ac:dyDescent="0.2">
      <c r="E2078" s="16" t="str">
        <f xml:space="preserve"> E$1778</f>
        <v>PR19 Green recovery (TVM) revenue adjustment not eligible for tax uplift in 2022-23 CPIH FYA prices (ADDN1)</v>
      </c>
      <c r="F2078" s="166">
        <f t="shared" ref="F2078:G2078" si="726" xml:space="preserve"> F$1778</f>
        <v>0</v>
      </c>
      <c r="G2078" s="16" t="str">
        <f t="shared" si="726"/>
        <v>£m</v>
      </c>
    </row>
    <row r="2079" spans="5:7" outlineLevel="3" x14ac:dyDescent="0.2">
      <c r="E2079" s="16" t="str">
        <f xml:space="preserve"> E$1806</f>
        <v>Other revenue adjustment not eligible for tax uplift in 2022-23 CPIH FYA prices (ADDN1)</v>
      </c>
      <c r="F2079" s="166">
        <f t="shared" ref="F2079:G2079" si="727" xml:space="preserve"> F$1806</f>
        <v>0</v>
      </c>
      <c r="G2079" s="16" t="str">
        <f t="shared" si="727"/>
        <v>£m</v>
      </c>
    </row>
    <row r="2080" spans="5:7" outlineLevel="3" x14ac:dyDescent="0.2">
      <c r="E2080" s="16" t="str">
        <f xml:space="preserve"> E$1834</f>
        <v>PR19 Gearing outperformance revenue adjustment not eligible for tax uplift in 2022-23 CPIH FYA prices (ADDN1)</v>
      </c>
      <c r="F2080" s="166">
        <f t="shared" ref="F2080:G2080" si="728" xml:space="preserve"> F$1834</f>
        <v>0</v>
      </c>
      <c r="G2080" s="16" t="str">
        <f t="shared" si="728"/>
        <v>£m</v>
      </c>
    </row>
    <row r="2081" spans="1:7" outlineLevel="3" x14ac:dyDescent="0.2">
      <c r="E2081" s="16" t="str">
        <f xml:space="preserve"> E$1862</f>
        <v>PR19 Residential retail revenue adjustment not eligible for tax uplift in 2022-23 CPIH FYA prices (ADDN1)</v>
      </c>
      <c r="F2081" s="166">
        <f t="shared" ref="F2081:G2081" si="729" xml:space="preserve"> F$1862</f>
        <v>0</v>
      </c>
      <c r="G2081" s="16" t="str">
        <f t="shared" si="729"/>
        <v>£m</v>
      </c>
    </row>
    <row r="2082" spans="1:7" outlineLevel="3" x14ac:dyDescent="0.2">
      <c r="E2082" s="16" t="str">
        <f xml:space="preserve"> E$1890</f>
        <v>PR19 RFI revenue adjustment not eligible for tax uplift in 2022-23 CPIH FYA prices (ADDN1)</v>
      </c>
      <c r="F2082" s="166">
        <f t="shared" ref="F2082:G2082" si="730" xml:space="preserve"> F$1890</f>
        <v>0</v>
      </c>
      <c r="G2082" s="16" t="str">
        <f t="shared" si="730"/>
        <v>£m</v>
      </c>
    </row>
    <row r="2083" spans="1:7" outlineLevel="3" x14ac:dyDescent="0.2">
      <c r="E2083" s="16" t="str">
        <f xml:space="preserve"> E$1918</f>
        <v>PR19 Bioresources revenue adjustment not eligible for tax uplift in 2022-23 CPIH FYA prices (ADDN1)</v>
      </c>
      <c r="F2083" s="166">
        <f t="shared" ref="F2083:G2083" si="731" xml:space="preserve"> F$1918</f>
        <v>0</v>
      </c>
      <c r="G2083" s="16" t="str">
        <f t="shared" si="731"/>
        <v>£m</v>
      </c>
    </row>
    <row r="2084" spans="1:7" outlineLevel="3" x14ac:dyDescent="0.2">
      <c r="E2084" s="16" t="str">
        <f xml:space="preserve"> E$1945</f>
        <v>PR19 Bioresources forecasting accuracy incentive penalty adjustment not eligible for tax uplift in 2022-23 CPIH FYA prices (ADDN1)</v>
      </c>
      <c r="F2084" s="166">
        <f t="shared" ref="F2084:G2084" si="732" xml:space="preserve"> F$1945</f>
        <v>0</v>
      </c>
      <c r="G2084" s="16" t="str">
        <f t="shared" si="732"/>
        <v>£m</v>
      </c>
    </row>
    <row r="2085" spans="1:7" s="16" customFormat="1" outlineLevel="3" x14ac:dyDescent="0.2">
      <c r="A2085" s="163"/>
      <c r="B2085" s="163"/>
      <c r="C2085" s="164"/>
      <c r="D2085" s="165"/>
      <c r="E2085" s="271" t="s">
        <v>1162</v>
      </c>
      <c r="F2085" s="272">
        <f xml:space="preserve"> SUM( F2060:F2084 )</f>
        <v>0</v>
      </c>
      <c r="G2085" s="271" t="s">
        <v>158</v>
      </c>
    </row>
    <row r="2086" spans="1:7" outlineLevel="2" x14ac:dyDescent="0.2">
      <c r="C2086" s="40" t="s">
        <v>961</v>
      </c>
      <c r="F2086" s="260"/>
    </row>
    <row r="2087" spans="1:7" outlineLevel="3" x14ac:dyDescent="0.2">
      <c r="E2087" s="16" t="str">
        <f xml:space="preserve"> E$1303</f>
        <v>PR14 BYR WRFIM revenue adjustment not eligible for tax uplift in 2022-23 CPIH FYA prices (ADDN2)</v>
      </c>
      <c r="F2087" s="166">
        <f t="shared" ref="F2087:G2087" si="733" xml:space="preserve"> F$1303</f>
        <v>0</v>
      </c>
      <c r="G2087" s="16" t="str">
        <f t="shared" si="733"/>
        <v>£m</v>
      </c>
    </row>
    <row r="2088" spans="1:7" outlineLevel="3" x14ac:dyDescent="0.2">
      <c r="E2088" s="16" t="str">
        <f xml:space="preserve"> E$1320</f>
        <v>PR14 BYR Water trading revenue adjustment not eligible for tax uplift in 2022-23 CPIH FYA prices (ADDN2)</v>
      </c>
      <c r="F2088" s="166">
        <f t="shared" ref="F2088:G2088" si="734" xml:space="preserve"> F$1320</f>
        <v>0</v>
      </c>
      <c r="G2088" s="16" t="str">
        <f t="shared" si="734"/>
        <v>£m</v>
      </c>
    </row>
    <row r="2089" spans="1:7" outlineLevel="3" x14ac:dyDescent="0.2">
      <c r="E2089" s="16" t="str">
        <f xml:space="preserve"> E$1337</f>
        <v>PR14 BYR Totex menu revenue adjustment not eligible for tax uplift in 2022-23 CPIH FYA prices (ADDN2)</v>
      </c>
      <c r="F2089" s="166">
        <f t="shared" ref="F2089:G2089" si="735" xml:space="preserve"> F$1337</f>
        <v>0</v>
      </c>
      <c r="G2089" s="16" t="str">
        <f t="shared" si="735"/>
        <v>£m</v>
      </c>
    </row>
    <row r="2090" spans="1:7" outlineLevel="3" x14ac:dyDescent="0.2">
      <c r="E2090" s="16" t="str">
        <f xml:space="preserve"> E$1354</f>
        <v>PR14 BYR Other revenue adjustment not eligible for tax uplift in 2022-23 CPIH FYA prices (ADDN2)</v>
      </c>
      <c r="F2090" s="166">
        <f t="shared" ref="F2090:G2090" si="736" xml:space="preserve"> F$1354</f>
        <v>0</v>
      </c>
      <c r="G2090" s="16" t="str">
        <f t="shared" si="736"/>
        <v>£m</v>
      </c>
    </row>
    <row r="2091" spans="1:7" outlineLevel="3" x14ac:dyDescent="0.2">
      <c r="E2091" s="16" t="str">
        <f xml:space="preserve"> E$1387</f>
        <v>PR19 ODI revenue adjustment not eligible for tax uplift in 2022-23 CPIH FYA prices (ADDN2)</v>
      </c>
      <c r="F2091" s="166">
        <f t="shared" ref="F2091:G2091" si="737" xml:space="preserve"> F$1387</f>
        <v>0</v>
      </c>
      <c r="G2091" s="16" t="str">
        <f t="shared" si="737"/>
        <v>£m</v>
      </c>
    </row>
    <row r="2092" spans="1:7" outlineLevel="3" x14ac:dyDescent="0.2">
      <c r="E2092" s="16" t="str">
        <f xml:space="preserve"> E$1415</f>
        <v>PR19 C-MeX revenue adjustment not eligible for tax uplift in 2022-23 CPIH FYA prices (ADDN2)</v>
      </c>
      <c r="F2092" s="166">
        <f t="shared" ref="F2092:G2092" si="738" xml:space="preserve"> F$1415</f>
        <v>0</v>
      </c>
      <c r="G2092" s="16" t="str">
        <f t="shared" si="738"/>
        <v>£m</v>
      </c>
    </row>
    <row r="2093" spans="1:7" outlineLevel="3" x14ac:dyDescent="0.2">
      <c r="E2093" s="16" t="str">
        <f xml:space="preserve"> E$1443</f>
        <v>PR19 D-MeX revenue adjustment not eligible for tax uplift in 2022-23 CPIH FYA prices (ADDN2)</v>
      </c>
      <c r="F2093" s="166">
        <f t="shared" ref="F2093:G2093" si="739" xml:space="preserve"> F$1443</f>
        <v>0</v>
      </c>
      <c r="G2093" s="16" t="str">
        <f t="shared" si="739"/>
        <v>£m</v>
      </c>
    </row>
    <row r="2094" spans="1:7" outlineLevel="3" x14ac:dyDescent="0.2">
      <c r="E2094" s="16" t="str">
        <f xml:space="preserve"> E$1471</f>
        <v>PR19 Bilateral entry (BEA) revenue adjustment not eligible for tax uplift in 2022-23 CPIH FYA prices (ADDN2)</v>
      </c>
      <c r="F2094" s="166">
        <f t="shared" ref="F2094:G2094" si="740" xml:space="preserve"> F$1471</f>
        <v>0</v>
      </c>
      <c r="G2094" s="16" t="str">
        <f t="shared" si="740"/>
        <v>£m</v>
      </c>
    </row>
    <row r="2095" spans="1:7" outlineLevel="3" x14ac:dyDescent="0.2">
      <c r="E2095" s="16" t="str">
        <f xml:space="preserve"> E$1499</f>
        <v>PR19 Business retail revenue adjustment not eligible for tax uplift in 2022-23 CPIH FYA prices (ADDN2)</v>
      </c>
      <c r="F2095" s="166">
        <f t="shared" ref="F2095:G2095" si="741" xml:space="preserve"> F$1499</f>
        <v>0</v>
      </c>
      <c r="G2095" s="16" t="str">
        <f t="shared" si="741"/>
        <v>£m</v>
      </c>
    </row>
    <row r="2096" spans="1:7" outlineLevel="3" x14ac:dyDescent="0.2">
      <c r="E2096" s="16" t="str">
        <f xml:space="preserve"> E$1527</f>
        <v>PR19 Water trading revenue adjustment not eligible for tax uplift in 2022-23 CPIH FYA prices (ADDN2)</v>
      </c>
      <c r="F2096" s="166">
        <f t="shared" ref="F2096:G2096" si="742" xml:space="preserve"> F$1527</f>
        <v>0</v>
      </c>
      <c r="G2096" s="16" t="str">
        <f t="shared" si="742"/>
        <v>£m</v>
      </c>
    </row>
    <row r="2097" spans="1:7" outlineLevel="3" x14ac:dyDescent="0.2">
      <c r="E2097" s="16" t="str">
        <f xml:space="preserve"> E$1555</f>
        <v>PR19 Developer services revenue adjustment not eligible for tax uplift in 2022-23 CPIH FYA prices (ADDN2)</v>
      </c>
      <c r="F2097" s="166">
        <f t="shared" ref="F2097:G2097" si="743" xml:space="preserve"> F$1555</f>
        <v>0</v>
      </c>
      <c r="G2097" s="16" t="str">
        <f t="shared" si="743"/>
        <v>£m</v>
      </c>
    </row>
    <row r="2098" spans="1:7" outlineLevel="3" x14ac:dyDescent="0.2">
      <c r="E2098" s="16" t="str">
        <f>E$1583</f>
        <v>PR19 Cost of new debt revenue adjustment not eligible for tax uplift in 2022-23 CPIH FYA prices (ADDN2)</v>
      </c>
      <c r="F2098" s="166">
        <f t="shared" ref="F2098:G2098" si="744">F$1583</f>
        <v>0</v>
      </c>
      <c r="G2098" s="16" t="str">
        <f t="shared" si="744"/>
        <v>£m</v>
      </c>
    </row>
    <row r="2099" spans="1:7" outlineLevel="3" x14ac:dyDescent="0.2">
      <c r="E2099" s="16" t="str">
        <f xml:space="preserve"> E$1611</f>
        <v>PR19 Totex costs revenue adjustment not eligible for tax uplift in 2022-23 CPIH FYA prices (ADDN2)</v>
      </c>
      <c r="F2099" s="166">
        <f t="shared" ref="F2099:G2099" si="745" xml:space="preserve"> F$1611</f>
        <v>0</v>
      </c>
      <c r="G2099" s="16" t="str">
        <f t="shared" si="745"/>
        <v>£m</v>
      </c>
    </row>
    <row r="2100" spans="1:7" outlineLevel="3" x14ac:dyDescent="0.2">
      <c r="E2100" s="16" t="str">
        <f xml:space="preserve"> E$1639</f>
        <v>PR19 Tax revenue adjustment not eligible for tax uplift in 2022-23 CPIH FYA prices (ADDN2)</v>
      </c>
      <c r="F2100" s="166">
        <f t="shared" ref="F2100:G2100" si="746" xml:space="preserve"> F$1639</f>
        <v>0</v>
      </c>
      <c r="G2100" s="16" t="str">
        <f t="shared" si="746"/>
        <v>£m</v>
      </c>
    </row>
    <row r="2101" spans="1:7" outlineLevel="3" x14ac:dyDescent="0.2">
      <c r="E2101" s="16" t="str">
        <f xml:space="preserve"> E$1667</f>
        <v>PR19 RPI-CPIH wedge revenue adjustment not eligible for tax uplift in 2022-23 CPIH FYA prices (ADDN2)</v>
      </c>
      <c r="F2101" s="166">
        <f t="shared" ref="F2101:G2101" si="747" xml:space="preserve"> F$1667</f>
        <v>0</v>
      </c>
      <c r="G2101" s="16" t="str">
        <f t="shared" si="747"/>
        <v>£m</v>
      </c>
    </row>
    <row r="2102" spans="1:7" outlineLevel="3" x14ac:dyDescent="0.2">
      <c r="E2102" s="16" t="str">
        <f xml:space="preserve"> E$1695</f>
        <v>PR19 Strategic regional water resources revenue adjustment not eligible for tax uplift in 2022-23 CPIH FYA prices (ADDN2)</v>
      </c>
      <c r="F2102" s="166">
        <f t="shared" ref="F2102:G2102" si="748" xml:space="preserve"> F$1695</f>
        <v>0</v>
      </c>
      <c r="G2102" s="16" t="str">
        <f t="shared" si="748"/>
        <v>£m</v>
      </c>
    </row>
    <row r="2103" spans="1:7" outlineLevel="3" x14ac:dyDescent="0.2">
      <c r="E2103" s="16" t="str">
        <f xml:space="preserve"> E$1723</f>
        <v>PR19 Havant Thicket activities revenue adjustment not eligible for tax uplift in 2022-23 CPIH FYA prices (ADDN2)</v>
      </c>
      <c r="F2103" s="166">
        <f t="shared" ref="F2103:G2103" si="749" xml:space="preserve"> F$1723</f>
        <v>0</v>
      </c>
      <c r="G2103" s="16" t="str">
        <f t="shared" si="749"/>
        <v>£m</v>
      </c>
    </row>
    <row r="2104" spans="1:7" outlineLevel="3" x14ac:dyDescent="0.2">
      <c r="E2104" s="16" t="str">
        <f xml:space="preserve"> E$1751</f>
        <v>PR19 Green recovery costs revenue adjustment not eligible for tax uplift in 2022-23 CPIH FYA prices (ADDN2)</v>
      </c>
      <c r="F2104" s="166">
        <f t="shared" ref="F2104:G2104" si="750" xml:space="preserve"> F$1751</f>
        <v>0</v>
      </c>
      <c r="G2104" s="16" t="str">
        <f t="shared" si="750"/>
        <v>£m</v>
      </c>
    </row>
    <row r="2105" spans="1:7" outlineLevel="3" x14ac:dyDescent="0.2">
      <c r="E2105" s="16" t="str">
        <f xml:space="preserve"> E$1779</f>
        <v>PR19 Green recovery (TVM) revenue adjustment not eligible for tax uplift in 2022-23 CPIH FYA prices (ADDN2)</v>
      </c>
      <c r="F2105" s="166">
        <f t="shared" ref="F2105:G2105" si="751" xml:space="preserve"> F$1779</f>
        <v>0</v>
      </c>
      <c r="G2105" s="16" t="str">
        <f t="shared" si="751"/>
        <v>£m</v>
      </c>
    </row>
    <row r="2106" spans="1:7" outlineLevel="3" x14ac:dyDescent="0.2">
      <c r="E2106" s="16" t="str">
        <f xml:space="preserve"> E$1807</f>
        <v>Other revenue adjustment not eligible for tax uplift in 2022-23 CPIH FYA prices (ADDN2)</v>
      </c>
      <c r="F2106" s="166">
        <f t="shared" ref="F2106:G2106" si="752" xml:space="preserve"> F$1807</f>
        <v>0</v>
      </c>
      <c r="G2106" s="16" t="str">
        <f t="shared" si="752"/>
        <v>£m</v>
      </c>
    </row>
    <row r="2107" spans="1:7" outlineLevel="3" x14ac:dyDescent="0.2">
      <c r="E2107" s="16" t="str">
        <f xml:space="preserve"> E$1835</f>
        <v>PR19 Gearing outperformance revenue adjustment not eligible for tax uplift in 2022-23 CPIH FYA prices (ADDN2)</v>
      </c>
      <c r="F2107" s="166">
        <f t="shared" ref="F2107:G2107" si="753" xml:space="preserve"> F$1835</f>
        <v>0</v>
      </c>
      <c r="G2107" s="16" t="str">
        <f t="shared" si="753"/>
        <v>£m</v>
      </c>
    </row>
    <row r="2108" spans="1:7" outlineLevel="3" x14ac:dyDescent="0.2">
      <c r="E2108" s="16" t="str">
        <f xml:space="preserve"> E$1863</f>
        <v>PR19 Residential retail revenue adjustment not eligible for tax uplift in 2022-23 CPIH FYA prices (ADDN2)</v>
      </c>
      <c r="F2108" s="166">
        <f t="shared" ref="F2108:G2108" si="754" xml:space="preserve"> F$1863</f>
        <v>0</v>
      </c>
      <c r="G2108" s="16" t="str">
        <f t="shared" si="754"/>
        <v>£m</v>
      </c>
    </row>
    <row r="2109" spans="1:7" outlineLevel="3" x14ac:dyDescent="0.2">
      <c r="E2109" s="16" t="str">
        <f xml:space="preserve"> E$1891</f>
        <v>PR19 RFI revenue adjustment not eligible for tax uplift in 2022-23 CPIH FYA prices (ADDN2)</v>
      </c>
      <c r="F2109" s="166">
        <f t="shared" ref="F2109:G2109" si="755" xml:space="preserve"> F$1891</f>
        <v>0</v>
      </c>
      <c r="G2109" s="16" t="str">
        <f t="shared" si="755"/>
        <v>£m</v>
      </c>
    </row>
    <row r="2110" spans="1:7" outlineLevel="3" x14ac:dyDescent="0.2">
      <c r="E2110" s="16" t="str">
        <f xml:space="preserve"> E$1919</f>
        <v>PR19 Bioresources revenue adjustment not eligible for tax uplift in 2022-23 CPIH FYA prices (ADDN2)</v>
      </c>
      <c r="F2110" s="166">
        <f t="shared" ref="F2110:G2110" si="756" xml:space="preserve"> F$1919</f>
        <v>0</v>
      </c>
      <c r="G2110" s="16" t="str">
        <f t="shared" si="756"/>
        <v>£m</v>
      </c>
    </row>
    <row r="2111" spans="1:7" outlineLevel="3" x14ac:dyDescent="0.2">
      <c r="E2111" s="16" t="str">
        <f xml:space="preserve"> E$1946</f>
        <v>PR19 Bioresources forecasting accuracy incentive penalty adjustment not eligible for tax uplift in 2022-23 CPIH FYA prices (ADDN2)</v>
      </c>
      <c r="F2111" s="166">
        <f t="shared" ref="F2111:G2111" si="757" xml:space="preserve"> F$1946</f>
        <v>0</v>
      </c>
      <c r="G2111" s="16" t="str">
        <f t="shared" si="757"/>
        <v>£m</v>
      </c>
    </row>
    <row r="2112" spans="1:7" s="16" customFormat="1" outlineLevel="3" x14ac:dyDescent="0.2">
      <c r="A2112" s="163"/>
      <c r="B2112" s="163"/>
      <c r="C2112" s="164"/>
      <c r="D2112" s="165"/>
      <c r="E2112" s="271" t="s">
        <v>1163</v>
      </c>
      <c r="F2112" s="272">
        <f xml:space="preserve"> SUM( F2087:F2111 )</f>
        <v>0</v>
      </c>
      <c r="G2112" s="271" t="s">
        <v>158</v>
      </c>
    </row>
    <row r="2113" spans="3:7" outlineLevel="2" x14ac:dyDescent="0.2">
      <c r="C2113" s="40" t="s">
        <v>1164</v>
      </c>
      <c r="F2113" s="260"/>
    </row>
    <row r="2114" spans="3:7" outlineLevel="3" x14ac:dyDescent="0.2">
      <c r="E2114" s="16" t="str">
        <f xml:space="preserve"> E$1357</f>
        <v>PR14 BYR Residential retail revenue adjustment expressed in 2022-23 CPIH FYA prices</v>
      </c>
      <c r="F2114" s="166">
        <f t="shared" ref="F2114:G2114" si="758" xml:space="preserve"> F$1357</f>
        <v>0.664696545658084</v>
      </c>
      <c r="G2114" s="16" t="str">
        <f t="shared" si="758"/>
        <v>£m</v>
      </c>
    </row>
    <row r="2115" spans="3:7" outlineLevel="3" x14ac:dyDescent="0.2">
      <c r="E2115" s="16" t="str">
        <f xml:space="preserve"> E$1388</f>
        <v>PR19 ODI revenue adjustment not eligible for tax uplift in 2022-23 CPIH FYA prices (Residential retail)</v>
      </c>
      <c r="F2115" s="166">
        <f t="shared" ref="F2115:G2115" si="759" xml:space="preserve"> F$1388</f>
        <v>0</v>
      </c>
      <c r="G2115" s="16" t="str">
        <f t="shared" si="759"/>
        <v>£m</v>
      </c>
    </row>
    <row r="2116" spans="3:7" outlineLevel="3" x14ac:dyDescent="0.2">
      <c r="E2116" s="16" t="str">
        <f xml:space="preserve"> E$1416</f>
        <v>PR19 C-MeX revenue adjustment not eligible for tax uplift in 2022-23 CPIH FYA prices (Residential retail)</v>
      </c>
      <c r="F2116" s="166">
        <f t="shared" ref="F2116:G2116" si="760" xml:space="preserve"> F$1416</f>
        <v>0</v>
      </c>
      <c r="G2116" s="16" t="str">
        <f t="shared" si="760"/>
        <v>£m</v>
      </c>
    </row>
    <row r="2117" spans="3:7" outlineLevel="3" x14ac:dyDescent="0.2">
      <c r="E2117" s="16" t="str">
        <f xml:space="preserve"> E$1444</f>
        <v>PR19 D-MeX revenue adjustment not eligible for tax uplift in 2022-23 CPIH FYA prices (Residential retail)</v>
      </c>
      <c r="F2117" s="166">
        <f t="shared" ref="F2117:G2117" si="761" xml:space="preserve"> F$1444</f>
        <v>0</v>
      </c>
      <c r="G2117" s="16" t="str">
        <f t="shared" si="761"/>
        <v>£m</v>
      </c>
    </row>
    <row r="2118" spans="3:7" outlineLevel="3" x14ac:dyDescent="0.2">
      <c r="E2118" s="16" t="str">
        <f xml:space="preserve"> E$1472</f>
        <v>PR19 Bilateral entry (BEA) revenue adjustment not eligible for tax uplift in 2022-23 CPIH FYA prices (Residential retail)</v>
      </c>
      <c r="F2118" s="166">
        <f t="shared" ref="F2118:G2118" si="762" xml:space="preserve"> F$1472</f>
        <v>0</v>
      </c>
      <c r="G2118" s="16" t="str">
        <f t="shared" si="762"/>
        <v>£m</v>
      </c>
    </row>
    <row r="2119" spans="3:7" outlineLevel="3" x14ac:dyDescent="0.2">
      <c r="E2119" s="16" t="str">
        <f xml:space="preserve"> E$1500</f>
        <v>PR19 Business retail revenue adjustment not eligible for tax uplift in 2022-23 CPIH FYA prices (Residential retail)</v>
      </c>
      <c r="F2119" s="166">
        <f t="shared" ref="F2119:G2119" si="763" xml:space="preserve"> F$1500</f>
        <v>0</v>
      </c>
      <c r="G2119" s="16" t="str">
        <f t="shared" si="763"/>
        <v>£m</v>
      </c>
    </row>
    <row r="2120" spans="3:7" outlineLevel="3" x14ac:dyDescent="0.2">
      <c r="E2120" s="16" t="str">
        <f xml:space="preserve"> E$1528</f>
        <v>PR19 Water trading revenue adjustment not eligible for tax uplift in 2022-23 CPIH FYA prices (Residential retail)</v>
      </c>
      <c r="F2120" s="166">
        <f t="shared" ref="F2120:G2120" si="764" xml:space="preserve"> F$1528</f>
        <v>0</v>
      </c>
      <c r="G2120" s="16" t="str">
        <f t="shared" si="764"/>
        <v>£m</v>
      </c>
    </row>
    <row r="2121" spans="3:7" outlineLevel="3" x14ac:dyDescent="0.2">
      <c r="E2121" s="16" t="str">
        <f xml:space="preserve"> E$1556</f>
        <v>PR19 Developer services revenue adjustment not eligible for tax uplift in 2022-23 CPIH FYA prices (Residential retail)</v>
      </c>
      <c r="F2121" s="166">
        <f t="shared" ref="F2121:G2121" si="765" xml:space="preserve"> F$1556</f>
        <v>0</v>
      </c>
      <c r="G2121" s="16" t="str">
        <f t="shared" si="765"/>
        <v>£m</v>
      </c>
    </row>
    <row r="2122" spans="3:7" outlineLevel="3" x14ac:dyDescent="0.2">
      <c r="E2122" s="16" t="str">
        <f>E$1584</f>
        <v>PR19 Cost of new debt revenue adjustment not eligible for tax uplift in 2022-23 CPIH FYA prices (Residential retail)</v>
      </c>
      <c r="F2122" s="166">
        <f t="shared" ref="F2122:G2122" si="766">F$1584</f>
        <v>0</v>
      </c>
      <c r="G2122" s="16" t="str">
        <f t="shared" si="766"/>
        <v>£m</v>
      </c>
    </row>
    <row r="2123" spans="3:7" outlineLevel="3" x14ac:dyDescent="0.2">
      <c r="E2123" s="16" t="str">
        <f xml:space="preserve"> E$1612</f>
        <v>PR19 Totex costs revenue adjustment not eligible for tax uplift in 2022-23 CPIH FYA prices (Residential retail)</v>
      </c>
      <c r="F2123" s="166">
        <f t="shared" ref="F2123:G2123" si="767" xml:space="preserve"> F$1612</f>
        <v>0</v>
      </c>
      <c r="G2123" s="16" t="str">
        <f t="shared" si="767"/>
        <v>£m</v>
      </c>
    </row>
    <row r="2124" spans="3:7" outlineLevel="3" x14ac:dyDescent="0.2">
      <c r="E2124" s="16" t="str">
        <f xml:space="preserve"> E$1640</f>
        <v>PR19 Tax revenue adjustment not eligible for tax uplift in 2022-23 CPIH FYA prices (Residential retail)</v>
      </c>
      <c r="F2124" s="166">
        <f t="shared" ref="F2124:G2124" si="768" xml:space="preserve"> F$1640</f>
        <v>0</v>
      </c>
      <c r="G2124" s="16" t="str">
        <f t="shared" si="768"/>
        <v>£m</v>
      </c>
    </row>
    <row r="2125" spans="3:7" outlineLevel="3" x14ac:dyDescent="0.2">
      <c r="E2125" s="16" t="str">
        <f xml:space="preserve"> E$1668</f>
        <v>PR19 RPI-CPIH wedge revenue adjustment not eligible for tax uplift in 2022-23 CPIH FYA prices (Residential retail)</v>
      </c>
      <c r="F2125" s="166">
        <f t="shared" ref="F2125:G2125" si="769" xml:space="preserve"> F$1668</f>
        <v>0</v>
      </c>
      <c r="G2125" s="16" t="str">
        <f t="shared" si="769"/>
        <v>£m</v>
      </c>
    </row>
    <row r="2126" spans="3:7" outlineLevel="3" x14ac:dyDescent="0.2">
      <c r="E2126" s="16" t="str">
        <f xml:space="preserve"> E$1696</f>
        <v>PR19 Strategic regional water resources revenue adjustment not eligible for tax uplift in 2022-23 CPIH FYA prices (Residential retail)</v>
      </c>
      <c r="F2126" s="166">
        <f t="shared" ref="F2126:G2126" si="770" xml:space="preserve"> F$1696</f>
        <v>0</v>
      </c>
      <c r="G2126" s="16" t="str">
        <f t="shared" si="770"/>
        <v>£m</v>
      </c>
    </row>
    <row r="2127" spans="3:7" outlineLevel="3" x14ac:dyDescent="0.2">
      <c r="E2127" s="16" t="str">
        <f xml:space="preserve"> E$1724</f>
        <v>PR19 Havant Thicket activities revenue adjustment not eligible for tax uplift in 2022-23 CPIH FYA prices (Residential retail)</v>
      </c>
      <c r="F2127" s="166">
        <f t="shared" ref="F2127:G2127" si="771" xml:space="preserve"> F$1724</f>
        <v>0</v>
      </c>
      <c r="G2127" s="16" t="str">
        <f t="shared" si="771"/>
        <v>£m</v>
      </c>
    </row>
    <row r="2128" spans="3:7" outlineLevel="3" x14ac:dyDescent="0.2">
      <c r="E2128" s="16" t="str">
        <f xml:space="preserve"> E$1752</f>
        <v>PR19 Green recovery costs revenue adjustment not eligible for tax uplift in 2022-23 CPIH FYA prices (Residential retail)</v>
      </c>
      <c r="F2128" s="166">
        <f t="shared" ref="F2128:G2128" si="772" xml:space="preserve"> F$1752</f>
        <v>0</v>
      </c>
      <c r="G2128" s="16" t="str">
        <f t="shared" si="772"/>
        <v>£m</v>
      </c>
    </row>
    <row r="2129" spans="1:7" outlineLevel="3" x14ac:dyDescent="0.2">
      <c r="E2129" s="16" t="str">
        <f xml:space="preserve"> E$1780</f>
        <v>PR19 Green recovery (TVM) revenue adjustment not eligible for tax uplift in 2022-23 CPIH FYA prices (Residential retail)</v>
      </c>
      <c r="F2129" s="166">
        <f t="shared" ref="F2129:G2129" si="773" xml:space="preserve"> F$1780</f>
        <v>0</v>
      </c>
      <c r="G2129" s="16" t="str">
        <f t="shared" si="773"/>
        <v>£m</v>
      </c>
    </row>
    <row r="2130" spans="1:7" outlineLevel="3" x14ac:dyDescent="0.2">
      <c r="E2130" s="16" t="str">
        <f xml:space="preserve"> E$1808</f>
        <v>Other revenue adjustment not eligible for tax uplift in 2022-23 CPIH FYA prices (Residential retail)</v>
      </c>
      <c r="F2130" s="166">
        <f t="shared" ref="F2130:G2130" si="774" xml:space="preserve"> F$1808</f>
        <v>0</v>
      </c>
      <c r="G2130" s="16" t="str">
        <f t="shared" si="774"/>
        <v>£m</v>
      </c>
    </row>
    <row r="2131" spans="1:7" outlineLevel="3" x14ac:dyDescent="0.2">
      <c r="E2131" s="16" t="str">
        <f xml:space="preserve"> E$1836</f>
        <v>PR19 Gearing outperformance revenue adjustment not eligible for tax uplift in 2022-23 CPIH FYA prices (Residential retail)</v>
      </c>
      <c r="F2131" s="166">
        <f t="shared" ref="F2131:G2131" si="775" xml:space="preserve"> F$1836</f>
        <v>0</v>
      </c>
      <c r="G2131" s="16" t="str">
        <f t="shared" si="775"/>
        <v>£m</v>
      </c>
    </row>
    <row r="2132" spans="1:7" outlineLevel="3" x14ac:dyDescent="0.2">
      <c r="E2132" s="16" t="str">
        <f xml:space="preserve"> E$1864</f>
        <v>PR19 Residential retail revenue adjustment not eligible for tax uplift in 2022-23 CPIH FYA prices (Residential retail)</v>
      </c>
      <c r="F2132" s="166">
        <f t="shared" ref="F2132:G2132" si="776" xml:space="preserve"> F$1864</f>
        <v>-3.5970707097274006E-2</v>
      </c>
      <c r="G2132" s="16" t="str">
        <f t="shared" si="776"/>
        <v>£m</v>
      </c>
    </row>
    <row r="2133" spans="1:7" outlineLevel="3" x14ac:dyDescent="0.2">
      <c r="E2133" s="16" t="str">
        <f xml:space="preserve"> E$1892</f>
        <v>PR19 RFI revenue adjustment not eligible for tax uplift in 2022-23 CPIH FYA prices (Residential retail)</v>
      </c>
      <c r="F2133" s="166">
        <f t="shared" ref="F2133:G2133" si="777" xml:space="preserve"> F$1892</f>
        <v>0</v>
      </c>
      <c r="G2133" s="16" t="str">
        <f t="shared" si="777"/>
        <v>£m</v>
      </c>
    </row>
    <row r="2134" spans="1:7" outlineLevel="3" x14ac:dyDescent="0.2">
      <c r="E2134" s="16" t="str">
        <f xml:space="preserve"> E$1920</f>
        <v>PR19 Bioresources revenue adjustment not eligible for tax uplift in 2022-23 CPIH FYA prices (Residential retail)</v>
      </c>
      <c r="F2134" s="166">
        <f t="shared" ref="F2134:G2134" si="778" xml:space="preserve"> F$1920</f>
        <v>0</v>
      </c>
      <c r="G2134" s="16" t="str">
        <f t="shared" si="778"/>
        <v>£m</v>
      </c>
    </row>
    <row r="2135" spans="1:7" outlineLevel="3" x14ac:dyDescent="0.2">
      <c r="E2135" s="16" t="str">
        <f xml:space="preserve"> E$1947</f>
        <v>PR19 Bioresources forecasting accuracy incentive penalty adjustment not eligible for tax uplift in 2022-23 CPIH FYA prices (Residential retail)</v>
      </c>
      <c r="F2135" s="166">
        <f t="shared" ref="F2135:G2135" si="779" xml:space="preserve"> F$1947</f>
        <v>0</v>
      </c>
      <c r="G2135" s="16" t="str">
        <f t="shared" si="779"/>
        <v>£m</v>
      </c>
    </row>
    <row r="2136" spans="1:7" s="16" customFormat="1" outlineLevel="3" x14ac:dyDescent="0.2">
      <c r="A2136" s="163"/>
      <c r="B2136" s="163"/>
      <c r="C2136" s="164"/>
      <c r="D2136" s="165"/>
      <c r="E2136" s="271" t="s">
        <v>1165</v>
      </c>
      <c r="F2136" s="272">
        <f xml:space="preserve"> SUM( F2114:F2135 )</f>
        <v>0.62872583856080999</v>
      </c>
      <c r="G2136" s="271" t="s">
        <v>158</v>
      </c>
    </row>
    <row r="2137" spans="1:7" outlineLevel="2" x14ac:dyDescent="0.2">
      <c r="C2137" s="40" t="s">
        <v>1166</v>
      </c>
      <c r="F2137" s="260"/>
    </row>
    <row r="2138" spans="1:7" outlineLevel="3" x14ac:dyDescent="0.2">
      <c r="E2138" s="16" t="str">
        <f xml:space="preserve"> E$1389</f>
        <v>PR19 ODI revenue adjustment not eligible for tax uplift in 2022-23 CPIH FYA prices (Business retail)</v>
      </c>
      <c r="F2138" s="166">
        <f t="shared" ref="F2138:G2138" si="780" xml:space="preserve"> F$1389</f>
        <v>0</v>
      </c>
      <c r="G2138" s="16" t="str">
        <f t="shared" si="780"/>
        <v>£m</v>
      </c>
    </row>
    <row r="2139" spans="1:7" outlineLevel="3" x14ac:dyDescent="0.2">
      <c r="E2139" s="16" t="str">
        <f xml:space="preserve"> E$1417</f>
        <v>PR19 C-MeX revenue adjustment not eligible for tax uplift in 2022-23 CPIH FYA prices (Business retail)</v>
      </c>
      <c r="F2139" s="166">
        <f t="shared" ref="F2139:G2139" si="781" xml:space="preserve"> F$1417</f>
        <v>0</v>
      </c>
      <c r="G2139" s="16" t="str">
        <f t="shared" si="781"/>
        <v>£m</v>
      </c>
    </row>
    <row r="2140" spans="1:7" outlineLevel="3" x14ac:dyDescent="0.2">
      <c r="E2140" s="16" t="str">
        <f xml:space="preserve"> E$1445</f>
        <v>PR19 D-MeX revenue adjustment not eligible for tax uplift in 2022-23 CPIH FYA prices (Business retail)</v>
      </c>
      <c r="F2140" s="166">
        <f t="shared" ref="F2140:G2140" si="782" xml:space="preserve"> F$1445</f>
        <v>0</v>
      </c>
      <c r="G2140" s="16" t="str">
        <f t="shared" si="782"/>
        <v>£m</v>
      </c>
    </row>
    <row r="2141" spans="1:7" outlineLevel="3" x14ac:dyDescent="0.2">
      <c r="E2141" s="16" t="str">
        <f xml:space="preserve"> E$1473</f>
        <v>PR19 Bilateral entry (BEA) revenue adjustment not eligible for tax uplift in 2022-23 CPIH FYA prices (Business retail)</v>
      </c>
      <c r="F2141" s="166">
        <f t="shared" ref="F2141:G2141" si="783" xml:space="preserve"> F$1473</f>
        <v>0</v>
      </c>
      <c r="G2141" s="16" t="str">
        <f t="shared" si="783"/>
        <v>£m</v>
      </c>
    </row>
    <row r="2142" spans="1:7" outlineLevel="3" x14ac:dyDescent="0.2">
      <c r="E2142" s="16" t="str">
        <f xml:space="preserve"> E$1501</f>
        <v>PR19 Business retail revenue adjustment not eligible for tax uplift in 2022-23 CPIH FYA prices (Business retail)</v>
      </c>
      <c r="F2142" s="166">
        <f t="shared" ref="F2142:G2142" si="784" xml:space="preserve"> F$1501</f>
        <v>0</v>
      </c>
      <c r="G2142" s="16" t="str">
        <f t="shared" si="784"/>
        <v>£m</v>
      </c>
    </row>
    <row r="2143" spans="1:7" outlineLevel="3" x14ac:dyDescent="0.2">
      <c r="E2143" s="16" t="str">
        <f xml:space="preserve"> E$1529</f>
        <v>PR19 Water trading revenue adjustment not eligible for tax uplift in 2022-23 CPIH FYA prices (Business retail)</v>
      </c>
      <c r="F2143" s="166">
        <f t="shared" ref="F2143:G2143" si="785" xml:space="preserve"> F$1529</f>
        <v>0</v>
      </c>
      <c r="G2143" s="16" t="str">
        <f t="shared" si="785"/>
        <v>£m</v>
      </c>
    </row>
    <row r="2144" spans="1:7" outlineLevel="3" x14ac:dyDescent="0.2">
      <c r="E2144" s="16" t="str">
        <f xml:space="preserve"> E$1557</f>
        <v>PR19 Developer services revenue adjustment not eligible for tax uplift in 2022-23 CPIH FYA prices (Business retail)</v>
      </c>
      <c r="F2144" s="166">
        <f t="shared" ref="F2144:G2144" si="786" xml:space="preserve"> F$1557</f>
        <v>0</v>
      </c>
      <c r="G2144" s="16" t="str">
        <f t="shared" si="786"/>
        <v>£m</v>
      </c>
    </row>
    <row r="2145" spans="1:7" outlineLevel="3" x14ac:dyDescent="0.2">
      <c r="E2145" s="16" t="str">
        <f>E$1585</f>
        <v>PR19 Cost of new debt revenue adjustment not eligible for tax uplift in 2022-23 CPIH FYA prices (Business retail)</v>
      </c>
      <c r="F2145" s="166">
        <f t="shared" ref="F2145:G2145" si="787">F$1585</f>
        <v>0</v>
      </c>
      <c r="G2145" s="16" t="str">
        <f t="shared" si="787"/>
        <v>£m</v>
      </c>
    </row>
    <row r="2146" spans="1:7" outlineLevel="3" x14ac:dyDescent="0.2">
      <c r="E2146" s="16" t="str">
        <f xml:space="preserve"> E$1613</f>
        <v>PR19 Totex costs revenue adjustment not eligible for tax uplift in 2022-23 CPIH FYA prices (Business retail)</v>
      </c>
      <c r="F2146" s="166">
        <f t="shared" ref="F2146:G2146" si="788" xml:space="preserve"> F$1613</f>
        <v>0</v>
      </c>
      <c r="G2146" s="16" t="str">
        <f t="shared" si="788"/>
        <v>£m</v>
      </c>
    </row>
    <row r="2147" spans="1:7" outlineLevel="3" x14ac:dyDescent="0.2">
      <c r="E2147" s="16" t="str">
        <f xml:space="preserve"> E$1641</f>
        <v>PR19 Tax revenue adjustment not eligible for tax uplift in 2022-23 CPIH FYA prices (Business retail)</v>
      </c>
      <c r="F2147" s="166">
        <f t="shared" ref="F2147:G2147" si="789" xml:space="preserve"> F$1641</f>
        <v>0</v>
      </c>
      <c r="G2147" s="16" t="str">
        <f t="shared" si="789"/>
        <v>£m</v>
      </c>
    </row>
    <row r="2148" spans="1:7" outlineLevel="3" x14ac:dyDescent="0.2">
      <c r="E2148" s="16" t="str">
        <f xml:space="preserve"> E$1669</f>
        <v>PR19 RPI-CPIH wedge revenue adjustment not eligible for tax uplift in 2022-23 CPIH FYA prices (Business retail)</v>
      </c>
      <c r="F2148" s="166">
        <f t="shared" ref="F2148:G2148" si="790" xml:space="preserve"> F$1669</f>
        <v>0</v>
      </c>
      <c r="G2148" s="16" t="str">
        <f t="shared" si="790"/>
        <v>£m</v>
      </c>
    </row>
    <row r="2149" spans="1:7" outlineLevel="3" x14ac:dyDescent="0.2">
      <c r="E2149" s="16" t="str">
        <f xml:space="preserve"> E$1697</f>
        <v>PR19 Strategic regional water resources revenue adjustment not eligible for tax uplift in 2022-23 CPIH FYA prices (Business retail)</v>
      </c>
      <c r="F2149" s="166">
        <f t="shared" ref="F2149:G2149" si="791" xml:space="preserve"> F$1697</f>
        <v>0</v>
      </c>
      <c r="G2149" s="16" t="str">
        <f t="shared" si="791"/>
        <v>£m</v>
      </c>
    </row>
    <row r="2150" spans="1:7" outlineLevel="3" x14ac:dyDescent="0.2">
      <c r="E2150" s="16" t="str">
        <f xml:space="preserve"> E$1725</f>
        <v>PR19 Havant Thicket activities revenue adjustment not eligible for tax uplift in 2022-23 CPIH FYA prices (Business retail)</v>
      </c>
      <c r="F2150" s="166">
        <f t="shared" ref="F2150:G2150" si="792" xml:space="preserve"> F$1725</f>
        <v>0</v>
      </c>
      <c r="G2150" s="16" t="str">
        <f t="shared" si="792"/>
        <v>£m</v>
      </c>
    </row>
    <row r="2151" spans="1:7" outlineLevel="3" x14ac:dyDescent="0.2">
      <c r="E2151" s="16" t="str">
        <f xml:space="preserve"> E$1753</f>
        <v>PR19 Green recovery costs revenue adjustment not eligible for tax uplift in 2022-23 CPIH FYA prices (Business retail)</v>
      </c>
      <c r="F2151" s="166">
        <f t="shared" ref="F2151:G2151" si="793" xml:space="preserve"> F$1753</f>
        <v>0</v>
      </c>
      <c r="G2151" s="16" t="str">
        <f t="shared" si="793"/>
        <v>£m</v>
      </c>
    </row>
    <row r="2152" spans="1:7" outlineLevel="3" x14ac:dyDescent="0.2">
      <c r="E2152" s="16" t="str">
        <f xml:space="preserve"> E$1781</f>
        <v>PR19 Green recovery (TVM) revenue adjustment not eligible for tax uplift in 2022-23 CPIH FYA prices (Business retail)</v>
      </c>
      <c r="F2152" s="166">
        <f t="shared" ref="F2152:G2152" si="794" xml:space="preserve"> F$1781</f>
        <v>0</v>
      </c>
      <c r="G2152" s="16" t="str">
        <f t="shared" si="794"/>
        <v>£m</v>
      </c>
    </row>
    <row r="2153" spans="1:7" outlineLevel="3" x14ac:dyDescent="0.2">
      <c r="E2153" s="16" t="str">
        <f xml:space="preserve"> E$1809</f>
        <v>Other revenue adjustment not eligible for tax uplift in 2022-23 CPIH FYA prices (Business retail)</v>
      </c>
      <c r="F2153" s="166">
        <f t="shared" ref="F2153:G2153" si="795" xml:space="preserve"> F$1809</f>
        <v>0</v>
      </c>
      <c r="G2153" s="16" t="str">
        <f t="shared" si="795"/>
        <v>£m</v>
      </c>
    </row>
    <row r="2154" spans="1:7" outlineLevel="3" x14ac:dyDescent="0.2">
      <c r="E2154" s="16" t="str">
        <f xml:space="preserve"> E$1837</f>
        <v>PR19 Gearing outperformance revenue adjustment not eligible for tax uplift in 2022-23 CPIH FYA prices (Business retail)</v>
      </c>
      <c r="F2154" s="166">
        <f t="shared" ref="F2154:G2154" si="796" xml:space="preserve"> F$1837</f>
        <v>0</v>
      </c>
      <c r="G2154" s="16" t="str">
        <f t="shared" si="796"/>
        <v>£m</v>
      </c>
    </row>
    <row r="2155" spans="1:7" outlineLevel="3" x14ac:dyDescent="0.2">
      <c r="E2155" s="16" t="str">
        <f xml:space="preserve"> E$1865</f>
        <v>PR19 Residential retail revenue adjustment not eligible for tax uplift in 2022-23 CPIH FYA prices (Business retail)</v>
      </c>
      <c r="F2155" s="166">
        <f t="shared" ref="F2155:G2155" si="797" xml:space="preserve"> F$1865</f>
        <v>0</v>
      </c>
      <c r="G2155" s="16" t="str">
        <f t="shared" si="797"/>
        <v>£m</v>
      </c>
    </row>
    <row r="2156" spans="1:7" outlineLevel="3" x14ac:dyDescent="0.2">
      <c r="E2156" s="16" t="str">
        <f xml:space="preserve"> E$1893</f>
        <v>PR19 RFI revenue adjustment not eligible for tax uplift in 2022-23 CPIH FYA prices (Business retail)</v>
      </c>
      <c r="F2156" s="166">
        <f t="shared" ref="F2156:G2156" si="798" xml:space="preserve"> F$1893</f>
        <v>0</v>
      </c>
      <c r="G2156" s="16" t="str">
        <f t="shared" si="798"/>
        <v>£m</v>
      </c>
    </row>
    <row r="2157" spans="1:7" outlineLevel="3" x14ac:dyDescent="0.2">
      <c r="E2157" s="16" t="str">
        <f xml:space="preserve"> E$1921</f>
        <v>PR19 Bioresources revenue adjustment not eligible for tax uplift in 2022-23 CPIH FYA prices (Business retail)</v>
      </c>
      <c r="F2157" s="166">
        <f t="shared" ref="F2157:G2157" si="799" xml:space="preserve"> F$1921</f>
        <v>0</v>
      </c>
      <c r="G2157" s="16" t="str">
        <f t="shared" si="799"/>
        <v>£m</v>
      </c>
    </row>
    <row r="2158" spans="1:7" outlineLevel="3" x14ac:dyDescent="0.2">
      <c r="E2158" s="16" t="str">
        <f xml:space="preserve"> E$1948</f>
        <v>PR19 Bioresources forecasting accuracy incentive penalty adjustment not eligible for tax uplift in 2022-23 CPIH FYA prices (Business retail)</v>
      </c>
      <c r="F2158" s="166">
        <f t="shared" ref="F2158:G2158" si="800" xml:space="preserve"> F$1948</f>
        <v>0</v>
      </c>
      <c r="G2158" s="16" t="str">
        <f t="shared" si="800"/>
        <v>£m</v>
      </c>
    </row>
    <row r="2159" spans="1:7" s="16" customFormat="1" outlineLevel="3" x14ac:dyDescent="0.2">
      <c r="A2159" s="163"/>
      <c r="B2159" s="163"/>
      <c r="C2159" s="164"/>
      <c r="D2159" s="165"/>
      <c r="E2159" s="271" t="s">
        <v>1167</v>
      </c>
      <c r="F2159" s="272">
        <f xml:space="preserve"> SUM( F2137:F2158 )</f>
        <v>0</v>
      </c>
      <c r="G2159" s="271" t="s">
        <v>158</v>
      </c>
    </row>
    <row r="2160" spans="1:7" s="16" customFormat="1" x14ac:dyDescent="0.2">
      <c r="A2160" s="163"/>
      <c r="B2160" s="163"/>
      <c r="C2160" s="164"/>
      <c r="D2160" s="165"/>
      <c r="F2160" s="166"/>
    </row>
    <row r="2161" spans="1:23" s="223" customFormat="1" x14ac:dyDescent="0.2">
      <c r="A2161" s="223" t="s">
        <v>1168</v>
      </c>
    </row>
    <row r="2162" spans="1:23" s="16" customFormat="1" outlineLevel="1" x14ac:dyDescent="0.2">
      <c r="A2162" s="251"/>
      <c r="B2162" s="10" t="s">
        <v>1169</v>
      </c>
      <c r="C2162" s="252"/>
      <c r="D2162" s="253"/>
      <c r="E2162" s="11"/>
      <c r="F2162" s="270"/>
      <c r="G2162" s="254"/>
      <c r="H2162" s="254"/>
      <c r="I2162" s="254"/>
      <c r="J2162" s="268"/>
      <c r="K2162" s="268"/>
      <c r="L2162" s="268"/>
      <c r="M2162" s="268"/>
      <c r="N2162" s="268"/>
      <c r="O2162" s="268"/>
      <c r="P2162" s="268"/>
      <c r="Q2162" s="268"/>
      <c r="R2162" s="268"/>
      <c r="S2162" s="268"/>
      <c r="T2162" s="268"/>
      <c r="U2162" s="268"/>
      <c r="V2162" s="268"/>
      <c r="W2162" s="268"/>
    </row>
    <row r="2163" spans="1:23" s="16" customFormat="1" outlineLevel="2" x14ac:dyDescent="0.2">
      <c r="A2163" s="10"/>
      <c r="C2163" s="40"/>
      <c r="D2163" s="46"/>
      <c r="E2163" s="254" t="str">
        <f xml:space="preserve"> E$1150</f>
        <v xml:space="preserve">Company - Unprofiled post financeability adjustments eligible for tax uplift - real (2022-23 CPIH FYA prices) (WR) </v>
      </c>
      <c r="F2163" s="270">
        <f t="shared" ref="F2163:G2163" si="801" xml:space="preserve"> F$1150</f>
        <v>0.38842835438989287</v>
      </c>
      <c r="G2163" s="254" t="str">
        <f t="shared" si="801"/>
        <v>£m</v>
      </c>
      <c r="H2163" s="11"/>
      <c r="I2163" s="11"/>
    </row>
    <row r="2164" spans="1:23" s="16" customFormat="1" outlineLevel="2" x14ac:dyDescent="0.2">
      <c r="A2164" s="251"/>
      <c r="B2164" s="251"/>
      <c r="C2164" s="252"/>
      <c r="D2164" s="253"/>
      <c r="E2164" s="254" t="str">
        <f xml:space="preserve"> E$1177</f>
        <v xml:space="preserve">Company - Unprofiled post financeability adjustments eligible for tax uplift - real (2022-23 CPIH FYA prices) (WN) </v>
      </c>
      <c r="F2164" s="270">
        <f t="shared" ref="F2164:G2164" si="802" xml:space="preserve"> F$1177</f>
        <v>3.6835758835758829</v>
      </c>
      <c r="G2164" s="254" t="str">
        <f t="shared" si="802"/>
        <v>£m</v>
      </c>
      <c r="H2164" s="254"/>
      <c r="I2164" s="254"/>
      <c r="J2164" s="268"/>
      <c r="K2164" s="268"/>
      <c r="L2164" s="268"/>
      <c r="M2164" s="268"/>
      <c r="N2164" s="268"/>
      <c r="O2164" s="268"/>
      <c r="P2164" s="268"/>
      <c r="Q2164" s="268"/>
      <c r="R2164" s="268"/>
      <c r="S2164" s="268"/>
      <c r="T2164" s="268"/>
      <c r="U2164" s="268"/>
      <c r="V2164" s="268"/>
      <c r="W2164" s="268"/>
    </row>
    <row r="2165" spans="1:23" s="16" customFormat="1" outlineLevel="2" x14ac:dyDescent="0.2">
      <c r="A2165" s="251"/>
      <c r="B2165" s="251"/>
      <c r="C2165" s="252"/>
      <c r="D2165" s="253"/>
      <c r="E2165" s="254" t="str">
        <f xml:space="preserve"> E$1204</f>
        <v xml:space="preserve">Company - Unprofiled post financeability adjustments eligible for tax uplift - real (2022-23 CPIH FYA prices) (WWN) </v>
      </c>
      <c r="F2165" s="270">
        <f t="shared" ref="F2165:G2165" si="803" xml:space="preserve"> F$1204</f>
        <v>10.011770350231888</v>
      </c>
      <c r="G2165" s="254" t="str">
        <f t="shared" si="803"/>
        <v>£m</v>
      </c>
      <c r="H2165" s="254"/>
      <c r="I2165" s="254"/>
      <c r="J2165" s="268"/>
      <c r="K2165" s="268"/>
      <c r="L2165" s="268"/>
      <c r="M2165" s="268"/>
      <c r="N2165" s="268"/>
      <c r="O2165" s="268"/>
      <c r="P2165" s="268"/>
      <c r="Q2165" s="268"/>
      <c r="R2165" s="268"/>
      <c r="S2165" s="268"/>
      <c r="T2165" s="268"/>
      <c r="U2165" s="268"/>
      <c r="V2165" s="268"/>
      <c r="W2165" s="268"/>
    </row>
    <row r="2166" spans="1:23" s="16" customFormat="1" outlineLevel="2" x14ac:dyDescent="0.2">
      <c r="A2166" s="251"/>
      <c r="B2166" s="251"/>
      <c r="C2166" s="252"/>
      <c r="D2166" s="253"/>
      <c r="E2166" s="254" t="str">
        <f xml:space="preserve"> E$1231</f>
        <v xml:space="preserve">Company - Unprofiled post financeability adjustments eligible for tax uplift - real (2022-23 CPIH FYA prices) (BR) </v>
      </c>
      <c r="F2166" s="270">
        <f t="shared" ref="F2166:G2166" si="804" xml:space="preserve"> F$1231</f>
        <v>-1.4805141532064607</v>
      </c>
      <c r="G2166" s="254" t="str">
        <f t="shared" si="804"/>
        <v>£m</v>
      </c>
      <c r="H2166" s="254"/>
      <c r="I2166" s="254"/>
      <c r="J2166" s="268"/>
      <c r="K2166" s="268"/>
      <c r="L2166" s="268"/>
      <c r="M2166" s="268"/>
      <c r="N2166" s="268"/>
      <c r="O2166" s="268"/>
      <c r="P2166" s="268"/>
      <c r="Q2166" s="268"/>
      <c r="R2166" s="268"/>
      <c r="S2166" s="268"/>
      <c r="T2166" s="268"/>
      <c r="U2166" s="268"/>
      <c r="V2166" s="268"/>
      <c r="W2166" s="268"/>
    </row>
    <row r="2167" spans="1:23" s="16" customFormat="1" outlineLevel="2" x14ac:dyDescent="0.2">
      <c r="A2167" s="251"/>
      <c r="B2167" s="251"/>
      <c r="C2167" s="252"/>
      <c r="D2167" s="253"/>
      <c r="E2167" s="254" t="str">
        <f xml:space="preserve"> E$1258</f>
        <v xml:space="preserve">Company - Unprofiled post financeability adjustments eligible for tax uplift - real (2022-23 CPIH FYA prices) (ADDN1) </v>
      </c>
      <c r="F2167" s="270">
        <f t="shared" ref="F2167:G2167" si="805" xml:space="preserve"> F$1258</f>
        <v>0</v>
      </c>
      <c r="G2167" s="254" t="str">
        <f t="shared" si="805"/>
        <v>£m</v>
      </c>
      <c r="H2167" s="254"/>
      <c r="I2167" s="254"/>
      <c r="J2167" s="268"/>
      <c r="K2167" s="268"/>
      <c r="L2167" s="268"/>
      <c r="M2167" s="268"/>
      <c r="N2167" s="268"/>
      <c r="O2167" s="268"/>
      <c r="P2167" s="268"/>
      <c r="Q2167" s="268"/>
      <c r="R2167" s="268"/>
      <c r="S2167" s="268"/>
      <c r="T2167" s="268"/>
      <c r="U2167" s="268"/>
      <c r="V2167" s="268"/>
      <c r="W2167" s="268"/>
    </row>
    <row r="2168" spans="1:23" s="16" customFormat="1" outlineLevel="2" x14ac:dyDescent="0.2">
      <c r="A2168" s="251"/>
      <c r="B2168" s="251"/>
      <c r="C2168" s="252"/>
      <c r="D2168" s="253"/>
      <c r="E2168" s="254" t="str">
        <f xml:space="preserve"> E$1285</f>
        <v xml:space="preserve">Company - Unprofiled post financeability adjustments eligible for tax uplift - real (2022-23 CPIH FYA prices) (ADDN2) </v>
      </c>
      <c r="F2168" s="270">
        <f t="shared" ref="F2168:G2168" si="806" xml:space="preserve"> F$1285</f>
        <v>0</v>
      </c>
      <c r="G2168" s="254" t="str">
        <f t="shared" si="806"/>
        <v>£m</v>
      </c>
      <c r="H2168" s="254"/>
      <c r="I2168" s="254"/>
      <c r="J2168" s="268"/>
      <c r="K2168" s="268"/>
      <c r="L2168" s="268"/>
      <c r="M2168" s="268"/>
      <c r="N2168" s="268"/>
      <c r="O2168" s="268"/>
      <c r="P2168" s="268"/>
      <c r="Q2168" s="268"/>
      <c r="R2168" s="268"/>
      <c r="S2168" s="268"/>
      <c r="T2168" s="268"/>
      <c r="U2168" s="268"/>
      <c r="V2168" s="268"/>
      <c r="W2168" s="268"/>
    </row>
    <row r="2169" spans="1:23" s="16" customFormat="1" outlineLevel="1" x14ac:dyDescent="0.2">
      <c r="A2169" s="251"/>
      <c r="B2169" s="251"/>
      <c r="C2169" s="252"/>
      <c r="D2169" s="253"/>
      <c r="E2169" s="254"/>
      <c r="F2169" s="270"/>
      <c r="G2169" s="254"/>
      <c r="H2169" s="254"/>
      <c r="I2169" s="254"/>
      <c r="J2169" s="268"/>
      <c r="K2169" s="268"/>
      <c r="L2169" s="268"/>
      <c r="M2169" s="268"/>
      <c r="N2169" s="268"/>
      <c r="O2169" s="268"/>
      <c r="P2169" s="268"/>
      <c r="Q2169" s="268"/>
      <c r="R2169" s="268"/>
      <c r="S2169" s="268"/>
      <c r="T2169" s="268"/>
      <c r="U2169" s="268"/>
      <c r="V2169" s="268"/>
      <c r="W2169" s="268"/>
    </row>
    <row r="2170" spans="1:23" s="16" customFormat="1" outlineLevel="1" x14ac:dyDescent="0.2">
      <c r="A2170" s="251"/>
      <c r="B2170" s="10" t="s">
        <v>1170</v>
      </c>
      <c r="C2170" s="252"/>
      <c r="D2170" s="253"/>
      <c r="E2170" s="254"/>
      <c r="F2170" s="270"/>
      <c r="G2170" s="254"/>
      <c r="H2170" s="254"/>
      <c r="I2170" s="254"/>
      <c r="J2170" s="268"/>
      <c r="K2170" s="268"/>
      <c r="L2170" s="268"/>
      <c r="M2170" s="268"/>
      <c r="N2170" s="268"/>
      <c r="O2170" s="268"/>
      <c r="P2170" s="268"/>
      <c r="Q2170" s="268"/>
      <c r="R2170" s="268"/>
      <c r="S2170" s="268"/>
      <c r="T2170" s="268"/>
      <c r="U2170" s="268"/>
      <c r="V2170" s="268"/>
      <c r="W2170" s="268"/>
    </row>
    <row r="2171" spans="1:23" s="16" customFormat="1" outlineLevel="2" x14ac:dyDescent="0.2">
      <c r="A2171" s="10"/>
      <c r="C2171" s="40"/>
      <c r="D2171" s="46"/>
      <c r="E2171" s="254" t="str">
        <f xml:space="preserve"> E$1977</f>
        <v xml:space="preserve">Company - Unprofiled post financeability adjustments not eligible for tax uplift - real (2022-23 CPIH FYA prices) (WR) </v>
      </c>
      <c r="F2171" s="270">
        <f t="shared" ref="F2171:G2171" si="807" xml:space="preserve"> F$1977</f>
        <v>0.5438416433228952</v>
      </c>
      <c r="G2171" s="254" t="str">
        <f t="shared" si="807"/>
        <v>£m</v>
      </c>
      <c r="H2171" s="11"/>
      <c r="I2171" s="11"/>
    </row>
    <row r="2172" spans="1:23" s="16" customFormat="1" outlineLevel="2" x14ac:dyDescent="0.2">
      <c r="A2172" s="251"/>
      <c r="B2172" s="251"/>
      <c r="C2172" s="252"/>
      <c r="D2172" s="253"/>
      <c r="E2172" s="254" t="str">
        <f xml:space="preserve"> E$2004</f>
        <v xml:space="preserve">Company - Unprofiled post financeability adjustments not eligible for tax uplift - real (2022-23 CPIH FYA prices) (WN) </v>
      </c>
      <c r="F2172" s="270">
        <f t="shared" ref="F2172:G2172" si="808" xml:space="preserve"> F$2004</f>
        <v>20.732386415113787</v>
      </c>
      <c r="G2172" s="254" t="str">
        <f t="shared" si="808"/>
        <v>£m</v>
      </c>
      <c r="H2172" s="254"/>
      <c r="I2172" s="254"/>
      <c r="J2172" s="268"/>
      <c r="K2172" s="268"/>
      <c r="L2172" s="268"/>
      <c r="M2172" s="268"/>
      <c r="N2172" s="268"/>
      <c r="O2172" s="268"/>
      <c r="P2172" s="268"/>
      <c r="Q2172" s="268"/>
      <c r="R2172" s="268"/>
      <c r="S2172" s="268"/>
      <c r="T2172" s="268"/>
      <c r="U2172" s="268"/>
      <c r="V2172" s="268"/>
      <c r="W2172" s="268"/>
    </row>
    <row r="2173" spans="1:23" s="16" customFormat="1" outlineLevel="2" x14ac:dyDescent="0.2">
      <c r="A2173" s="251"/>
      <c r="B2173" s="251"/>
      <c r="C2173" s="252"/>
      <c r="D2173" s="253"/>
      <c r="E2173" s="254" t="str">
        <f xml:space="preserve"> E$2031</f>
        <v xml:space="preserve">Company - Unprofiled post financeability adjustments not eligible for tax uplift - real (2022-23 CPIH FYA prices) (WWN) </v>
      </c>
      <c r="F2173" s="270">
        <f t="shared" ref="F2173:G2173" si="809" xml:space="preserve"> F$2031</f>
        <v>0.43807451054938662</v>
      </c>
      <c r="G2173" s="254" t="str">
        <f t="shared" si="809"/>
        <v>£m</v>
      </c>
      <c r="H2173" s="254"/>
      <c r="I2173" s="254"/>
      <c r="J2173" s="268"/>
      <c r="K2173" s="268"/>
      <c r="L2173" s="268"/>
      <c r="M2173" s="268"/>
      <c r="N2173" s="268"/>
      <c r="O2173" s="268"/>
      <c r="P2173" s="268"/>
      <c r="Q2173" s="268"/>
      <c r="R2173" s="268"/>
      <c r="S2173" s="268"/>
      <c r="T2173" s="268"/>
      <c r="U2173" s="268"/>
      <c r="V2173" s="268"/>
      <c r="W2173" s="268"/>
    </row>
    <row r="2174" spans="1:23" s="16" customFormat="1" outlineLevel="2" x14ac:dyDescent="0.2">
      <c r="A2174" s="251"/>
      <c r="B2174" s="251"/>
      <c r="C2174" s="252"/>
      <c r="D2174" s="253"/>
      <c r="E2174" s="254" t="str">
        <f xml:space="preserve"> E$2058</f>
        <v xml:space="preserve">Company - Unprofiled post financeability adjustments not eligible for tax uplift - real (2022-23 CPIH FYA prices) (BR) </v>
      </c>
      <c r="F2174" s="270">
        <f t="shared" ref="F2174:G2174" si="810" xml:space="preserve"> F$2058</f>
        <v>-3.4355844453043609</v>
      </c>
      <c r="G2174" s="254" t="str">
        <f t="shared" si="810"/>
        <v>£m</v>
      </c>
      <c r="H2174" s="254"/>
      <c r="I2174" s="254"/>
      <c r="J2174" s="268"/>
      <c r="K2174" s="268"/>
      <c r="L2174" s="268"/>
      <c r="M2174" s="268"/>
      <c r="N2174" s="268"/>
      <c r="O2174" s="268"/>
      <c r="P2174" s="268"/>
      <c r="Q2174" s="268"/>
      <c r="R2174" s="268"/>
      <c r="S2174" s="268"/>
      <c r="T2174" s="268"/>
      <c r="U2174" s="268"/>
      <c r="V2174" s="268"/>
      <c r="W2174" s="268"/>
    </row>
    <row r="2175" spans="1:23" s="16" customFormat="1" outlineLevel="2" x14ac:dyDescent="0.2">
      <c r="A2175" s="251"/>
      <c r="B2175" s="251"/>
      <c r="C2175" s="252"/>
      <c r="D2175" s="253"/>
      <c r="E2175" s="254" t="str">
        <f xml:space="preserve"> E$2085</f>
        <v xml:space="preserve">Company - Unprofiled post financeability adjustments not eligible for tax uplift - real (2022-23 CPIH FYA prices) (ADDN1) </v>
      </c>
      <c r="F2175" s="270">
        <f t="shared" ref="F2175:G2175" si="811" xml:space="preserve"> F$2085</f>
        <v>0</v>
      </c>
      <c r="G2175" s="254" t="str">
        <f t="shared" si="811"/>
        <v>£m</v>
      </c>
      <c r="H2175" s="254"/>
      <c r="I2175" s="254"/>
      <c r="J2175" s="268"/>
      <c r="K2175" s="268"/>
      <c r="L2175" s="268"/>
      <c r="M2175" s="268"/>
      <c r="N2175" s="268"/>
      <c r="O2175" s="268"/>
      <c r="P2175" s="268"/>
      <c r="Q2175" s="268"/>
      <c r="R2175" s="268"/>
      <c r="S2175" s="268"/>
      <c r="T2175" s="268"/>
      <c r="U2175" s="268"/>
      <c r="V2175" s="268"/>
      <c r="W2175" s="268"/>
    </row>
    <row r="2176" spans="1:23" s="16" customFormat="1" outlineLevel="2" x14ac:dyDescent="0.2">
      <c r="A2176" s="251"/>
      <c r="B2176" s="251"/>
      <c r="C2176" s="252"/>
      <c r="D2176" s="253"/>
      <c r="E2176" s="254" t="str">
        <f xml:space="preserve"> E$2112</f>
        <v xml:space="preserve">Company - Unprofiled post financeability adjustments not eligible for tax uplift - real (2022-23 CPIH FYA prices) (ADDN2) </v>
      </c>
      <c r="F2176" s="270">
        <f t="shared" ref="F2176:G2176" si="812" xml:space="preserve"> F$2112</f>
        <v>0</v>
      </c>
      <c r="G2176" s="254" t="str">
        <f t="shared" si="812"/>
        <v>£m</v>
      </c>
      <c r="H2176" s="254"/>
      <c r="I2176" s="254"/>
      <c r="J2176" s="268"/>
      <c r="K2176" s="268"/>
      <c r="L2176" s="268"/>
      <c r="M2176" s="268"/>
      <c r="N2176" s="268"/>
      <c r="O2176" s="268"/>
      <c r="P2176" s="268"/>
      <c r="Q2176" s="268"/>
      <c r="R2176" s="268"/>
      <c r="S2176" s="268"/>
      <c r="T2176" s="268"/>
      <c r="U2176" s="268"/>
      <c r="V2176" s="268"/>
      <c r="W2176" s="268"/>
    </row>
    <row r="2177" spans="1:23" s="16" customFormat="1" outlineLevel="2" x14ac:dyDescent="0.2">
      <c r="A2177" s="251"/>
      <c r="B2177" s="251"/>
      <c r="C2177" s="252"/>
      <c r="D2177" s="253"/>
      <c r="E2177" s="11"/>
      <c r="F2177" s="260"/>
      <c r="G2177" s="11"/>
      <c r="H2177" s="254"/>
      <c r="I2177" s="254"/>
      <c r="J2177" s="268"/>
      <c r="K2177" s="268"/>
      <c r="L2177" s="268"/>
      <c r="M2177" s="268"/>
      <c r="N2177" s="268"/>
      <c r="O2177" s="268"/>
      <c r="P2177" s="268"/>
      <c r="Q2177" s="268"/>
      <c r="R2177" s="268"/>
      <c r="S2177" s="268"/>
      <c r="T2177" s="268"/>
      <c r="U2177" s="268"/>
      <c r="V2177" s="268"/>
      <c r="W2177" s="268"/>
    </row>
    <row r="2178" spans="1:23" s="16" customFormat="1" outlineLevel="2" x14ac:dyDescent="0.2">
      <c r="A2178" s="10"/>
      <c r="B2178" s="10"/>
      <c r="C2178" s="40"/>
      <c r="D2178" s="46"/>
      <c r="E2178" s="254" t="str">
        <f xml:space="preserve"> E$2136</f>
        <v>Company - Unprofiled - Residential retail revenue adjustment - real (2022-23 CPIH FYA prices)</v>
      </c>
      <c r="F2178" s="270">
        <f t="shared" ref="F2178:G2178" si="813" xml:space="preserve"> F$2136</f>
        <v>0.62872583856080999</v>
      </c>
      <c r="G2178" s="254" t="str">
        <f t="shared" si="813"/>
        <v>£m</v>
      </c>
      <c r="H2178" s="11"/>
      <c r="I2178" s="11"/>
    </row>
    <row r="2179" spans="1:23" s="16" customFormat="1" outlineLevel="2" x14ac:dyDescent="0.2">
      <c r="A2179" s="251"/>
      <c r="B2179" s="251"/>
      <c r="C2179" s="252"/>
      <c r="D2179" s="253"/>
      <c r="E2179" s="254" t="str">
        <f xml:space="preserve"> E$2159</f>
        <v>Company - Unprofiled - Business retail revenue adjustment - real (2022-23 CPIH FYA prices)</v>
      </c>
      <c r="F2179" s="270">
        <f xml:space="preserve"> F$2159</f>
        <v>0</v>
      </c>
      <c r="G2179" s="254" t="str">
        <f xml:space="preserve"> G$2159</f>
        <v>£m</v>
      </c>
      <c r="H2179" s="254"/>
      <c r="I2179" s="254"/>
      <c r="J2179" s="268"/>
      <c r="K2179" s="268"/>
      <c r="L2179" s="268"/>
      <c r="M2179" s="268"/>
      <c r="N2179" s="268"/>
      <c r="O2179" s="268"/>
      <c r="P2179" s="268"/>
      <c r="Q2179" s="268"/>
      <c r="R2179" s="268"/>
      <c r="S2179" s="268"/>
      <c r="T2179" s="268"/>
      <c r="U2179" s="268"/>
      <c r="V2179" s="268"/>
      <c r="W2179" s="268"/>
    </row>
    <row r="2180" spans="1:23" s="16" customFormat="1" x14ac:dyDescent="0.2">
      <c r="A2180" s="163"/>
      <c r="B2180" s="163"/>
      <c r="C2180" s="164"/>
      <c r="D2180" s="165"/>
      <c r="F2180" s="166"/>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GP4">
    <cfRule type="cellIs" dxfId="104" priority="25" stopIfTrue="1" operator="equal">
      <formula>"Actuals"</formula>
    </cfRule>
    <cfRule type="cellIs" dxfId="103" priority="26" stopIfTrue="1" operator="equal">
      <formula>"Forecast"</formula>
    </cfRule>
  </conditionalFormatting>
  <conditionalFormatting sqref="GP4">
    <cfRule type="cellIs" dxfId="102" priority="24" stopIfTrue="1" operator="equal">
      <formula>"Budget"</formula>
    </cfRule>
  </conditionalFormatting>
  <conditionalFormatting sqref="GQ4:LI4">
    <cfRule type="cellIs" dxfId="101" priority="22" stopIfTrue="1" operator="equal">
      <formula>"Actuals"</formula>
    </cfRule>
    <cfRule type="cellIs" dxfId="100" priority="23" stopIfTrue="1" operator="equal">
      <formula>"Forecast"</formula>
    </cfRule>
  </conditionalFormatting>
  <conditionalFormatting sqref="GQ4:LI4">
    <cfRule type="cellIs" dxfId="99" priority="21" stopIfTrue="1" operator="equal">
      <formula>"Budget"</formula>
    </cfRule>
  </conditionalFormatting>
  <conditionalFormatting sqref="GP4:XFD4">
    <cfRule type="cellIs" dxfId="98" priority="19" stopIfTrue="1" operator="equal">
      <formula>"Const"</formula>
    </cfRule>
    <cfRule type="cellIs" dxfId="97" priority="20" stopIfTrue="1" operator="equal">
      <formula>"Ops"</formula>
    </cfRule>
  </conditionalFormatting>
  <conditionalFormatting sqref="GP4:XFD4">
    <cfRule type="cellIs" dxfId="96" priority="14" operator="equal">
      <formula>"Ops/Post-cont."</formula>
    </cfRule>
    <cfRule type="cellIs" dxfId="95" priority="15" operator="equal">
      <formula>"Const/Ops"</formula>
    </cfRule>
    <cfRule type="cellIs" dxfId="94" priority="17" stopIfTrue="1" operator="equal">
      <formula>"Const"</formula>
    </cfRule>
    <cfRule type="cellIs" dxfId="93" priority="18" stopIfTrue="1" operator="equal">
      <formula>"Ops"</formula>
    </cfRule>
  </conditionalFormatting>
  <conditionalFormatting sqref="GP4:XFD4">
    <cfRule type="cellIs" dxfId="92" priority="16" operator="equal">
      <formula>"Fin-close"</formula>
    </cfRule>
  </conditionalFormatting>
  <conditionalFormatting sqref="GP4:XFD4">
    <cfRule type="cellIs" dxfId="91" priority="13" operator="equal">
      <formula xml:space="preserve"> "FC/Const."</formula>
    </cfRule>
  </conditionalFormatting>
  <conditionalFormatting sqref="X3:GO3">
    <cfRule type="cellIs" dxfId="90" priority="11" stopIfTrue="1" operator="equal">
      <formula>"Construction"</formula>
    </cfRule>
    <cfRule type="cellIs" dxfId="89" priority="12" stopIfTrue="1" operator="equal">
      <formula>"Operations"</formula>
    </cfRule>
  </conditionalFormatting>
  <conditionalFormatting sqref="X3:GO3">
    <cfRule type="cellIs" dxfId="88" priority="10" operator="equal">
      <formula>"Fin Close"</formula>
    </cfRule>
  </conditionalFormatting>
  <conditionalFormatting sqref="X3:GO3">
    <cfRule type="cellIs" dxfId="87" priority="8" operator="equal">
      <formula>"PPA ext."</formula>
    </cfRule>
    <cfRule type="cellIs" dxfId="86" priority="9" operator="equal">
      <formula>"Delay"</formula>
    </cfRule>
  </conditionalFormatting>
  <conditionalFormatting sqref="F2:F3">
    <cfRule type="cellIs" dxfId="85" priority="6" stopIfTrue="1" operator="notEqual">
      <formula>0</formula>
    </cfRule>
    <cfRule type="cellIs" dxfId="84" priority="7" stopIfTrue="1" operator="equal">
      <formula>""</formula>
    </cfRule>
  </conditionalFormatting>
  <conditionalFormatting sqref="J3:W3">
    <cfRule type="cellIs" dxfId="83" priority="4" stopIfTrue="1" operator="equal">
      <formula>"Construction"</formula>
    </cfRule>
    <cfRule type="cellIs" dxfId="82" priority="5" stopIfTrue="1" operator="equal">
      <formula>"Operations"</formula>
    </cfRule>
  </conditionalFormatting>
  <conditionalFormatting sqref="J3:W3">
    <cfRule type="cellIs" dxfId="81" priority="3" operator="equal">
      <formula>"Fin Close"</formula>
    </cfRule>
  </conditionalFormatting>
  <conditionalFormatting sqref="J3:W3">
    <cfRule type="cellIs" dxfId="80" priority="1" operator="equal">
      <formula>"PPA ext."</formula>
    </cfRule>
    <cfRule type="cellIs" dxfId="79"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J172" activePane="bottomRight" state="frozen"/>
      <selection pane="topRight" activeCell="J1" sqref="J1"/>
      <selection pane="bottomLeft" activeCell="A6" sqref="A6"/>
      <selection pane="bottomRight"/>
    </sheetView>
  </sheetViews>
  <sheetFormatPr defaultColWidth="0" defaultRowHeight="13.8" outlineLevelRow="3" outlineLevelCol="1" x14ac:dyDescent="0.2"/>
  <cols>
    <col min="1" max="1" width="10.85546875" style="10" customWidth="1"/>
    <col min="2" max="2" width="1.85546875" style="10" customWidth="1"/>
    <col min="3" max="3" width="1.42578125" style="40" customWidth="1"/>
    <col min="4" max="4" width="1.42578125" style="46" customWidth="1"/>
    <col min="5" max="5" width="115.85546875"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3"/>
      <c r="B7" s="163"/>
      <c r="C7" s="164"/>
      <c r="D7" s="165"/>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6" customFormat="1" outlineLevel="2" x14ac:dyDescent="0.2">
      <c r="A10" s="163"/>
      <c r="B10" s="163"/>
      <c r="C10" s="164" t="s">
        <v>159</v>
      </c>
      <c r="D10" s="165"/>
    </row>
    <row r="11" spans="1:707" s="146" customFormat="1" outlineLevel="3" x14ac:dyDescent="0.2">
      <c r="A11" s="211"/>
      <c r="B11" s="211"/>
      <c r="C11" s="209"/>
      <c r="D11" s="210"/>
      <c r="E11" s="146" t="str">
        <f xml:space="preserve"> InpS!E$284</f>
        <v>2022-23 ODI payments deferred until next reporting year (tvm adjusted) in 2017-18 CPIH FYA prices (WR)</v>
      </c>
      <c r="F11" s="263">
        <f xml:space="preserve"> InpS!F$284</f>
        <v>0</v>
      </c>
      <c r="G11" s="146" t="str">
        <f xml:space="preserve"> InpS!G$284</f>
        <v>£m</v>
      </c>
    </row>
    <row r="12" spans="1:707" s="146" customFormat="1" outlineLevel="3" x14ac:dyDescent="0.2">
      <c r="A12" s="211"/>
      <c r="B12" s="211"/>
      <c r="C12" s="209"/>
      <c r="D12" s="210"/>
      <c r="E12" s="146" t="str">
        <f xml:space="preserve"> InpS!E$285</f>
        <v>2022-23 ODI payments deferred until next reporting year (tvm adjusted) in 2017-18 CPIH FYA prices (WN)</v>
      </c>
      <c r="F12" s="263">
        <f xml:space="preserve"> InpS!F$285</f>
        <v>0</v>
      </c>
      <c r="G12" s="146" t="str">
        <f xml:space="preserve"> InpS!G$285</f>
        <v>£m</v>
      </c>
    </row>
    <row r="13" spans="1:707" s="146" customFormat="1" outlineLevel="3" x14ac:dyDescent="0.2">
      <c r="A13" s="211"/>
      <c r="B13" s="211"/>
      <c r="C13" s="209"/>
      <c r="D13" s="210"/>
      <c r="E13" s="146" t="str">
        <f xml:space="preserve"> InpS!E$286</f>
        <v>2022-23 ODI payments deferred until next reporting year (tvm adjusted) in 2017-18 CPIH FYA prices (WWN)</v>
      </c>
      <c r="F13" s="263">
        <f xml:space="preserve"> InpS!F$286</f>
        <v>0</v>
      </c>
      <c r="G13" s="146" t="str">
        <f xml:space="preserve"> InpS!G$286</f>
        <v>£m</v>
      </c>
    </row>
    <row r="14" spans="1:707" s="146" customFormat="1" outlineLevel="3" x14ac:dyDescent="0.2">
      <c r="A14" s="211"/>
      <c r="B14" s="211"/>
      <c r="C14" s="209"/>
      <c r="D14" s="210"/>
      <c r="E14" s="146" t="str">
        <f xml:space="preserve"> InpS!E$287</f>
        <v>2022-23 ODI payments deferred until next reporting year (tvm adjusted) in 2017-18 CPIH FYA prices (BR)</v>
      </c>
      <c r="F14" s="263">
        <f xml:space="preserve"> InpS!F$287</f>
        <v>0</v>
      </c>
      <c r="G14" s="146" t="str">
        <f xml:space="preserve"> InpS!G$287</f>
        <v>£m</v>
      </c>
    </row>
    <row r="15" spans="1:707" s="146" customFormat="1" outlineLevel="3" x14ac:dyDescent="0.2">
      <c r="A15" s="211"/>
      <c r="B15" s="211"/>
      <c r="C15" s="209"/>
      <c r="D15" s="210"/>
      <c r="E15" s="146" t="str">
        <f xml:space="preserve"> InpS!E$288</f>
        <v>2022-23 ODI payments deferred until next reporting year (tvm adjusted) in 2017-18 CPIH FYA prices (Residential retail)</v>
      </c>
      <c r="F15" s="263">
        <f xml:space="preserve"> InpS!F$288</f>
        <v>0</v>
      </c>
      <c r="G15" s="146" t="str">
        <f xml:space="preserve"> InpS!G$288</f>
        <v>£m</v>
      </c>
    </row>
    <row r="16" spans="1:707" s="146" customFormat="1" outlineLevel="3" x14ac:dyDescent="0.2">
      <c r="A16" s="211"/>
      <c r="B16" s="211"/>
      <c r="C16" s="209"/>
      <c r="D16" s="210"/>
      <c r="E16" s="146" t="str">
        <f xml:space="preserve"> InpS!E$289</f>
        <v>2022-23 ODI payments deferred until next reporting year (tvm adjusted) in 2017-18 CPIH FYA prices (Business retail)</v>
      </c>
      <c r="F16" s="263">
        <f xml:space="preserve"> InpS!F$289</f>
        <v>0</v>
      </c>
      <c r="G16" s="146" t="str">
        <f xml:space="preserve"> InpS!G$289</f>
        <v>£m</v>
      </c>
    </row>
    <row r="17" spans="1:7" s="146" customFormat="1" outlineLevel="3" x14ac:dyDescent="0.2">
      <c r="A17" s="211"/>
      <c r="B17" s="211"/>
      <c r="C17" s="209"/>
      <c r="D17" s="210"/>
      <c r="E17" s="146" t="str">
        <f xml:space="preserve"> InpS!E$290</f>
        <v>2022-23 ODI payments deferred until next reporting year (tvm adjusted) in 2017-18 CPIH FYA prices (ADDN1)</v>
      </c>
      <c r="F17" s="263">
        <f xml:space="preserve"> InpS!F$290</f>
        <v>0</v>
      </c>
      <c r="G17" s="146" t="str">
        <f xml:space="preserve"> InpS!G$290</f>
        <v>£m</v>
      </c>
    </row>
    <row r="18" spans="1:7" s="146" customFormat="1" outlineLevel="3" x14ac:dyDescent="0.2">
      <c r="A18" s="211"/>
      <c r="B18" s="211"/>
      <c r="C18" s="209"/>
      <c r="D18" s="210"/>
      <c r="E18" s="146" t="str">
        <f xml:space="preserve"> InpS!E$291</f>
        <v>2022-23 ODI payments deferred until next reporting year (tvm adjusted) in 2017-18 CPIH FYA prices (ADDN2)</v>
      </c>
      <c r="F18" s="263" t="str">
        <f xml:space="preserve"> InpS!F$291</f>
        <v>n/a</v>
      </c>
      <c r="G18" s="146">
        <f xml:space="preserve"> InpS!G$291</f>
        <v>0</v>
      </c>
    </row>
    <row r="19" spans="1:7" s="146" customFormat="1" outlineLevel="2" x14ac:dyDescent="0.2">
      <c r="A19" s="211"/>
      <c r="B19" s="211"/>
      <c r="C19" s="209"/>
      <c r="D19" s="210"/>
      <c r="F19" s="263"/>
    </row>
    <row r="20" spans="1:7" s="16" customFormat="1" outlineLevel="2" x14ac:dyDescent="0.2">
      <c r="A20" s="163"/>
      <c r="B20" s="163"/>
      <c r="C20" s="164" t="s">
        <v>175</v>
      </c>
      <c r="D20" s="165"/>
      <c r="F20" s="173"/>
    </row>
    <row r="21" spans="1:7" s="146" customFormat="1" outlineLevel="3" x14ac:dyDescent="0.2">
      <c r="A21" s="211"/>
      <c r="B21" s="211"/>
      <c r="C21" s="209"/>
      <c r="D21" s="210"/>
      <c r="E21" s="146" t="str">
        <f xml:space="preserve"> InpS!E$294</f>
        <v>2023-24 ODI payments in 2017-18 CPIH FYA prices (WR)</v>
      </c>
      <c r="F21" s="263">
        <f xml:space="preserve"> InpS!F$294</f>
        <v>-1.0838500000000001E-2</v>
      </c>
      <c r="G21" s="146" t="str">
        <f xml:space="preserve"> InpS!G$294</f>
        <v>£m</v>
      </c>
    </row>
    <row r="22" spans="1:7" s="146" customFormat="1" outlineLevel="3" x14ac:dyDescent="0.2">
      <c r="A22" s="211"/>
      <c r="B22" s="211"/>
      <c r="C22" s="209"/>
      <c r="D22" s="210"/>
      <c r="E22" s="146" t="str">
        <f xml:space="preserve"> InpS!E$295</f>
        <v>2023-24 ODI payments in 2017-18 CPIH FYA prices (WN)</v>
      </c>
      <c r="F22" s="263">
        <f xml:space="preserve"> InpS!F$295</f>
        <v>-0.44206216666666687</v>
      </c>
      <c r="G22" s="146" t="str">
        <f xml:space="preserve"> InpS!G$295</f>
        <v>£m</v>
      </c>
    </row>
    <row r="23" spans="1:7" s="146" customFormat="1" outlineLevel="3" x14ac:dyDescent="0.2">
      <c r="A23" s="211"/>
      <c r="B23" s="211"/>
      <c r="C23" s="209"/>
      <c r="D23" s="210"/>
      <c r="E23" s="146" t="str">
        <f xml:space="preserve"> InpS!E$296</f>
        <v>2023-24 ODI payments in 2017-18 CPIH FYA prices (WWN)</v>
      </c>
      <c r="F23" s="263">
        <f xml:space="preserve"> InpS!F$296</f>
        <v>-2.9808700000000008</v>
      </c>
      <c r="G23" s="146" t="str">
        <f xml:space="preserve"> InpS!G$296</f>
        <v>£m</v>
      </c>
    </row>
    <row r="24" spans="1:7" s="146" customFormat="1" outlineLevel="3" x14ac:dyDescent="0.2">
      <c r="A24" s="211"/>
      <c r="B24" s="211"/>
      <c r="C24" s="209"/>
      <c r="D24" s="210"/>
      <c r="E24" s="146" t="str">
        <f xml:space="preserve"> InpS!E$297</f>
        <v>2023-24 ODI payments in 2017-18 CPIH FYA prices (BR)</v>
      </c>
      <c r="F24" s="263">
        <f xml:space="preserve"> InpS!F$297</f>
        <v>-1.537E-2</v>
      </c>
      <c r="G24" s="146" t="str">
        <f xml:space="preserve"> InpS!G$297</f>
        <v>£m</v>
      </c>
    </row>
    <row r="25" spans="1:7" s="146" customFormat="1" outlineLevel="3" x14ac:dyDescent="0.2">
      <c r="A25" s="211"/>
      <c r="B25" s="211"/>
      <c r="C25" s="209"/>
      <c r="D25" s="210"/>
      <c r="E25" s="146" t="str">
        <f xml:space="preserve"> InpS!E$298</f>
        <v>2023-24 ODI payments in 2017-18 CPIH FYA prices (Residential retail)</v>
      </c>
      <c r="F25" s="263">
        <f xml:space="preserve"> InpS!F$298</f>
        <v>0.43064800000000003</v>
      </c>
      <c r="G25" s="146" t="str">
        <f xml:space="preserve"> InpS!G$298</f>
        <v>£m</v>
      </c>
    </row>
    <row r="26" spans="1:7" s="146" customFormat="1" outlineLevel="3" x14ac:dyDescent="0.2">
      <c r="A26" s="211"/>
      <c r="B26" s="211"/>
      <c r="C26" s="209"/>
      <c r="D26" s="210"/>
      <c r="E26" s="146" t="str">
        <f xml:space="preserve"> InpS!E$299</f>
        <v>2023-24 ODI payments in 2017-18 CPIH FYA prices (Business retail)</v>
      </c>
      <c r="F26" s="263">
        <f xml:space="preserve"> InpS!F$299</f>
        <v>0</v>
      </c>
      <c r="G26" s="146" t="str">
        <f xml:space="preserve"> InpS!G$299</f>
        <v>£m</v>
      </c>
    </row>
    <row r="27" spans="1:7" s="146" customFormat="1" outlineLevel="3" x14ac:dyDescent="0.2">
      <c r="A27" s="211"/>
      <c r="B27" s="211"/>
      <c r="C27" s="209"/>
      <c r="D27" s="210"/>
      <c r="E27" s="146" t="str">
        <f xml:space="preserve"> InpS!E$300</f>
        <v>2023-24 ODI payments in 2017-18 CPIH FYA prices (ADDN1)</v>
      </c>
      <c r="F27" s="263">
        <f xml:space="preserve"> InpS!F$300</f>
        <v>0</v>
      </c>
      <c r="G27" s="146" t="str">
        <f xml:space="preserve"> InpS!G$300</f>
        <v>£m</v>
      </c>
    </row>
    <row r="28" spans="1:7" s="146" customFormat="1" outlineLevel="3" x14ac:dyDescent="0.2">
      <c r="A28" s="211"/>
      <c r="B28" s="211"/>
      <c r="C28" s="209"/>
      <c r="D28" s="210"/>
      <c r="E28" s="146" t="str">
        <f xml:space="preserve"> InpS!E$301</f>
        <v>2023-24 ODI payments in 2017-18 CPIH FYA prices (ADDN2)</v>
      </c>
      <c r="F28" s="263" t="str">
        <f xml:space="preserve"> InpS!F$301</f>
        <v>n/a</v>
      </c>
      <c r="G28" s="146">
        <f xml:space="preserve"> InpS!G$301</f>
        <v>0</v>
      </c>
    </row>
    <row r="29" spans="1:7" s="146" customFormat="1" outlineLevel="3" x14ac:dyDescent="0.2">
      <c r="A29" s="211"/>
      <c r="B29" s="211"/>
      <c r="C29" s="209"/>
      <c r="D29" s="210"/>
      <c r="E29" s="146" t="str">
        <f xml:space="preserve"> InpS!E$302</f>
        <v>2023-24 Other in-period payments in 2017-18 CPIH FYA prices - C-MeX (residential retail)</v>
      </c>
      <c r="F29" s="263">
        <f xml:space="preserve"> InpS!F$302</f>
        <v>1.93</v>
      </c>
      <c r="G29" s="146" t="str">
        <f xml:space="preserve"> InpS!G$302</f>
        <v>£m</v>
      </c>
    </row>
    <row r="30" spans="1:7" s="146" customFormat="1" outlineLevel="3" x14ac:dyDescent="0.2">
      <c r="A30" s="211"/>
      <c r="B30" s="211"/>
      <c r="C30" s="209"/>
      <c r="D30" s="210"/>
      <c r="E30" s="146" t="str">
        <f xml:space="preserve"> InpS!E$303</f>
        <v>2023-24 Other in-period payments in 2017-18 CPIH FYA prices - D-MeX (water network plus)</v>
      </c>
      <c r="F30" s="263">
        <f xml:space="preserve"> InpS!F$303</f>
        <v>0.30179833333333334</v>
      </c>
      <c r="G30" s="146" t="str">
        <f xml:space="preserve"> InpS!G$303</f>
        <v>£m</v>
      </c>
    </row>
    <row r="31" spans="1:7" s="146" customFormat="1" outlineLevel="3" x14ac:dyDescent="0.2">
      <c r="A31" s="211"/>
      <c r="B31" s="211"/>
      <c r="C31" s="209"/>
      <c r="D31" s="210"/>
      <c r="E31" s="146" t="str">
        <f xml:space="preserve"> InpS!E$304</f>
        <v>2023-24 Other in-period payments in 2017-18 CPIH FYA prices - D-MeX (wastewater network plus)</v>
      </c>
      <c r="F31" s="263">
        <f xml:space="preserve"> InpS!F$304</f>
        <v>0.25070699999999996</v>
      </c>
      <c r="G31" s="146" t="str">
        <f xml:space="preserve"> InpS!G$304</f>
        <v>£m</v>
      </c>
    </row>
    <row r="32" spans="1:7" s="146" customFormat="1" outlineLevel="3" x14ac:dyDescent="0.2">
      <c r="A32" s="211"/>
      <c r="B32" s="211"/>
      <c r="C32" s="209"/>
      <c r="D32" s="210"/>
      <c r="E32" s="146" t="str">
        <f xml:space="preserve"> InpS!E$305</f>
        <v>2023-24 Voluntary abatements in 2017-18 CPIH FYA prices (WR)</v>
      </c>
      <c r="F32" s="263">
        <f xml:space="preserve"> InpS!F$305</f>
        <v>0</v>
      </c>
      <c r="G32" s="146" t="str">
        <f xml:space="preserve"> InpS!G$305</f>
        <v>£m</v>
      </c>
    </row>
    <row r="33" spans="1:7" s="146" customFormat="1" outlineLevel="3" x14ac:dyDescent="0.2">
      <c r="A33" s="211"/>
      <c r="B33" s="211"/>
      <c r="C33" s="209"/>
      <c r="D33" s="210"/>
      <c r="E33" s="146" t="str">
        <f xml:space="preserve"> InpS!E$306</f>
        <v>2023-24 Voluntary abatements in 2017-18 CPIH FYA prices (WN)</v>
      </c>
      <c r="F33" s="263">
        <f xml:space="preserve"> InpS!F$306</f>
        <v>0</v>
      </c>
      <c r="G33" s="146" t="str">
        <f xml:space="preserve"> InpS!G$306</f>
        <v>£m</v>
      </c>
    </row>
    <row r="34" spans="1:7" s="146" customFormat="1" outlineLevel="3" x14ac:dyDescent="0.2">
      <c r="A34" s="211"/>
      <c r="B34" s="211"/>
      <c r="C34" s="209"/>
      <c r="D34" s="210"/>
      <c r="E34" s="146" t="str">
        <f xml:space="preserve"> InpS!E$307</f>
        <v>2023-24 Voluntary abatements in 2017-18 CPIH FYA prices (WWN)</v>
      </c>
      <c r="F34" s="263">
        <f xml:space="preserve"> InpS!F$307</f>
        <v>0</v>
      </c>
      <c r="G34" s="146" t="str">
        <f xml:space="preserve"> InpS!G$307</f>
        <v>£m</v>
      </c>
    </row>
    <row r="35" spans="1:7" s="146" customFormat="1" outlineLevel="3" x14ac:dyDescent="0.2">
      <c r="A35" s="211"/>
      <c r="B35" s="211"/>
      <c r="C35" s="209"/>
      <c r="D35" s="210"/>
      <c r="E35" s="146" t="str">
        <f xml:space="preserve"> InpS!E$308</f>
        <v>2023-24 Voluntary abatements in 2017-18 CPIH FYA prices (BR)</v>
      </c>
      <c r="F35" s="263">
        <f xml:space="preserve"> InpS!F$308</f>
        <v>0</v>
      </c>
      <c r="G35" s="146" t="str">
        <f xml:space="preserve"> InpS!G$308</f>
        <v>£m</v>
      </c>
    </row>
    <row r="36" spans="1:7" s="146" customFormat="1" outlineLevel="3" x14ac:dyDescent="0.2">
      <c r="A36" s="211"/>
      <c r="B36" s="211"/>
      <c r="C36" s="209"/>
      <c r="D36" s="210"/>
      <c r="E36" s="146" t="str">
        <f xml:space="preserve"> InpS!E$309</f>
        <v>2023-24 Voluntary abatements in 2017-18 CPIH FYA prices (Residential retail)</v>
      </c>
      <c r="F36" s="263">
        <f xml:space="preserve"> InpS!F$309</f>
        <v>0</v>
      </c>
      <c r="G36" s="146" t="str">
        <f xml:space="preserve"> InpS!G$309</f>
        <v>£m</v>
      </c>
    </row>
    <row r="37" spans="1:7" s="146" customFormat="1" outlineLevel="3" x14ac:dyDescent="0.2">
      <c r="A37" s="211"/>
      <c r="B37" s="211"/>
      <c r="C37" s="209"/>
      <c r="D37" s="210"/>
      <c r="E37" s="146" t="str">
        <f xml:space="preserve"> InpS!E$310</f>
        <v>2023-24 Voluntary abatements in 2017-18 CPIH FYA prices (Business retail)</v>
      </c>
      <c r="F37" s="263">
        <f xml:space="preserve"> InpS!F$310</f>
        <v>0</v>
      </c>
      <c r="G37" s="146" t="str">
        <f xml:space="preserve"> InpS!G$310</f>
        <v>£m</v>
      </c>
    </row>
    <row r="38" spans="1:7" s="146" customFormat="1" outlineLevel="3" x14ac:dyDescent="0.2">
      <c r="A38" s="211"/>
      <c r="B38" s="211"/>
      <c r="C38" s="209"/>
      <c r="D38" s="210"/>
      <c r="E38" s="146" t="str">
        <f xml:space="preserve"> InpS!E$311</f>
        <v>2023-24 Voluntary abatements in 2017-18 CPIH FYA prices (ADDN1)</v>
      </c>
      <c r="F38" s="263">
        <f xml:space="preserve"> InpS!F$311</f>
        <v>0</v>
      </c>
      <c r="G38" s="146" t="str">
        <f xml:space="preserve"> InpS!G$311</f>
        <v>£m</v>
      </c>
    </row>
    <row r="39" spans="1:7" s="146" customFormat="1" outlineLevel="3" x14ac:dyDescent="0.2">
      <c r="A39" s="211"/>
      <c r="B39" s="211"/>
      <c r="C39" s="209"/>
      <c r="D39" s="210"/>
      <c r="E39" s="146" t="str">
        <f xml:space="preserve"> InpS!E$312</f>
        <v>2023-24 Voluntary abatements in 2017-18 CPIH FYA prices (ADDN2)</v>
      </c>
      <c r="F39" s="263" t="str">
        <f xml:space="preserve"> InpS!F$312</f>
        <v>n/a</v>
      </c>
      <c r="G39" s="146">
        <f xml:space="preserve"> InpS!G$312</f>
        <v>0</v>
      </c>
    </row>
    <row r="40" spans="1:7" s="146" customFormat="1" outlineLevel="3" x14ac:dyDescent="0.2">
      <c r="A40" s="211"/>
      <c r="B40" s="211"/>
      <c r="C40" s="209"/>
      <c r="D40" s="210"/>
      <c r="E40" s="146" t="str">
        <f xml:space="preserve"> InpS!E$313</f>
        <v>2023-24 Voluntary deferrals in 2017-18 CPIH FYA prices (WR)</v>
      </c>
      <c r="F40" s="263">
        <f xml:space="preserve"> InpS!F$313</f>
        <v>0</v>
      </c>
      <c r="G40" s="146" t="str">
        <f xml:space="preserve"> InpS!G$313</f>
        <v>£m</v>
      </c>
    </row>
    <row r="41" spans="1:7" s="146" customFormat="1" outlineLevel="3" x14ac:dyDescent="0.2">
      <c r="A41" s="211"/>
      <c r="B41" s="211"/>
      <c r="C41" s="209"/>
      <c r="D41" s="210"/>
      <c r="E41" s="146" t="str">
        <f xml:space="preserve"> InpS!E$314</f>
        <v>2023-24 Voluntary deferrals in 2017-18 CPIH FYA prices (WN)</v>
      </c>
      <c r="F41" s="263">
        <f xml:space="preserve"> InpS!F$314</f>
        <v>0</v>
      </c>
      <c r="G41" s="146" t="str">
        <f xml:space="preserve"> InpS!G$314</f>
        <v>£m</v>
      </c>
    </row>
    <row r="42" spans="1:7" s="146" customFormat="1" outlineLevel="3" x14ac:dyDescent="0.2">
      <c r="A42" s="211"/>
      <c r="B42" s="211"/>
      <c r="C42" s="209"/>
      <c r="D42" s="210"/>
      <c r="E42" s="146" t="str">
        <f xml:space="preserve"> InpS!E$315</f>
        <v>2023-24 Voluntary deferrals in 2017-18 CPIH FYA prices (WWN)</v>
      </c>
      <c r="F42" s="263">
        <f xml:space="preserve"> InpS!F$315</f>
        <v>0</v>
      </c>
      <c r="G42" s="146" t="str">
        <f xml:space="preserve"> InpS!G$315</f>
        <v>£m</v>
      </c>
    </row>
    <row r="43" spans="1:7" s="146" customFormat="1" outlineLevel="3" x14ac:dyDescent="0.2">
      <c r="A43" s="211"/>
      <c r="B43" s="211"/>
      <c r="C43" s="209"/>
      <c r="D43" s="210"/>
      <c r="E43" s="146" t="str">
        <f xml:space="preserve"> InpS!E$316</f>
        <v>2023-24 Voluntary deferrals in 2017-18 CPIH FYA prices (BR)</v>
      </c>
      <c r="F43" s="263">
        <f xml:space="preserve"> InpS!F$316</f>
        <v>0</v>
      </c>
      <c r="G43" s="146" t="str">
        <f xml:space="preserve"> InpS!G$316</f>
        <v>£m</v>
      </c>
    </row>
    <row r="44" spans="1:7" s="146" customFormat="1" outlineLevel="3" x14ac:dyDescent="0.2">
      <c r="A44" s="211"/>
      <c r="B44" s="211"/>
      <c r="C44" s="209"/>
      <c r="D44" s="210"/>
      <c r="E44" s="146" t="str">
        <f xml:space="preserve"> InpS!E$317</f>
        <v>2023-24 Voluntary deferrals in 2017-18 CPIH FYA prices (Residential retail)</v>
      </c>
      <c r="F44" s="263">
        <f xml:space="preserve"> InpS!F$317</f>
        <v>0</v>
      </c>
      <c r="G44" s="146" t="str">
        <f xml:space="preserve"> InpS!G$317</f>
        <v>£m</v>
      </c>
    </row>
    <row r="45" spans="1:7" s="146" customFormat="1" outlineLevel="3" x14ac:dyDescent="0.2">
      <c r="A45" s="211"/>
      <c r="B45" s="211"/>
      <c r="C45" s="209"/>
      <c r="D45" s="210"/>
      <c r="E45" s="146" t="str">
        <f xml:space="preserve"> InpS!E$318</f>
        <v>2023-24 Voluntary deferrals in 2017-18 CPIH FYA prices (Business retail)</v>
      </c>
      <c r="F45" s="263">
        <f xml:space="preserve"> InpS!F$318</f>
        <v>0</v>
      </c>
      <c r="G45" s="146" t="str">
        <f xml:space="preserve"> InpS!G$318</f>
        <v>£m</v>
      </c>
    </row>
    <row r="46" spans="1:7" s="146" customFormat="1" outlineLevel="3" x14ac:dyDescent="0.2">
      <c r="A46" s="211"/>
      <c r="B46" s="211"/>
      <c r="C46" s="209"/>
      <c r="D46" s="210"/>
      <c r="E46" s="146" t="str">
        <f xml:space="preserve"> InpS!E$319</f>
        <v>2023-24 Voluntary deferrals in 2017-18 CPIH FYA prices (ADDN1)</v>
      </c>
      <c r="F46" s="263">
        <f xml:space="preserve"> InpS!F$319</f>
        <v>0</v>
      </c>
      <c r="G46" s="146" t="str">
        <f xml:space="preserve"> InpS!G$319</f>
        <v>£m</v>
      </c>
    </row>
    <row r="47" spans="1:7" s="146" customFormat="1" outlineLevel="3" x14ac:dyDescent="0.2">
      <c r="A47" s="211"/>
      <c r="B47" s="211"/>
      <c r="C47" s="209"/>
      <c r="D47" s="210"/>
      <c r="E47" s="146" t="str">
        <f xml:space="preserve"> InpS!E$320</f>
        <v>2023-24 Voluntary deferrals in 2017-18 CPIH FYA prices (ADDN2)</v>
      </c>
      <c r="F47" s="263" t="str">
        <f xml:space="preserve"> InpS!F$320</f>
        <v>n/a</v>
      </c>
      <c r="G47" s="146">
        <f xml:space="preserve"> InpS!G$320</f>
        <v>0</v>
      </c>
    </row>
    <row r="48" spans="1:7" s="146" customFormat="1" outlineLevel="3" x14ac:dyDescent="0.2">
      <c r="A48" s="211"/>
      <c r="B48" s="211"/>
      <c r="C48" s="209"/>
      <c r="D48" s="210"/>
      <c r="E48" s="146" t="str">
        <f xml:space="preserve"> InpS!E$321</f>
        <v>2023-24 Other bespoke adjustments in 2017-18 CPIH FYA prices (WR)</v>
      </c>
      <c r="F48" s="263">
        <f xml:space="preserve"> InpS!F$321</f>
        <v>0</v>
      </c>
      <c r="G48" s="146" t="str">
        <f xml:space="preserve"> InpS!G$321</f>
        <v>£m</v>
      </c>
    </row>
    <row r="49" spans="1:7" s="146" customFormat="1" outlineLevel="3" x14ac:dyDescent="0.2">
      <c r="A49" s="211"/>
      <c r="B49" s="211"/>
      <c r="C49" s="209"/>
      <c r="D49" s="210"/>
      <c r="E49" s="146" t="str">
        <f xml:space="preserve"> InpS!E$322</f>
        <v>2023-24 Other bespoke adjustments in 2017-18 CPIH FYA prices (WN)</v>
      </c>
      <c r="F49" s="263">
        <f xml:space="preserve"> InpS!F$322</f>
        <v>0</v>
      </c>
      <c r="G49" s="146" t="str">
        <f xml:space="preserve"> InpS!G$322</f>
        <v>£m</v>
      </c>
    </row>
    <row r="50" spans="1:7" s="146" customFormat="1" outlineLevel="3" x14ac:dyDescent="0.2">
      <c r="A50" s="211"/>
      <c r="B50" s="211"/>
      <c r="C50" s="209"/>
      <c r="D50" s="210"/>
      <c r="E50" s="146" t="str">
        <f xml:space="preserve"> InpS!E$323</f>
        <v>2023-24 Other bespoke adjustments in 2017-18 CPIH FYA prices (WWN)</v>
      </c>
      <c r="F50" s="263">
        <f xml:space="preserve"> InpS!F$323</f>
        <v>0</v>
      </c>
      <c r="G50" s="146" t="str">
        <f xml:space="preserve"> InpS!G$323</f>
        <v>£m</v>
      </c>
    </row>
    <row r="51" spans="1:7" s="146" customFormat="1" outlineLevel="3" x14ac:dyDescent="0.2">
      <c r="A51" s="211"/>
      <c r="B51" s="211"/>
      <c r="C51" s="209"/>
      <c r="D51" s="210"/>
      <c r="E51" s="146" t="str">
        <f xml:space="preserve"> InpS!E$324</f>
        <v>2023-24 Other bespoke adjustments in 2017-18 CPIH FYA prices (BR)</v>
      </c>
      <c r="F51" s="263">
        <f xml:space="preserve"> InpS!F$324</f>
        <v>0</v>
      </c>
      <c r="G51" s="146" t="str">
        <f xml:space="preserve"> InpS!G$324</f>
        <v>£m</v>
      </c>
    </row>
    <row r="52" spans="1:7" s="146" customFormat="1" outlineLevel="3" x14ac:dyDescent="0.2">
      <c r="A52" s="211"/>
      <c r="B52" s="211"/>
      <c r="C52" s="209"/>
      <c r="D52" s="210"/>
      <c r="E52" s="146" t="str">
        <f xml:space="preserve"> InpS!E$325</f>
        <v>2023-24 Other bespoke adjustments in 2017-18 CPIH FYA prices (Residential retail)</v>
      </c>
      <c r="F52" s="263">
        <f xml:space="preserve"> InpS!F$325</f>
        <v>0</v>
      </c>
      <c r="G52" s="146" t="str">
        <f xml:space="preserve"> InpS!G$325</f>
        <v>£m</v>
      </c>
    </row>
    <row r="53" spans="1:7" s="146" customFormat="1" outlineLevel="3" x14ac:dyDescent="0.2">
      <c r="A53" s="211"/>
      <c r="B53" s="211"/>
      <c r="C53" s="209"/>
      <c r="D53" s="210"/>
      <c r="E53" s="146" t="str">
        <f xml:space="preserve"> InpS!E$326</f>
        <v>2023-24 Other bespoke adjustments in 2017-18 CPIH FYA prices (Business retail)</v>
      </c>
      <c r="F53" s="263">
        <f xml:space="preserve"> InpS!F$326</f>
        <v>0</v>
      </c>
      <c r="G53" s="146" t="str">
        <f xml:space="preserve"> InpS!G$326</f>
        <v>£m</v>
      </c>
    </row>
    <row r="54" spans="1:7" s="146" customFormat="1" outlineLevel="3" x14ac:dyDescent="0.2">
      <c r="A54" s="211"/>
      <c r="B54" s="211"/>
      <c r="C54" s="209"/>
      <c r="D54" s="210"/>
      <c r="E54" s="146" t="str">
        <f xml:space="preserve"> InpS!E$327</f>
        <v>2023-24 Other bespoke adjustments in 2017-18 CPIH FYA prices (ADDN1)</v>
      </c>
      <c r="F54" s="263">
        <f xml:space="preserve"> InpS!F$327</f>
        <v>0</v>
      </c>
      <c r="G54" s="146" t="str">
        <f xml:space="preserve"> InpS!G$327</f>
        <v>£m</v>
      </c>
    </row>
    <row r="55" spans="1:7" s="146" customFormat="1" outlineLevel="3" x14ac:dyDescent="0.2">
      <c r="A55" s="211"/>
      <c r="B55" s="211"/>
      <c r="C55" s="209"/>
      <c r="D55" s="210"/>
      <c r="E55" s="146" t="str">
        <f xml:space="preserve"> InpS!E$328</f>
        <v>2023-24 Other bespoke adjustments in 2017-18 CPIH FYA prices (ADDN2)</v>
      </c>
      <c r="F55" s="263" t="str">
        <f xml:space="preserve"> InpS!F$328</f>
        <v>n/a</v>
      </c>
      <c r="G55" s="146">
        <f xml:space="preserve"> InpS!G$328</f>
        <v>0</v>
      </c>
    </row>
    <row r="56" spans="1:7" s="146" customFormat="1" outlineLevel="2" x14ac:dyDescent="0.2">
      <c r="A56" s="211"/>
      <c r="B56" s="211"/>
      <c r="C56" s="209"/>
      <c r="D56" s="210"/>
      <c r="F56" s="263"/>
    </row>
    <row r="57" spans="1:7" s="16" customFormat="1" outlineLevel="2" x14ac:dyDescent="0.2">
      <c r="A57" s="163"/>
      <c r="B57" s="163"/>
      <c r="C57" s="164" t="s">
        <v>242</v>
      </c>
      <c r="D57" s="165"/>
      <c r="F57" s="173"/>
    </row>
    <row r="58" spans="1:7" s="146" customFormat="1" outlineLevel="3" x14ac:dyDescent="0.2">
      <c r="A58" s="211"/>
      <c r="B58" s="211"/>
      <c r="C58" s="209"/>
      <c r="D58" s="210"/>
      <c r="E58" s="146" t="str">
        <f xml:space="preserve"> InpS!E$331</f>
        <v>2024-25 ODI payments in 2017-18 CPIH FYA prices (WR)</v>
      </c>
      <c r="F58" s="263">
        <f xml:space="preserve"> InpS!F$331</f>
        <v>-1.1348500000000001E-2</v>
      </c>
      <c r="G58" s="146" t="str">
        <f xml:space="preserve"> InpS!G$331</f>
        <v>£m</v>
      </c>
    </row>
    <row r="59" spans="1:7" s="146" customFormat="1" outlineLevel="3" x14ac:dyDescent="0.2">
      <c r="A59" s="211"/>
      <c r="B59" s="211"/>
      <c r="C59" s="209"/>
      <c r="D59" s="210"/>
      <c r="E59" s="146" t="str">
        <f xml:space="preserve"> InpS!E$332</f>
        <v>2024-25 ODI payments in 2017-18 CPIH FYA prices (WN)</v>
      </c>
      <c r="F59" s="263">
        <f xml:space="preserve"> InpS!F$332</f>
        <v>-5.1751354999999997</v>
      </c>
      <c r="G59" s="146" t="str">
        <f xml:space="preserve"> InpS!G$332</f>
        <v>£m</v>
      </c>
    </row>
    <row r="60" spans="1:7" s="146" customFormat="1" outlineLevel="3" x14ac:dyDescent="0.2">
      <c r="A60" s="211"/>
      <c r="B60" s="211"/>
      <c r="C60" s="209"/>
      <c r="D60" s="210"/>
      <c r="E60" s="146" t="str">
        <f xml:space="preserve"> InpS!E$333</f>
        <v>2024-25 ODI payments in 2017-18 CPIH FYA prices (WWN)</v>
      </c>
      <c r="F60" s="263">
        <f xml:space="preserve"> InpS!F$333</f>
        <v>-2.7495200000000013</v>
      </c>
      <c r="G60" s="146" t="str">
        <f xml:space="preserve"> InpS!G$333</f>
        <v>£m</v>
      </c>
    </row>
    <row r="61" spans="1:7" s="146" customFormat="1" outlineLevel="3" x14ac:dyDescent="0.2">
      <c r="A61" s="211"/>
      <c r="B61" s="211"/>
      <c r="C61" s="209"/>
      <c r="D61" s="210"/>
      <c r="E61" s="146" t="str">
        <f xml:space="preserve"> InpS!E$334</f>
        <v>2024-25 ODI payments in 2017-18 CPIH FYA prices (BR)</v>
      </c>
      <c r="F61" s="263">
        <f xml:space="preserve"> InpS!F$334</f>
        <v>-1.537E-2</v>
      </c>
      <c r="G61" s="146" t="str">
        <f xml:space="preserve"> InpS!G$334</f>
        <v>£m</v>
      </c>
    </row>
    <row r="62" spans="1:7" s="146" customFormat="1" outlineLevel="3" x14ac:dyDescent="0.2">
      <c r="A62" s="211"/>
      <c r="B62" s="211"/>
      <c r="C62" s="209"/>
      <c r="D62" s="210"/>
      <c r="E62" s="146" t="str">
        <f xml:space="preserve"> InpS!E$335</f>
        <v>2024-25 ODI payments in 2017-18 CPIH FYA prices (Residential retail)</v>
      </c>
      <c r="F62" s="263">
        <f xml:space="preserve"> InpS!F$335</f>
        <v>0.47911200000000004</v>
      </c>
      <c r="G62" s="146" t="str">
        <f xml:space="preserve"> InpS!G$335</f>
        <v>£m</v>
      </c>
    </row>
    <row r="63" spans="1:7" s="146" customFormat="1" outlineLevel="3" x14ac:dyDescent="0.2">
      <c r="A63" s="211"/>
      <c r="B63" s="211"/>
      <c r="C63" s="209"/>
      <c r="D63" s="210"/>
      <c r="E63" s="146" t="str">
        <f xml:space="preserve"> InpS!E$336</f>
        <v>2024-25 ODI payments in 2017-18 CPIH FYA prices (Business retail)</v>
      </c>
      <c r="F63" s="263">
        <f xml:space="preserve"> InpS!F$336</f>
        <v>0</v>
      </c>
      <c r="G63" s="146" t="str">
        <f xml:space="preserve"> InpS!G$336</f>
        <v>£m</v>
      </c>
    </row>
    <row r="64" spans="1:7" s="146" customFormat="1" outlineLevel="3" x14ac:dyDescent="0.2">
      <c r="A64" s="211"/>
      <c r="B64" s="211"/>
      <c r="C64" s="209"/>
      <c r="D64" s="210"/>
      <c r="E64" s="146" t="str">
        <f xml:space="preserve"> InpS!E$337</f>
        <v>2024-25 ODI payments in 2017-18 CPIH FYA prices (ADDN1)</v>
      </c>
      <c r="F64" s="263">
        <f xml:space="preserve"> InpS!F$337</f>
        <v>0</v>
      </c>
      <c r="G64" s="146" t="str">
        <f xml:space="preserve"> InpS!G$337</f>
        <v>£m</v>
      </c>
    </row>
    <row r="65" spans="1:7" s="146" customFormat="1" outlineLevel="3" x14ac:dyDescent="0.2">
      <c r="A65" s="211"/>
      <c r="B65" s="211"/>
      <c r="C65" s="209"/>
      <c r="D65" s="210"/>
      <c r="E65" s="146" t="str">
        <f xml:space="preserve"> InpS!E$338</f>
        <v>2024-25 ODI payments in 2017-18 CPIH FYA prices (ADDN2)</v>
      </c>
      <c r="F65" s="263" t="str">
        <f xml:space="preserve"> InpS!F$338</f>
        <v>n/a</v>
      </c>
      <c r="G65" s="146">
        <f xml:space="preserve"> InpS!G$338</f>
        <v>0</v>
      </c>
    </row>
    <row r="66" spans="1:7" s="146" customFormat="1" outlineLevel="3" x14ac:dyDescent="0.2">
      <c r="A66" s="211"/>
      <c r="B66" s="211"/>
      <c r="C66" s="209"/>
      <c r="D66" s="210"/>
      <c r="E66" s="146" t="str">
        <f xml:space="preserve"> InpS!E$339</f>
        <v>2024-25 Other in-period payments in 2017-18 CPIH FYA prices - C-MeX (residential retail)</v>
      </c>
      <c r="F66" s="263">
        <f xml:space="preserve"> InpS!F$339</f>
        <v>1.8468049999999998</v>
      </c>
      <c r="G66" s="146" t="str">
        <f xml:space="preserve"> InpS!G$339</f>
        <v>£m</v>
      </c>
    </row>
    <row r="67" spans="1:7" s="146" customFormat="1" outlineLevel="3" x14ac:dyDescent="0.2">
      <c r="A67" s="211"/>
      <c r="B67" s="211"/>
      <c r="C67" s="209"/>
      <c r="D67" s="210"/>
      <c r="E67" s="146" t="str">
        <f xml:space="preserve"> InpS!E$340</f>
        <v>2024-25 Other in-period payments in 2017-18 CPIH FYA prices - D-MeX (water network plus)</v>
      </c>
      <c r="F67" s="263">
        <f xml:space="preserve"> InpS!F$340</f>
        <v>0.30179833333333334</v>
      </c>
      <c r="G67" s="146" t="str">
        <f xml:space="preserve"> InpS!G$340</f>
        <v>£m</v>
      </c>
    </row>
    <row r="68" spans="1:7" s="146" customFormat="1" outlineLevel="3" x14ac:dyDescent="0.2">
      <c r="A68" s="211"/>
      <c r="B68" s="211"/>
      <c r="C68" s="209"/>
      <c r="D68" s="210"/>
      <c r="E68" s="146" t="str">
        <f xml:space="preserve"> InpS!E$341</f>
        <v>2024-25 Other in-period payments in 2017-18 CPIH FYA prices - D-MeX (wastewater network plus)</v>
      </c>
      <c r="F68" s="263">
        <f xml:space="preserve"> InpS!F$341</f>
        <v>0.25070699999999996</v>
      </c>
      <c r="G68" s="146" t="str">
        <f xml:space="preserve"> InpS!G$341</f>
        <v>£m</v>
      </c>
    </row>
    <row r="69" spans="1:7" s="146" customFormat="1" outlineLevel="3" x14ac:dyDescent="0.2">
      <c r="A69" s="211"/>
      <c r="B69" s="211"/>
      <c r="C69" s="209"/>
      <c r="D69" s="210"/>
      <c r="E69" s="146" t="str">
        <f xml:space="preserve"> InpS!E$342</f>
        <v>2024-25 Voluntary abatements in 2017-18 CPIH FYA prices (WR)</v>
      </c>
      <c r="F69" s="263">
        <f xml:space="preserve"> InpS!F$342</f>
        <v>0</v>
      </c>
      <c r="G69" s="146" t="str">
        <f xml:space="preserve"> InpS!G$342</f>
        <v>£m</v>
      </c>
    </row>
    <row r="70" spans="1:7" s="146" customFormat="1" outlineLevel="3" x14ac:dyDescent="0.2">
      <c r="A70" s="211"/>
      <c r="B70" s="211"/>
      <c r="C70" s="209"/>
      <c r="D70" s="210"/>
      <c r="E70" s="146" t="str">
        <f xml:space="preserve"> InpS!E$343</f>
        <v>2024-25 Voluntary abatements in 2017-18 CPIH FYA prices (WN)</v>
      </c>
      <c r="F70" s="263">
        <f xml:space="preserve"> InpS!F$343</f>
        <v>0</v>
      </c>
      <c r="G70" s="146" t="str">
        <f xml:space="preserve"> InpS!G$343</f>
        <v>£m</v>
      </c>
    </row>
    <row r="71" spans="1:7" s="146" customFormat="1" outlineLevel="3" x14ac:dyDescent="0.2">
      <c r="A71" s="211"/>
      <c r="B71" s="211"/>
      <c r="C71" s="209"/>
      <c r="D71" s="210"/>
      <c r="E71" s="146" t="str">
        <f xml:space="preserve"> InpS!E$344</f>
        <v>2024-25 Voluntary abatements in 2017-18 CPIH FYA prices (WWN)</v>
      </c>
      <c r="F71" s="263">
        <f xml:space="preserve"> InpS!F$344</f>
        <v>0</v>
      </c>
      <c r="G71" s="146" t="str">
        <f xml:space="preserve"> InpS!G$344</f>
        <v>£m</v>
      </c>
    </row>
    <row r="72" spans="1:7" s="146" customFormat="1" outlineLevel="3" x14ac:dyDescent="0.2">
      <c r="A72" s="211"/>
      <c r="B72" s="211"/>
      <c r="C72" s="209"/>
      <c r="D72" s="210"/>
      <c r="E72" s="146" t="str">
        <f xml:space="preserve"> InpS!E$345</f>
        <v>2024-25 Voluntary abatements in 2017-18 CPIH FYA prices (BR)</v>
      </c>
      <c r="F72" s="263">
        <f xml:space="preserve"> InpS!F$345</f>
        <v>0</v>
      </c>
      <c r="G72" s="146" t="str">
        <f xml:space="preserve"> InpS!G$345</f>
        <v>£m</v>
      </c>
    </row>
    <row r="73" spans="1:7" s="146" customFormat="1" outlineLevel="3" x14ac:dyDescent="0.2">
      <c r="A73" s="211"/>
      <c r="B73" s="211"/>
      <c r="C73" s="209"/>
      <c r="D73" s="210"/>
      <c r="E73" s="146" t="str">
        <f xml:space="preserve"> InpS!E$346</f>
        <v>2024-25 Voluntary abatements in 2017-18 CPIH FYA prices (Residential retail)</v>
      </c>
      <c r="F73" s="263">
        <f xml:space="preserve"> InpS!F$346</f>
        <v>0</v>
      </c>
      <c r="G73" s="146" t="str">
        <f xml:space="preserve"> InpS!G$346</f>
        <v>£m</v>
      </c>
    </row>
    <row r="74" spans="1:7" s="146" customFormat="1" outlineLevel="3" x14ac:dyDescent="0.2">
      <c r="A74" s="211"/>
      <c r="B74" s="211"/>
      <c r="C74" s="209"/>
      <c r="D74" s="210"/>
      <c r="E74" s="146" t="str">
        <f xml:space="preserve"> InpS!E$347</f>
        <v>2024-25 Voluntary abatements in 2017-18 CPIH FYA prices (Business retail)</v>
      </c>
      <c r="F74" s="263">
        <f xml:space="preserve"> InpS!F$347</f>
        <v>0</v>
      </c>
      <c r="G74" s="146" t="str">
        <f xml:space="preserve"> InpS!G$347</f>
        <v>£m</v>
      </c>
    </row>
    <row r="75" spans="1:7" s="146" customFormat="1" outlineLevel="3" x14ac:dyDescent="0.2">
      <c r="A75" s="211"/>
      <c r="B75" s="211"/>
      <c r="C75" s="209"/>
      <c r="D75" s="210"/>
      <c r="E75" s="146" t="str">
        <f xml:space="preserve"> InpS!E$348</f>
        <v>2024-25 Voluntary abatements in 2017-18 CPIH FYA prices (ADDN1)</v>
      </c>
      <c r="F75" s="263">
        <f xml:space="preserve"> InpS!F$348</f>
        <v>0</v>
      </c>
      <c r="G75" s="146" t="str">
        <f xml:space="preserve"> InpS!G$348</f>
        <v>£m</v>
      </c>
    </row>
    <row r="76" spans="1:7" s="146" customFormat="1" outlineLevel="3" x14ac:dyDescent="0.2">
      <c r="A76" s="211"/>
      <c r="B76" s="211"/>
      <c r="C76" s="209"/>
      <c r="D76" s="210"/>
      <c r="E76" s="146" t="str">
        <f xml:space="preserve"> InpS!E$349</f>
        <v>2024-25 Voluntary abatements in 2017-18 CPIH FYA prices (ADDN2)</v>
      </c>
      <c r="F76" s="263" t="str">
        <f xml:space="preserve"> InpS!F$349</f>
        <v>n/a</v>
      </c>
      <c r="G76" s="146">
        <f xml:space="preserve"> InpS!G$349</f>
        <v>0</v>
      </c>
    </row>
    <row r="77" spans="1:7" s="146" customFormat="1" outlineLevel="3" x14ac:dyDescent="0.2">
      <c r="A77" s="211"/>
      <c r="B77" s="211"/>
      <c r="C77" s="209"/>
      <c r="D77" s="210"/>
      <c r="E77" s="146" t="str">
        <f xml:space="preserve"> InpS!E$350</f>
        <v>2024-25 Voluntary deferrals in 2017-18 CPIH FYA prices (WR)</v>
      </c>
      <c r="F77" s="263">
        <f xml:space="preserve"> InpS!F$350</f>
        <v>0</v>
      </c>
      <c r="G77" s="146" t="str">
        <f xml:space="preserve"> InpS!G$350</f>
        <v>£m</v>
      </c>
    </row>
    <row r="78" spans="1:7" s="146" customFormat="1" outlineLevel="3" x14ac:dyDescent="0.2">
      <c r="A78" s="211"/>
      <c r="B78" s="211"/>
      <c r="C78" s="209"/>
      <c r="D78" s="210"/>
      <c r="E78" s="146" t="str">
        <f xml:space="preserve"> InpS!E$351</f>
        <v>2024-25 Voluntary deferrals in 2017-18 CPIH FYA prices (WN)</v>
      </c>
      <c r="F78" s="263">
        <f xml:space="preserve"> InpS!F$351</f>
        <v>0</v>
      </c>
      <c r="G78" s="146" t="str">
        <f xml:space="preserve"> InpS!G$351</f>
        <v>£m</v>
      </c>
    </row>
    <row r="79" spans="1:7" s="146" customFormat="1" outlineLevel="3" x14ac:dyDescent="0.2">
      <c r="A79" s="211"/>
      <c r="B79" s="211"/>
      <c r="C79" s="209"/>
      <c r="D79" s="210"/>
      <c r="E79" s="146" t="str">
        <f xml:space="preserve"> InpS!E$352</f>
        <v>2024-25 Voluntary deferrals in 2017-18 CPIH FYA prices (WWN)</v>
      </c>
      <c r="F79" s="263">
        <f xml:space="preserve"> InpS!F$352</f>
        <v>0</v>
      </c>
      <c r="G79" s="146" t="str">
        <f xml:space="preserve"> InpS!G$352</f>
        <v>£m</v>
      </c>
    </row>
    <row r="80" spans="1:7" s="146" customFormat="1" outlineLevel="3" x14ac:dyDescent="0.2">
      <c r="A80" s="211"/>
      <c r="B80" s="211"/>
      <c r="C80" s="209"/>
      <c r="D80" s="210"/>
      <c r="E80" s="146" t="str">
        <f xml:space="preserve"> InpS!E$353</f>
        <v>2024-25 Voluntary deferrals in 2017-18 CPIH FYA prices (BR)</v>
      </c>
      <c r="F80" s="263">
        <f xml:space="preserve"> InpS!F$353</f>
        <v>0</v>
      </c>
      <c r="G80" s="146" t="str">
        <f xml:space="preserve"> InpS!G$353</f>
        <v>£m</v>
      </c>
    </row>
    <row r="81" spans="1:7" s="146" customFormat="1" outlineLevel="3" x14ac:dyDescent="0.2">
      <c r="A81" s="211"/>
      <c r="B81" s="211"/>
      <c r="C81" s="209"/>
      <c r="D81" s="210"/>
      <c r="E81" s="146" t="str">
        <f xml:space="preserve"> InpS!E$354</f>
        <v>2024-25 Voluntary deferrals in 2017-18 CPIH FYA prices (Residential retail)</v>
      </c>
      <c r="F81" s="263">
        <f xml:space="preserve"> InpS!F$354</f>
        <v>0</v>
      </c>
      <c r="G81" s="146" t="str">
        <f xml:space="preserve"> InpS!G$354</f>
        <v>£m</v>
      </c>
    </row>
    <row r="82" spans="1:7" s="146" customFormat="1" outlineLevel="3" x14ac:dyDescent="0.2">
      <c r="A82" s="211"/>
      <c r="B82" s="211"/>
      <c r="C82" s="209"/>
      <c r="D82" s="210"/>
      <c r="E82" s="146" t="str">
        <f xml:space="preserve"> InpS!E$355</f>
        <v>2024-25 Voluntary deferrals in 2017-18 CPIH FYA prices (Business retail)</v>
      </c>
      <c r="F82" s="263">
        <f xml:space="preserve"> InpS!F$355</f>
        <v>0</v>
      </c>
      <c r="G82" s="146" t="str">
        <f xml:space="preserve"> InpS!G$355</f>
        <v>£m</v>
      </c>
    </row>
    <row r="83" spans="1:7" s="146" customFormat="1" outlineLevel="3" x14ac:dyDescent="0.2">
      <c r="A83" s="211"/>
      <c r="B83" s="211"/>
      <c r="C83" s="209"/>
      <c r="D83" s="210"/>
      <c r="E83" s="146" t="str">
        <f xml:space="preserve"> InpS!E$356</f>
        <v>2024-25 Voluntary deferrals in 2017-18 CPIH FYA prices (ADDN1)</v>
      </c>
      <c r="F83" s="263">
        <f xml:space="preserve"> InpS!F$356</f>
        <v>0</v>
      </c>
      <c r="G83" s="146" t="str">
        <f xml:space="preserve"> InpS!G$356</f>
        <v>£m</v>
      </c>
    </row>
    <row r="84" spans="1:7" s="146" customFormat="1" outlineLevel="3" x14ac:dyDescent="0.2">
      <c r="A84" s="211"/>
      <c r="B84" s="211"/>
      <c r="C84" s="209"/>
      <c r="D84" s="210"/>
      <c r="E84" s="146" t="str">
        <f xml:space="preserve"> InpS!E$357</f>
        <v>2024-25 Voluntary deferrals in 2017-18 CPIH FYA prices (ADDN2)</v>
      </c>
      <c r="F84" s="263" t="str">
        <f xml:space="preserve"> InpS!F$357</f>
        <v>n/a</v>
      </c>
      <c r="G84" s="146">
        <f xml:space="preserve"> InpS!G$357</f>
        <v>0</v>
      </c>
    </row>
    <row r="85" spans="1:7" s="146" customFormat="1" outlineLevel="3" x14ac:dyDescent="0.2">
      <c r="A85" s="211"/>
      <c r="B85" s="211"/>
      <c r="C85" s="209"/>
      <c r="D85" s="210"/>
      <c r="E85" s="146" t="str">
        <f xml:space="preserve"> InpS!E$358</f>
        <v>2024-25 Other bespoke adjustments in 2017-18 CPIH FYA prices (WR)</v>
      </c>
      <c r="F85" s="263">
        <f xml:space="preserve"> InpS!F$358</f>
        <v>0</v>
      </c>
      <c r="G85" s="146" t="str">
        <f xml:space="preserve"> InpS!G$358</f>
        <v>£m</v>
      </c>
    </row>
    <row r="86" spans="1:7" s="146" customFormat="1" outlineLevel="3" x14ac:dyDescent="0.2">
      <c r="A86" s="211"/>
      <c r="B86" s="211"/>
      <c r="C86" s="209"/>
      <c r="D86" s="210"/>
      <c r="E86" s="146" t="str">
        <f xml:space="preserve"> InpS!E$359</f>
        <v>2024-25 Other bespoke adjustments in 2017-18 CPIH FYA prices (WN)</v>
      </c>
      <c r="F86" s="263">
        <f xml:space="preserve"> InpS!F$359</f>
        <v>0</v>
      </c>
      <c r="G86" s="146" t="str">
        <f xml:space="preserve"> InpS!G$359</f>
        <v>£m</v>
      </c>
    </row>
    <row r="87" spans="1:7" s="146" customFormat="1" outlineLevel="3" x14ac:dyDescent="0.2">
      <c r="A87" s="211"/>
      <c r="B87" s="211"/>
      <c r="C87" s="209"/>
      <c r="D87" s="210"/>
      <c r="E87" s="146" t="str">
        <f xml:space="preserve"> InpS!E$360</f>
        <v>2024-25 Other bespoke adjustments in 2017-18 CPIH FYA prices (WWN)</v>
      </c>
      <c r="F87" s="263">
        <f xml:space="preserve"> InpS!F$360</f>
        <v>0</v>
      </c>
      <c r="G87" s="146" t="str">
        <f xml:space="preserve"> InpS!G$360</f>
        <v>£m</v>
      </c>
    </row>
    <row r="88" spans="1:7" s="146" customFormat="1" outlineLevel="3" x14ac:dyDescent="0.2">
      <c r="A88" s="211"/>
      <c r="B88" s="211"/>
      <c r="C88" s="209"/>
      <c r="D88" s="210"/>
      <c r="E88" s="146" t="str">
        <f xml:space="preserve"> InpS!E$361</f>
        <v>2024-25 Other bespoke adjustments in 2017-18 CPIH FYA prices (BR)</v>
      </c>
      <c r="F88" s="263">
        <f xml:space="preserve"> InpS!F$361</f>
        <v>0</v>
      </c>
      <c r="G88" s="146" t="str">
        <f xml:space="preserve"> InpS!G$361</f>
        <v>£m</v>
      </c>
    </row>
    <row r="89" spans="1:7" s="146" customFormat="1" outlineLevel="3" x14ac:dyDescent="0.2">
      <c r="A89" s="211"/>
      <c r="B89" s="211"/>
      <c r="C89" s="209"/>
      <c r="D89" s="210"/>
      <c r="E89" s="146" t="str">
        <f xml:space="preserve"> InpS!E$362</f>
        <v>2024-25 Other bespoke adjustments in 2017-18 CPIH FYA prices (Residential retail)</v>
      </c>
      <c r="F89" s="263">
        <f xml:space="preserve"> InpS!F$362</f>
        <v>0</v>
      </c>
      <c r="G89" s="146" t="str">
        <f xml:space="preserve"> InpS!G$362</f>
        <v>£m</v>
      </c>
    </row>
    <row r="90" spans="1:7" s="146" customFormat="1" outlineLevel="3" x14ac:dyDescent="0.2">
      <c r="A90" s="211"/>
      <c r="B90" s="211"/>
      <c r="C90" s="209"/>
      <c r="D90" s="210"/>
      <c r="E90" s="146" t="str">
        <f xml:space="preserve"> InpS!E$363</f>
        <v>2024-25 Other bespoke adjustments in 2017-18 CPIH FYA prices (Business retail)</v>
      </c>
      <c r="F90" s="263">
        <f xml:space="preserve"> InpS!F$363</f>
        <v>0</v>
      </c>
      <c r="G90" s="146" t="str">
        <f xml:space="preserve"> InpS!G$363</f>
        <v>£m</v>
      </c>
    </row>
    <row r="91" spans="1:7" s="146" customFormat="1" outlineLevel="3" x14ac:dyDescent="0.2">
      <c r="A91" s="211"/>
      <c r="B91" s="211"/>
      <c r="C91" s="209"/>
      <c r="D91" s="210"/>
      <c r="E91" s="146" t="str">
        <f xml:space="preserve"> InpS!E$364</f>
        <v>2024-25 Other bespoke adjustments in 2017-18 CPIH FYA prices (ADDN1)</v>
      </c>
      <c r="F91" s="263">
        <f xml:space="preserve"> InpS!F$364</f>
        <v>0</v>
      </c>
      <c r="G91" s="146" t="str">
        <f xml:space="preserve"> InpS!G$364</f>
        <v>£m</v>
      </c>
    </row>
    <row r="92" spans="1:7" s="146" customFormat="1" outlineLevel="3" x14ac:dyDescent="0.2">
      <c r="A92" s="211"/>
      <c r="B92" s="211"/>
      <c r="C92" s="209"/>
      <c r="D92" s="210"/>
      <c r="E92" s="146" t="str">
        <f xml:space="preserve"> InpS!E$365</f>
        <v>2024-25 Other bespoke adjustments in 2017-18 CPIH FYA prices (ADDN2)</v>
      </c>
      <c r="F92" s="263" t="str">
        <f xml:space="preserve"> InpS!F$365</f>
        <v>n/a</v>
      </c>
      <c r="G92" s="146">
        <f xml:space="preserve"> InpS!G$365</f>
        <v>0</v>
      </c>
    </row>
    <row r="93" spans="1:7" s="146" customFormat="1" outlineLevel="2" x14ac:dyDescent="0.2">
      <c r="A93" s="211"/>
      <c r="B93" s="211"/>
      <c r="C93" s="209"/>
      <c r="D93" s="210"/>
    </row>
    <row r="94" spans="1:7" s="146" customFormat="1" outlineLevel="2" x14ac:dyDescent="0.2">
      <c r="A94" s="211"/>
      <c r="B94" s="211"/>
      <c r="C94" s="209"/>
      <c r="D94" s="210"/>
      <c r="E94" s="146" t="str">
        <f xml:space="preserve"> Indexation!E$92</f>
        <v>CPI(H): Inflate from 2017-18 FYA to 2022-23 FYA</v>
      </c>
      <c r="F94" s="263">
        <f xml:space="preserve"> Indexation!F$92</f>
        <v>1.1806332960179113</v>
      </c>
      <c r="G94" s="146" t="str">
        <f xml:space="preserve"> Indexation!G$92</f>
        <v>factor</v>
      </c>
    </row>
    <row r="95" spans="1:7" s="16" customFormat="1" outlineLevel="2" x14ac:dyDescent="0.2">
      <c r="A95" s="163"/>
      <c r="B95" s="163"/>
      <c r="C95" s="164"/>
      <c r="D95" s="165"/>
      <c r="F95" s="166"/>
    </row>
    <row r="96" spans="1:7" s="16" customFormat="1" outlineLevel="2" x14ac:dyDescent="0.2">
      <c r="A96" s="163"/>
      <c r="B96" s="163"/>
      <c r="C96" s="164" t="s">
        <v>159</v>
      </c>
      <c r="D96" s="165"/>
    </row>
    <row r="97" spans="1:7" s="16" customFormat="1" outlineLevel="3" x14ac:dyDescent="0.2">
      <c r="A97" s="163"/>
      <c r="B97" s="163"/>
      <c r="C97" s="164"/>
      <c r="D97" s="165"/>
      <c r="E97" s="16" t="s">
        <v>1171</v>
      </c>
      <c r="F97" s="173">
        <f xml:space="preserve"> IF(F11 = "n/a", 0, F11 * $F$94)</f>
        <v>0</v>
      </c>
      <c r="G97" s="16" t="s">
        <v>158</v>
      </c>
    </row>
    <row r="98" spans="1:7" s="16" customFormat="1" outlineLevel="3" x14ac:dyDescent="0.2">
      <c r="A98" s="163"/>
      <c r="B98" s="163"/>
      <c r="C98" s="164"/>
      <c r="D98" s="165"/>
      <c r="E98" s="16" t="s">
        <v>1172</v>
      </c>
      <c r="F98" s="173">
        <f xml:space="preserve"> IF(F12 = "n/a", 0, F12 * $F$94)</f>
        <v>0</v>
      </c>
      <c r="G98" s="16" t="s">
        <v>158</v>
      </c>
    </row>
    <row r="99" spans="1:7" s="16" customFormat="1" outlineLevel="3" x14ac:dyDescent="0.2">
      <c r="A99" s="163"/>
      <c r="B99" s="163"/>
      <c r="C99" s="164"/>
      <c r="D99" s="165"/>
      <c r="E99" s="16" t="s">
        <v>1173</v>
      </c>
      <c r="F99" s="173">
        <f t="shared" ref="F99:F104" si="0" xml:space="preserve"> IF(F13 = "n/a", 0, F13 * $F$94)</f>
        <v>0</v>
      </c>
      <c r="G99" s="16" t="s">
        <v>158</v>
      </c>
    </row>
    <row r="100" spans="1:7" s="16" customFormat="1" outlineLevel="3" x14ac:dyDescent="0.2">
      <c r="A100" s="163"/>
      <c r="B100" s="163"/>
      <c r="C100" s="164"/>
      <c r="D100" s="165"/>
      <c r="E100" s="16" t="s">
        <v>1174</v>
      </c>
      <c r="F100" s="173">
        <f t="shared" si="0"/>
        <v>0</v>
      </c>
      <c r="G100" s="16" t="s">
        <v>158</v>
      </c>
    </row>
    <row r="101" spans="1:7" s="16" customFormat="1" outlineLevel="3" x14ac:dyDescent="0.2">
      <c r="A101" s="163"/>
      <c r="B101" s="163"/>
      <c r="C101" s="164"/>
      <c r="D101" s="165"/>
      <c r="E101" s="16" t="s">
        <v>1175</v>
      </c>
      <c r="F101" s="173">
        <f t="shared" si="0"/>
        <v>0</v>
      </c>
      <c r="G101" s="16" t="s">
        <v>158</v>
      </c>
    </row>
    <row r="102" spans="1:7" s="16" customFormat="1" outlineLevel="3" x14ac:dyDescent="0.2">
      <c r="A102" s="163"/>
      <c r="B102" s="163"/>
      <c r="C102" s="164"/>
      <c r="D102" s="165"/>
      <c r="E102" s="16" t="s">
        <v>1176</v>
      </c>
      <c r="F102" s="173">
        <f t="shared" si="0"/>
        <v>0</v>
      </c>
      <c r="G102" s="16" t="s">
        <v>158</v>
      </c>
    </row>
    <row r="103" spans="1:7" s="16" customFormat="1" outlineLevel="3" x14ac:dyDescent="0.2">
      <c r="A103" s="163"/>
      <c r="B103" s="163"/>
      <c r="C103" s="164"/>
      <c r="D103" s="165"/>
      <c r="E103" s="16" t="s">
        <v>1177</v>
      </c>
      <c r="F103" s="173">
        <f t="shared" si="0"/>
        <v>0</v>
      </c>
      <c r="G103" s="16" t="s">
        <v>158</v>
      </c>
    </row>
    <row r="104" spans="1:7" s="16" customFormat="1" outlineLevel="3" x14ac:dyDescent="0.2">
      <c r="A104" s="163"/>
      <c r="B104" s="163"/>
      <c r="C104" s="164"/>
      <c r="D104" s="165"/>
      <c r="E104" s="16" t="s">
        <v>1178</v>
      </c>
      <c r="F104" s="173">
        <f t="shared" si="0"/>
        <v>0</v>
      </c>
      <c r="G104" s="16" t="s">
        <v>158</v>
      </c>
    </row>
    <row r="105" spans="1:7" s="16" customFormat="1" outlineLevel="2" x14ac:dyDescent="0.2">
      <c r="A105" s="163"/>
      <c r="B105" s="163"/>
      <c r="C105" s="164"/>
      <c r="D105" s="165"/>
      <c r="F105" s="173"/>
    </row>
    <row r="106" spans="1:7" s="16" customFormat="1" outlineLevel="2" x14ac:dyDescent="0.2">
      <c r="A106" s="163"/>
      <c r="B106" s="163"/>
      <c r="C106" s="164" t="s">
        <v>175</v>
      </c>
      <c r="D106" s="165"/>
      <c r="F106" s="173"/>
    </row>
    <row r="107" spans="1:7" s="16" customFormat="1" outlineLevel="3" x14ac:dyDescent="0.2">
      <c r="A107" s="163"/>
      <c r="B107" s="163"/>
      <c r="C107" s="164"/>
      <c r="D107" s="165"/>
      <c r="E107" s="16" t="s">
        <v>1179</v>
      </c>
      <c r="F107" s="173">
        <f xml:space="preserve"> IF(F21 = "n/a", 0, F21 * $F$94)</f>
        <v>-1.2796293978890132E-2</v>
      </c>
      <c r="G107" s="16" t="s">
        <v>158</v>
      </c>
    </row>
    <row r="108" spans="1:7" s="16" customFormat="1" outlineLevel="3" x14ac:dyDescent="0.2">
      <c r="A108" s="163"/>
      <c r="B108" s="163"/>
      <c r="C108" s="164"/>
      <c r="D108" s="165"/>
      <c r="E108" s="16" t="s">
        <v>1180</v>
      </c>
      <c r="F108" s="173">
        <f t="shared" ref="F108:F141" si="1" xml:space="preserve"> IF(F22 = "n/a", 0, F22 * $F$94)</f>
        <v>-0.52191331287648612</v>
      </c>
      <c r="G108" s="16" t="s">
        <v>158</v>
      </c>
    </row>
    <row r="109" spans="1:7" s="16" customFormat="1" outlineLevel="3" x14ac:dyDescent="0.2">
      <c r="A109" s="163"/>
      <c r="B109" s="163"/>
      <c r="C109" s="164"/>
      <c r="D109" s="165"/>
      <c r="E109" s="16" t="s">
        <v>1181</v>
      </c>
      <c r="F109" s="173">
        <f t="shared" si="1"/>
        <v>-3.5193143731009124</v>
      </c>
      <c r="G109" s="16" t="s">
        <v>158</v>
      </c>
    </row>
    <row r="110" spans="1:7" s="16" customFormat="1" outlineLevel="3" x14ac:dyDescent="0.2">
      <c r="A110" s="163"/>
      <c r="B110" s="163"/>
      <c r="C110" s="164"/>
      <c r="D110" s="165"/>
      <c r="E110" s="16" t="s">
        <v>1182</v>
      </c>
      <c r="F110" s="173">
        <f t="shared" si="1"/>
        <v>-1.8146333759795297E-2</v>
      </c>
      <c r="G110" s="16" t="s">
        <v>158</v>
      </c>
    </row>
    <row r="111" spans="1:7" s="16" customFormat="1" outlineLevel="3" x14ac:dyDescent="0.2">
      <c r="A111" s="163"/>
      <c r="B111" s="163"/>
      <c r="C111" s="164"/>
      <c r="D111" s="165"/>
      <c r="E111" s="16" t="s">
        <v>1183</v>
      </c>
      <c r="F111" s="173">
        <f t="shared" si="1"/>
        <v>0.50843736766352154</v>
      </c>
      <c r="G111" s="16" t="s">
        <v>158</v>
      </c>
    </row>
    <row r="112" spans="1:7" s="16" customFormat="1" outlineLevel="3" x14ac:dyDescent="0.2">
      <c r="A112" s="163"/>
      <c r="B112" s="163"/>
      <c r="C112" s="164"/>
      <c r="D112" s="165"/>
      <c r="E112" s="16" t="s">
        <v>1184</v>
      </c>
      <c r="F112" s="173">
        <f t="shared" si="1"/>
        <v>0</v>
      </c>
      <c r="G112" s="16" t="s">
        <v>158</v>
      </c>
    </row>
    <row r="113" spans="1:7" s="16" customFormat="1" outlineLevel="3" x14ac:dyDescent="0.2">
      <c r="A113" s="163"/>
      <c r="B113" s="163"/>
      <c r="C113" s="164"/>
      <c r="D113" s="165"/>
      <c r="E113" s="16" t="s">
        <v>1185</v>
      </c>
      <c r="F113" s="173">
        <f t="shared" si="1"/>
        <v>0</v>
      </c>
      <c r="G113" s="16" t="s">
        <v>158</v>
      </c>
    </row>
    <row r="114" spans="1:7" s="16" customFormat="1" outlineLevel="3" x14ac:dyDescent="0.2">
      <c r="A114" s="163"/>
      <c r="B114" s="163"/>
      <c r="C114" s="164"/>
      <c r="D114" s="165"/>
      <c r="E114" s="16" t="s">
        <v>1186</v>
      </c>
      <c r="F114" s="173">
        <f t="shared" si="1"/>
        <v>0</v>
      </c>
      <c r="G114" s="16" t="s">
        <v>158</v>
      </c>
    </row>
    <row r="115" spans="1:7" s="16" customFormat="1" outlineLevel="3" x14ac:dyDescent="0.2">
      <c r="A115" s="163"/>
      <c r="B115" s="163"/>
      <c r="C115" s="164"/>
      <c r="D115" s="165"/>
      <c r="E115" s="16" t="s">
        <v>1187</v>
      </c>
      <c r="F115" s="173">
        <f t="shared" si="1"/>
        <v>2.278622261314569</v>
      </c>
      <c r="G115" s="16" t="s">
        <v>158</v>
      </c>
    </row>
    <row r="116" spans="1:7" s="16" customFormat="1" outlineLevel="3" x14ac:dyDescent="0.2">
      <c r="A116" s="163"/>
      <c r="B116" s="163"/>
      <c r="C116" s="164"/>
      <c r="D116" s="165"/>
      <c r="E116" s="16" t="s">
        <v>1188</v>
      </c>
      <c r="F116" s="173">
        <f t="shared" si="1"/>
        <v>0.3563131610160456</v>
      </c>
      <c r="G116" s="16" t="s">
        <v>158</v>
      </c>
    </row>
    <row r="117" spans="1:7" s="16" customFormat="1" outlineLevel="3" x14ac:dyDescent="0.2">
      <c r="A117" s="163"/>
      <c r="B117" s="163"/>
      <c r="C117" s="164"/>
      <c r="D117" s="165"/>
      <c r="E117" s="16" t="s">
        <v>1189</v>
      </c>
      <c r="F117" s="173">
        <f t="shared" si="1"/>
        <v>0.29599303174476244</v>
      </c>
      <c r="G117" s="16" t="s">
        <v>158</v>
      </c>
    </row>
    <row r="118" spans="1:7" s="16" customFormat="1" outlineLevel="3" x14ac:dyDescent="0.2">
      <c r="A118" s="163"/>
      <c r="B118" s="163"/>
      <c r="C118" s="164"/>
      <c r="D118" s="165"/>
      <c r="E118" s="16" t="s">
        <v>1190</v>
      </c>
      <c r="F118" s="173">
        <f t="shared" ref="F118:F133" si="2" xml:space="preserve"> IF(F32 = "n/a", 0, F32 * $F$94 * (-1))</f>
        <v>0</v>
      </c>
      <c r="G118" s="16" t="s">
        <v>158</v>
      </c>
    </row>
    <row r="119" spans="1:7" s="16" customFormat="1" outlineLevel="3" x14ac:dyDescent="0.2">
      <c r="A119" s="163"/>
      <c r="B119" s="163"/>
      <c r="C119" s="164"/>
      <c r="D119" s="165"/>
      <c r="E119" s="16" t="s">
        <v>1191</v>
      </c>
      <c r="F119" s="173">
        <f t="shared" si="2"/>
        <v>0</v>
      </c>
      <c r="G119" s="16" t="s">
        <v>158</v>
      </c>
    </row>
    <row r="120" spans="1:7" s="16" customFormat="1" outlineLevel="3" x14ac:dyDescent="0.2">
      <c r="A120" s="163"/>
      <c r="B120" s="163"/>
      <c r="C120" s="164"/>
      <c r="D120" s="165"/>
      <c r="E120" s="16" t="s">
        <v>1192</v>
      </c>
      <c r="F120" s="173">
        <f t="shared" si="2"/>
        <v>0</v>
      </c>
      <c r="G120" s="16" t="s">
        <v>158</v>
      </c>
    </row>
    <row r="121" spans="1:7" s="16" customFormat="1" outlineLevel="3" x14ac:dyDescent="0.2">
      <c r="A121" s="163"/>
      <c r="B121" s="163"/>
      <c r="C121" s="164"/>
      <c r="D121" s="165"/>
      <c r="E121" s="16" t="s">
        <v>1193</v>
      </c>
      <c r="F121" s="173">
        <f t="shared" si="2"/>
        <v>0</v>
      </c>
      <c r="G121" s="16" t="s">
        <v>158</v>
      </c>
    </row>
    <row r="122" spans="1:7" s="16" customFormat="1" outlineLevel="3" x14ac:dyDescent="0.2">
      <c r="A122" s="163"/>
      <c r="B122" s="163"/>
      <c r="C122" s="164"/>
      <c r="D122" s="165"/>
      <c r="E122" s="16" t="s">
        <v>1194</v>
      </c>
      <c r="F122" s="173">
        <f t="shared" si="2"/>
        <v>0</v>
      </c>
      <c r="G122" s="16" t="s">
        <v>158</v>
      </c>
    </row>
    <row r="123" spans="1:7" s="16" customFormat="1" outlineLevel="3" x14ac:dyDescent="0.2">
      <c r="A123" s="163"/>
      <c r="B123" s="163"/>
      <c r="C123" s="164"/>
      <c r="D123" s="165"/>
      <c r="E123" s="16" t="s">
        <v>1195</v>
      </c>
      <c r="F123" s="173">
        <f t="shared" si="2"/>
        <v>0</v>
      </c>
      <c r="G123" s="16" t="s">
        <v>158</v>
      </c>
    </row>
    <row r="124" spans="1:7" s="16" customFormat="1" outlineLevel="3" x14ac:dyDescent="0.2">
      <c r="A124" s="163"/>
      <c r="B124" s="163"/>
      <c r="C124" s="164"/>
      <c r="D124" s="165"/>
      <c r="E124" s="16" t="s">
        <v>1196</v>
      </c>
      <c r="F124" s="173">
        <f t="shared" si="2"/>
        <v>0</v>
      </c>
      <c r="G124" s="16" t="s">
        <v>158</v>
      </c>
    </row>
    <row r="125" spans="1:7" s="16" customFormat="1" outlineLevel="3" x14ac:dyDescent="0.2">
      <c r="A125" s="163"/>
      <c r="B125" s="163"/>
      <c r="C125" s="164"/>
      <c r="D125" s="165"/>
      <c r="E125" s="16" t="s">
        <v>1197</v>
      </c>
      <c r="F125" s="173">
        <f t="shared" si="2"/>
        <v>0</v>
      </c>
      <c r="G125" s="16" t="s">
        <v>158</v>
      </c>
    </row>
    <row r="126" spans="1:7" s="16" customFormat="1" outlineLevel="3" x14ac:dyDescent="0.2">
      <c r="A126" s="163"/>
      <c r="B126" s="163"/>
      <c r="C126" s="164"/>
      <c r="D126" s="165"/>
      <c r="E126" s="16" t="s">
        <v>1198</v>
      </c>
      <c r="F126" s="173">
        <f t="shared" si="2"/>
        <v>0</v>
      </c>
      <c r="G126" s="16" t="s">
        <v>158</v>
      </c>
    </row>
    <row r="127" spans="1:7" s="16" customFormat="1" outlineLevel="3" x14ac:dyDescent="0.2">
      <c r="A127" s="163"/>
      <c r="B127" s="163"/>
      <c r="C127" s="164"/>
      <c r="D127" s="165"/>
      <c r="E127" s="16" t="s">
        <v>1199</v>
      </c>
      <c r="F127" s="173">
        <f t="shared" si="2"/>
        <v>0</v>
      </c>
      <c r="G127" s="16" t="s">
        <v>158</v>
      </c>
    </row>
    <row r="128" spans="1:7" s="16" customFormat="1" outlineLevel="3" x14ac:dyDescent="0.2">
      <c r="A128" s="163"/>
      <c r="B128" s="163"/>
      <c r="C128" s="164"/>
      <c r="D128" s="165"/>
      <c r="E128" s="16" t="s">
        <v>1200</v>
      </c>
      <c r="F128" s="173">
        <f t="shared" si="2"/>
        <v>0</v>
      </c>
      <c r="G128" s="16" t="s">
        <v>158</v>
      </c>
    </row>
    <row r="129" spans="1:7" s="16" customFormat="1" outlineLevel="3" x14ac:dyDescent="0.2">
      <c r="A129" s="163"/>
      <c r="B129" s="163"/>
      <c r="C129" s="164"/>
      <c r="D129" s="165"/>
      <c r="E129" s="16" t="s">
        <v>1201</v>
      </c>
      <c r="F129" s="173">
        <f t="shared" si="2"/>
        <v>0</v>
      </c>
      <c r="G129" s="16" t="s">
        <v>158</v>
      </c>
    </row>
    <row r="130" spans="1:7" s="16" customFormat="1" outlineLevel="3" x14ac:dyDescent="0.2">
      <c r="A130" s="163"/>
      <c r="B130" s="163"/>
      <c r="C130" s="164"/>
      <c r="D130" s="165"/>
      <c r="E130" s="16" t="s">
        <v>1202</v>
      </c>
      <c r="F130" s="173">
        <f t="shared" si="2"/>
        <v>0</v>
      </c>
      <c r="G130" s="16" t="s">
        <v>158</v>
      </c>
    </row>
    <row r="131" spans="1:7" s="16" customFormat="1" outlineLevel="3" x14ac:dyDescent="0.2">
      <c r="A131" s="163"/>
      <c r="B131" s="163"/>
      <c r="C131" s="164"/>
      <c r="D131" s="165"/>
      <c r="E131" s="16" t="s">
        <v>1203</v>
      </c>
      <c r="F131" s="173">
        <f t="shared" si="2"/>
        <v>0</v>
      </c>
      <c r="G131" s="16" t="s">
        <v>158</v>
      </c>
    </row>
    <row r="132" spans="1:7" s="16" customFormat="1" outlineLevel="3" x14ac:dyDescent="0.2">
      <c r="A132" s="163"/>
      <c r="B132" s="163"/>
      <c r="C132" s="164"/>
      <c r="D132" s="165"/>
      <c r="E132" s="16" t="s">
        <v>1204</v>
      </c>
      <c r="F132" s="173">
        <f t="shared" si="2"/>
        <v>0</v>
      </c>
      <c r="G132" s="16" t="s">
        <v>158</v>
      </c>
    </row>
    <row r="133" spans="1:7" s="16" customFormat="1" outlineLevel="3" x14ac:dyDescent="0.2">
      <c r="A133" s="163"/>
      <c r="B133" s="163"/>
      <c r="C133" s="164"/>
      <c r="D133" s="165"/>
      <c r="E133" s="16" t="s">
        <v>1205</v>
      </c>
      <c r="F133" s="173">
        <f t="shared" si="2"/>
        <v>0</v>
      </c>
      <c r="G133" s="16" t="s">
        <v>158</v>
      </c>
    </row>
    <row r="134" spans="1:7" s="16" customFormat="1" outlineLevel="3" x14ac:dyDescent="0.2">
      <c r="A134" s="163"/>
      <c r="B134" s="163"/>
      <c r="C134" s="164"/>
      <c r="D134" s="165"/>
      <c r="E134" s="16" t="s">
        <v>1206</v>
      </c>
      <c r="F134" s="173">
        <f t="shared" si="1"/>
        <v>0</v>
      </c>
      <c r="G134" s="16" t="s">
        <v>158</v>
      </c>
    </row>
    <row r="135" spans="1:7" s="16" customFormat="1" outlineLevel="3" x14ac:dyDescent="0.2">
      <c r="A135" s="163"/>
      <c r="B135" s="163"/>
      <c r="C135" s="164"/>
      <c r="D135" s="165"/>
      <c r="E135" s="16" t="s">
        <v>1207</v>
      </c>
      <c r="F135" s="173">
        <f t="shared" si="1"/>
        <v>0</v>
      </c>
      <c r="G135" s="16" t="s">
        <v>158</v>
      </c>
    </row>
    <row r="136" spans="1:7" s="16" customFormat="1" outlineLevel="3" x14ac:dyDescent="0.2">
      <c r="A136" s="163"/>
      <c r="B136" s="163"/>
      <c r="C136" s="164"/>
      <c r="D136" s="165"/>
      <c r="E136" s="16" t="s">
        <v>1208</v>
      </c>
      <c r="F136" s="173">
        <f t="shared" si="1"/>
        <v>0</v>
      </c>
      <c r="G136" s="16" t="s">
        <v>158</v>
      </c>
    </row>
    <row r="137" spans="1:7" s="16" customFormat="1" outlineLevel="3" x14ac:dyDescent="0.2">
      <c r="A137" s="163"/>
      <c r="B137" s="163"/>
      <c r="C137" s="164"/>
      <c r="D137" s="165"/>
      <c r="E137" s="16" t="s">
        <v>1209</v>
      </c>
      <c r="F137" s="173">
        <f t="shared" si="1"/>
        <v>0</v>
      </c>
      <c r="G137" s="16" t="s">
        <v>158</v>
      </c>
    </row>
    <row r="138" spans="1:7" s="16" customFormat="1" outlineLevel="3" x14ac:dyDescent="0.2">
      <c r="A138" s="163"/>
      <c r="B138" s="163"/>
      <c r="C138" s="164"/>
      <c r="D138" s="165"/>
      <c r="E138" s="16" t="s">
        <v>1210</v>
      </c>
      <c r="F138" s="173">
        <f t="shared" si="1"/>
        <v>0</v>
      </c>
      <c r="G138" s="16" t="s">
        <v>158</v>
      </c>
    </row>
    <row r="139" spans="1:7" s="16" customFormat="1" outlineLevel="3" x14ac:dyDescent="0.2">
      <c r="A139" s="163"/>
      <c r="B139" s="163"/>
      <c r="C139" s="164"/>
      <c r="D139" s="165"/>
      <c r="E139" s="16" t="s">
        <v>1211</v>
      </c>
      <c r="F139" s="173">
        <f t="shared" si="1"/>
        <v>0</v>
      </c>
      <c r="G139" s="16" t="s">
        <v>158</v>
      </c>
    </row>
    <row r="140" spans="1:7" s="16" customFormat="1" outlineLevel="3" x14ac:dyDescent="0.2">
      <c r="A140" s="163"/>
      <c r="B140" s="163"/>
      <c r="C140" s="164"/>
      <c r="D140" s="165"/>
      <c r="E140" s="16" t="s">
        <v>1212</v>
      </c>
      <c r="F140" s="173">
        <f t="shared" si="1"/>
        <v>0</v>
      </c>
      <c r="G140" s="16" t="s">
        <v>158</v>
      </c>
    </row>
    <row r="141" spans="1:7" s="16" customFormat="1" outlineLevel="3" x14ac:dyDescent="0.2">
      <c r="A141" s="163"/>
      <c r="B141" s="163"/>
      <c r="C141" s="164"/>
      <c r="D141" s="165"/>
      <c r="E141" s="16" t="s">
        <v>1213</v>
      </c>
      <c r="F141" s="173">
        <f t="shared" si="1"/>
        <v>0</v>
      </c>
      <c r="G141" s="16" t="s">
        <v>158</v>
      </c>
    </row>
    <row r="142" spans="1:7" s="16" customFormat="1" outlineLevel="2" x14ac:dyDescent="0.2">
      <c r="A142" s="163"/>
      <c r="B142" s="163"/>
      <c r="C142" s="164"/>
      <c r="D142" s="165"/>
      <c r="F142" s="173"/>
    </row>
    <row r="143" spans="1:7" s="16" customFormat="1" outlineLevel="2" x14ac:dyDescent="0.2">
      <c r="A143" s="163"/>
      <c r="B143" s="163"/>
      <c r="C143" s="164" t="s">
        <v>242</v>
      </c>
      <c r="D143" s="165"/>
      <c r="F143" s="173"/>
    </row>
    <row r="144" spans="1:7" s="16" customFormat="1" outlineLevel="3" x14ac:dyDescent="0.2">
      <c r="A144" s="163"/>
      <c r="B144" s="163"/>
      <c r="C144" s="164"/>
      <c r="D144" s="165"/>
      <c r="E144" s="16" t="s">
        <v>1214</v>
      </c>
      <c r="F144" s="173">
        <f t="shared" ref="F144:F178" si="3" xml:space="preserve"> IF(F58 = "n/a", 0, F58 * $F$94)</f>
        <v>-1.3398416959859268E-2</v>
      </c>
      <c r="G144" s="16" t="s">
        <v>158</v>
      </c>
    </row>
    <row r="145" spans="1:7" s="16" customFormat="1" outlineLevel="3" x14ac:dyDescent="0.2">
      <c r="A145" s="163"/>
      <c r="B145" s="163"/>
      <c r="C145" s="164"/>
      <c r="D145" s="165"/>
      <c r="E145" s="16" t="s">
        <v>1215</v>
      </c>
      <c r="F145" s="173">
        <f t="shared" si="3"/>
        <v>-6.1099372827043013</v>
      </c>
      <c r="G145" s="16" t="s">
        <v>158</v>
      </c>
    </row>
    <row r="146" spans="1:7" s="16" customFormat="1" outlineLevel="3" x14ac:dyDescent="0.2">
      <c r="A146" s="163"/>
      <c r="B146" s="163"/>
      <c r="C146" s="164"/>
      <c r="D146" s="165"/>
      <c r="E146" s="16" t="s">
        <v>1216</v>
      </c>
      <c r="F146" s="173">
        <f t="shared" si="3"/>
        <v>-3.2461748600671689</v>
      </c>
      <c r="G146" s="16" t="s">
        <v>158</v>
      </c>
    </row>
    <row r="147" spans="1:7" s="16" customFormat="1" outlineLevel="3" x14ac:dyDescent="0.2">
      <c r="A147" s="163"/>
      <c r="B147" s="163"/>
      <c r="C147" s="164"/>
      <c r="D147" s="165"/>
      <c r="E147" s="16" t="s">
        <v>1217</v>
      </c>
      <c r="F147" s="173">
        <f t="shared" si="3"/>
        <v>-1.8146333759795297E-2</v>
      </c>
      <c r="G147" s="16" t="s">
        <v>158</v>
      </c>
    </row>
    <row r="148" spans="1:7" s="16" customFormat="1" outlineLevel="3" x14ac:dyDescent="0.2">
      <c r="A148" s="163"/>
      <c r="B148" s="163"/>
      <c r="C148" s="164"/>
      <c r="D148" s="165"/>
      <c r="E148" s="16" t="s">
        <v>1218</v>
      </c>
      <c r="F148" s="173">
        <f t="shared" si="3"/>
        <v>0.56565557972173364</v>
      </c>
      <c r="G148" s="16" t="s">
        <v>158</v>
      </c>
    </row>
    <row r="149" spans="1:7" s="16" customFormat="1" outlineLevel="3" x14ac:dyDescent="0.2">
      <c r="A149" s="163"/>
      <c r="B149" s="163"/>
      <c r="C149" s="164"/>
      <c r="D149" s="165"/>
      <c r="E149" s="16" t="s">
        <v>1219</v>
      </c>
      <c r="F149" s="173">
        <f t="shared" si="3"/>
        <v>0</v>
      </c>
      <c r="G149" s="16" t="s">
        <v>158</v>
      </c>
    </row>
    <row r="150" spans="1:7" s="16" customFormat="1" outlineLevel="3" x14ac:dyDescent="0.2">
      <c r="A150" s="163"/>
      <c r="B150" s="163"/>
      <c r="C150" s="164"/>
      <c r="D150" s="165"/>
      <c r="E150" s="16" t="s">
        <v>1220</v>
      </c>
      <c r="F150" s="173">
        <f t="shared" si="3"/>
        <v>0</v>
      </c>
      <c r="G150" s="16" t="s">
        <v>158</v>
      </c>
    </row>
    <row r="151" spans="1:7" s="16" customFormat="1" outlineLevel="3" x14ac:dyDescent="0.2">
      <c r="A151" s="163"/>
      <c r="B151" s="163"/>
      <c r="C151" s="164"/>
      <c r="D151" s="165"/>
      <c r="E151" s="16" t="s">
        <v>1221</v>
      </c>
      <c r="F151" s="173">
        <f t="shared" si="3"/>
        <v>0</v>
      </c>
      <c r="G151" s="16" t="s">
        <v>158</v>
      </c>
    </row>
    <row r="152" spans="1:7" s="16" customFormat="1" outlineLevel="3" x14ac:dyDescent="0.2">
      <c r="A152" s="163"/>
      <c r="B152" s="163"/>
      <c r="C152" s="164"/>
      <c r="D152" s="165"/>
      <c r="E152" s="16" t="s">
        <v>1222</v>
      </c>
      <c r="F152" s="173">
        <f t="shared" si="3"/>
        <v>2.1803994742523587</v>
      </c>
      <c r="G152" s="16" t="s">
        <v>158</v>
      </c>
    </row>
    <row r="153" spans="1:7" s="16" customFormat="1" outlineLevel="3" x14ac:dyDescent="0.2">
      <c r="A153" s="163"/>
      <c r="B153" s="163"/>
      <c r="C153" s="164"/>
      <c r="D153" s="165"/>
      <c r="E153" s="16" t="s">
        <v>1223</v>
      </c>
      <c r="F153" s="173">
        <f t="shared" si="3"/>
        <v>0.3563131610160456</v>
      </c>
      <c r="G153" s="16" t="s">
        <v>158</v>
      </c>
    </row>
    <row r="154" spans="1:7" s="16" customFormat="1" outlineLevel="3" x14ac:dyDescent="0.2">
      <c r="A154" s="163"/>
      <c r="B154" s="163"/>
      <c r="C154" s="164"/>
      <c r="D154" s="165"/>
      <c r="E154" s="16" t="s">
        <v>1224</v>
      </c>
      <c r="F154" s="173">
        <f t="shared" si="3"/>
        <v>0.29599303174476244</v>
      </c>
      <c r="G154" s="16" t="s">
        <v>158</v>
      </c>
    </row>
    <row r="155" spans="1:7" s="16" customFormat="1" outlineLevel="3" x14ac:dyDescent="0.2">
      <c r="A155" s="163"/>
      <c r="B155" s="163"/>
      <c r="C155" s="164"/>
      <c r="D155" s="165"/>
      <c r="E155" s="16" t="s">
        <v>1225</v>
      </c>
      <c r="F155" s="173">
        <f t="shared" ref="F155:F170" si="4" xml:space="preserve"> IF(F69 = "n/a", 0, F69 * $F$94 * (-1))</f>
        <v>0</v>
      </c>
      <c r="G155" s="16" t="s">
        <v>158</v>
      </c>
    </row>
    <row r="156" spans="1:7" s="16" customFormat="1" outlineLevel="3" x14ac:dyDescent="0.2">
      <c r="A156" s="163"/>
      <c r="B156" s="163"/>
      <c r="C156" s="164"/>
      <c r="D156" s="165"/>
      <c r="E156" s="16" t="s">
        <v>1226</v>
      </c>
      <c r="F156" s="173">
        <f t="shared" si="4"/>
        <v>0</v>
      </c>
      <c r="G156" s="16" t="s">
        <v>158</v>
      </c>
    </row>
    <row r="157" spans="1:7" s="16" customFormat="1" outlineLevel="3" x14ac:dyDescent="0.2">
      <c r="A157" s="163"/>
      <c r="B157" s="163"/>
      <c r="C157" s="164"/>
      <c r="D157" s="165"/>
      <c r="E157" s="16" t="s">
        <v>1227</v>
      </c>
      <c r="F157" s="173">
        <f t="shared" si="4"/>
        <v>0</v>
      </c>
      <c r="G157" s="16" t="s">
        <v>158</v>
      </c>
    </row>
    <row r="158" spans="1:7" s="16" customFormat="1" outlineLevel="3" x14ac:dyDescent="0.2">
      <c r="A158" s="163"/>
      <c r="B158" s="163"/>
      <c r="C158" s="164"/>
      <c r="D158" s="165"/>
      <c r="E158" s="16" t="s">
        <v>1228</v>
      </c>
      <c r="F158" s="173">
        <f t="shared" si="4"/>
        <v>0</v>
      </c>
      <c r="G158" s="16" t="s">
        <v>158</v>
      </c>
    </row>
    <row r="159" spans="1:7" s="16" customFormat="1" outlineLevel="3" x14ac:dyDescent="0.2">
      <c r="A159" s="163"/>
      <c r="B159" s="163"/>
      <c r="C159" s="164"/>
      <c r="D159" s="165"/>
      <c r="E159" s="16" t="s">
        <v>1229</v>
      </c>
      <c r="F159" s="173">
        <f t="shared" si="4"/>
        <v>0</v>
      </c>
      <c r="G159" s="16" t="s">
        <v>158</v>
      </c>
    </row>
    <row r="160" spans="1:7" s="16" customFormat="1" outlineLevel="3" x14ac:dyDescent="0.2">
      <c r="A160" s="163"/>
      <c r="B160" s="163"/>
      <c r="C160" s="164"/>
      <c r="D160" s="165"/>
      <c r="E160" s="16" t="s">
        <v>1230</v>
      </c>
      <c r="F160" s="173">
        <f t="shared" si="4"/>
        <v>0</v>
      </c>
      <c r="G160" s="16" t="s">
        <v>158</v>
      </c>
    </row>
    <row r="161" spans="1:7" s="16" customFormat="1" outlineLevel="3" x14ac:dyDescent="0.2">
      <c r="A161" s="163"/>
      <c r="B161" s="163"/>
      <c r="C161" s="164"/>
      <c r="D161" s="165"/>
      <c r="E161" s="16" t="s">
        <v>1231</v>
      </c>
      <c r="F161" s="173">
        <f t="shared" si="4"/>
        <v>0</v>
      </c>
      <c r="G161" s="16" t="s">
        <v>158</v>
      </c>
    </row>
    <row r="162" spans="1:7" s="16" customFormat="1" outlineLevel="3" x14ac:dyDescent="0.2">
      <c r="A162" s="163"/>
      <c r="B162" s="163"/>
      <c r="C162" s="164"/>
      <c r="D162" s="165"/>
      <c r="E162" s="16" t="s">
        <v>1232</v>
      </c>
      <c r="F162" s="173">
        <f t="shared" si="4"/>
        <v>0</v>
      </c>
      <c r="G162" s="16" t="s">
        <v>158</v>
      </c>
    </row>
    <row r="163" spans="1:7" s="16" customFormat="1" outlineLevel="3" x14ac:dyDescent="0.2">
      <c r="A163" s="163"/>
      <c r="B163" s="163"/>
      <c r="C163" s="164"/>
      <c r="D163" s="165"/>
      <c r="E163" s="16" t="s">
        <v>1233</v>
      </c>
      <c r="F163" s="173">
        <f t="shared" si="4"/>
        <v>0</v>
      </c>
      <c r="G163" s="16" t="s">
        <v>158</v>
      </c>
    </row>
    <row r="164" spans="1:7" s="16" customFormat="1" outlineLevel="3" x14ac:dyDescent="0.2">
      <c r="A164" s="163"/>
      <c r="B164" s="163"/>
      <c r="C164" s="164"/>
      <c r="D164" s="165"/>
      <c r="E164" s="16" t="s">
        <v>1234</v>
      </c>
      <c r="F164" s="173">
        <f t="shared" si="4"/>
        <v>0</v>
      </c>
      <c r="G164" s="16" t="s">
        <v>158</v>
      </c>
    </row>
    <row r="165" spans="1:7" s="16" customFormat="1" outlineLevel="3" x14ac:dyDescent="0.2">
      <c r="A165" s="163"/>
      <c r="B165" s="163"/>
      <c r="C165" s="164"/>
      <c r="D165" s="165"/>
      <c r="E165" s="16" t="s">
        <v>1235</v>
      </c>
      <c r="F165" s="173">
        <f t="shared" si="4"/>
        <v>0</v>
      </c>
      <c r="G165" s="16" t="s">
        <v>158</v>
      </c>
    </row>
    <row r="166" spans="1:7" s="16" customFormat="1" outlineLevel="3" x14ac:dyDescent="0.2">
      <c r="A166" s="163"/>
      <c r="B166" s="163"/>
      <c r="C166" s="164"/>
      <c r="D166" s="165"/>
      <c r="E166" s="16" t="s">
        <v>1236</v>
      </c>
      <c r="F166" s="173">
        <f t="shared" si="4"/>
        <v>0</v>
      </c>
      <c r="G166" s="16" t="s">
        <v>158</v>
      </c>
    </row>
    <row r="167" spans="1:7" s="16" customFormat="1" outlineLevel="3" x14ac:dyDescent="0.2">
      <c r="A167" s="163"/>
      <c r="B167" s="163"/>
      <c r="C167" s="164"/>
      <c r="D167" s="165"/>
      <c r="E167" s="16" t="s">
        <v>1237</v>
      </c>
      <c r="F167" s="173">
        <f t="shared" si="4"/>
        <v>0</v>
      </c>
      <c r="G167" s="16" t="s">
        <v>158</v>
      </c>
    </row>
    <row r="168" spans="1:7" s="16" customFormat="1" outlineLevel="3" x14ac:dyDescent="0.2">
      <c r="A168" s="163"/>
      <c r="B168" s="163"/>
      <c r="C168" s="164"/>
      <c r="D168" s="165"/>
      <c r="E168" s="16" t="s">
        <v>1238</v>
      </c>
      <c r="F168" s="173">
        <f t="shared" si="4"/>
        <v>0</v>
      </c>
      <c r="G168" s="16" t="s">
        <v>158</v>
      </c>
    </row>
    <row r="169" spans="1:7" s="16" customFormat="1" outlineLevel="3" x14ac:dyDescent="0.2">
      <c r="A169" s="163"/>
      <c r="B169" s="163"/>
      <c r="C169" s="164"/>
      <c r="D169" s="165"/>
      <c r="E169" s="16" t="s">
        <v>1239</v>
      </c>
      <c r="F169" s="173">
        <f t="shared" si="4"/>
        <v>0</v>
      </c>
      <c r="G169" s="16" t="s">
        <v>158</v>
      </c>
    </row>
    <row r="170" spans="1:7" s="16" customFormat="1" outlineLevel="3" x14ac:dyDescent="0.2">
      <c r="A170" s="163"/>
      <c r="B170" s="163"/>
      <c r="C170" s="164"/>
      <c r="D170" s="165"/>
      <c r="E170" s="16" t="s">
        <v>1240</v>
      </c>
      <c r="F170" s="173">
        <f t="shared" si="4"/>
        <v>0</v>
      </c>
      <c r="G170" s="16" t="s">
        <v>158</v>
      </c>
    </row>
    <row r="171" spans="1:7" s="16" customFormat="1" outlineLevel="3" x14ac:dyDescent="0.2">
      <c r="A171" s="163"/>
      <c r="B171" s="163"/>
      <c r="C171" s="164"/>
      <c r="D171" s="165"/>
      <c r="E171" s="16" t="s">
        <v>1241</v>
      </c>
      <c r="F171" s="173">
        <f t="shared" si="3"/>
        <v>0</v>
      </c>
      <c r="G171" s="16" t="s">
        <v>158</v>
      </c>
    </row>
    <row r="172" spans="1:7" s="16" customFormat="1" outlineLevel="3" x14ac:dyDescent="0.2">
      <c r="A172" s="163"/>
      <c r="B172" s="163"/>
      <c r="C172" s="164"/>
      <c r="D172" s="165"/>
      <c r="E172" s="16" t="s">
        <v>1242</v>
      </c>
      <c r="F172" s="173">
        <f t="shared" si="3"/>
        <v>0</v>
      </c>
      <c r="G172" s="16" t="s">
        <v>158</v>
      </c>
    </row>
    <row r="173" spans="1:7" s="16" customFormat="1" outlineLevel="3" x14ac:dyDescent="0.2">
      <c r="A173" s="163"/>
      <c r="B173" s="163"/>
      <c r="C173" s="164"/>
      <c r="D173" s="165"/>
      <c r="E173" s="16" t="s">
        <v>1243</v>
      </c>
      <c r="F173" s="173">
        <f t="shared" si="3"/>
        <v>0</v>
      </c>
      <c r="G173" s="16" t="s">
        <v>158</v>
      </c>
    </row>
    <row r="174" spans="1:7" s="16" customFormat="1" outlineLevel="3" x14ac:dyDescent="0.2">
      <c r="A174" s="163"/>
      <c r="B174" s="163"/>
      <c r="C174" s="164"/>
      <c r="D174" s="165"/>
      <c r="E174" s="16" t="s">
        <v>1244</v>
      </c>
      <c r="F174" s="173">
        <f t="shared" si="3"/>
        <v>0</v>
      </c>
      <c r="G174" s="16" t="s">
        <v>158</v>
      </c>
    </row>
    <row r="175" spans="1:7" s="16" customFormat="1" outlineLevel="3" x14ac:dyDescent="0.2">
      <c r="A175" s="163"/>
      <c r="B175" s="163"/>
      <c r="C175" s="164"/>
      <c r="D175" s="165"/>
      <c r="E175" s="16" t="s">
        <v>1245</v>
      </c>
      <c r="F175" s="173">
        <f t="shared" si="3"/>
        <v>0</v>
      </c>
      <c r="G175" s="16" t="s">
        <v>158</v>
      </c>
    </row>
    <row r="176" spans="1:7" s="16" customFormat="1" outlineLevel="3" x14ac:dyDescent="0.2">
      <c r="A176" s="163"/>
      <c r="B176" s="163"/>
      <c r="C176" s="164"/>
      <c r="D176" s="165"/>
      <c r="E176" s="16" t="s">
        <v>1246</v>
      </c>
      <c r="F176" s="173">
        <f t="shared" si="3"/>
        <v>0</v>
      </c>
      <c r="G176" s="16" t="s">
        <v>158</v>
      </c>
    </row>
    <row r="177" spans="1:23" s="16" customFormat="1" outlineLevel="3" x14ac:dyDescent="0.2">
      <c r="A177" s="163"/>
      <c r="B177" s="163"/>
      <c r="C177" s="164"/>
      <c r="D177" s="165"/>
      <c r="E177" s="16" t="s">
        <v>1247</v>
      </c>
      <c r="F177" s="173">
        <f t="shared" si="3"/>
        <v>0</v>
      </c>
      <c r="G177" s="16" t="s">
        <v>158</v>
      </c>
    </row>
    <row r="178" spans="1:23" s="16" customFormat="1" outlineLevel="3" x14ac:dyDescent="0.2">
      <c r="A178" s="163"/>
      <c r="B178" s="163"/>
      <c r="C178" s="164"/>
      <c r="D178" s="165"/>
      <c r="E178" s="16" t="s">
        <v>1248</v>
      </c>
      <c r="F178" s="173">
        <f t="shared" si="3"/>
        <v>0</v>
      </c>
      <c r="G178" s="16" t="s">
        <v>158</v>
      </c>
    </row>
    <row r="179" spans="1:23" x14ac:dyDescent="0.2">
      <c r="F179" s="260"/>
    </row>
    <row r="180" spans="1:23" x14ac:dyDescent="0.2">
      <c r="A180" s="223" t="s">
        <v>1249</v>
      </c>
      <c r="B180" s="223"/>
      <c r="C180" s="224"/>
      <c r="D180" s="225"/>
      <c r="E180" s="226"/>
      <c r="F180" s="226"/>
      <c r="G180" s="226"/>
      <c r="H180" s="226"/>
      <c r="I180" s="226"/>
      <c r="J180" s="226"/>
      <c r="K180" s="226"/>
      <c r="L180" s="226"/>
      <c r="M180" s="226"/>
      <c r="N180" s="226"/>
      <c r="O180" s="226"/>
      <c r="P180" s="226"/>
      <c r="Q180" s="226"/>
      <c r="R180" s="226"/>
      <c r="S180" s="226"/>
      <c r="T180" s="226"/>
      <c r="U180" s="226"/>
      <c r="V180" s="226"/>
      <c r="W180" s="226"/>
    </row>
    <row r="181" spans="1:23" outlineLevel="1" x14ac:dyDescent="0.2">
      <c r="B181" s="10" t="s">
        <v>1250</v>
      </c>
      <c r="F181" s="260"/>
    </row>
    <row r="182" spans="1:23" outlineLevel="2" x14ac:dyDescent="0.2">
      <c r="C182" s="40" t="s">
        <v>951</v>
      </c>
      <c r="F182" s="260"/>
    </row>
    <row r="183" spans="1:23" outlineLevel="3" x14ac:dyDescent="0.2">
      <c r="E183" s="11" t="str">
        <f xml:space="preserve"> E$97</f>
        <v>2022-23 ODI payments deferred until next reporting year (tvm adjusted) expressed in 2022-23 CPIH FYA prices (WR)</v>
      </c>
      <c r="F183" s="230">
        <f xml:space="preserve"> F$97</f>
        <v>0</v>
      </c>
      <c r="G183" s="11" t="str">
        <f t="shared" ref="G183" si="5" xml:space="preserve"> G$97</f>
        <v>£m</v>
      </c>
      <c r="J183" s="173"/>
    </row>
    <row r="184" spans="1:23" outlineLevel="3" x14ac:dyDescent="0.2">
      <c r="E184" s="11" t="str">
        <f xml:space="preserve"> E$107</f>
        <v>2023-24 ODI payments expressed in 2022-23 CPIH FYA prices (WR)</v>
      </c>
      <c r="F184" s="230">
        <f t="shared" ref="F184:G184" si="6" xml:space="preserve"> F$107</f>
        <v>-1.2796293978890132E-2</v>
      </c>
      <c r="G184" s="11" t="str">
        <f t="shared" si="6"/>
        <v>£m</v>
      </c>
      <c r="J184" s="173"/>
    </row>
    <row r="185" spans="1:23" outlineLevel="3" x14ac:dyDescent="0.2">
      <c r="E185" s="11" t="str">
        <f xml:space="preserve"> E$118</f>
        <v>2023-24 Voluntary abatements expressed in 2022-23 CPIH FYA prices sign reversed (WR)</v>
      </c>
      <c r="F185" s="230">
        <f t="shared" ref="F185:G185" si="7" xml:space="preserve"> F$118</f>
        <v>0</v>
      </c>
      <c r="G185" s="11" t="str">
        <f t="shared" si="7"/>
        <v>£m</v>
      </c>
      <c r="J185" s="173"/>
    </row>
    <row r="186" spans="1:23" outlineLevel="3" x14ac:dyDescent="0.2">
      <c r="E186" s="11" t="str">
        <f xml:space="preserve"> E$126</f>
        <v>2023-24 Voluntary deferrals expressed in 2022-23 CPIH FYA prices sign reversed (WR)</v>
      </c>
      <c r="F186" s="230">
        <f t="shared" ref="F186:G186" si="8" xml:space="preserve"> F$126</f>
        <v>0</v>
      </c>
      <c r="G186" s="11" t="str">
        <f t="shared" si="8"/>
        <v>£m</v>
      </c>
      <c r="J186" s="173"/>
    </row>
    <row r="187" spans="1:23" s="16" customFormat="1" outlineLevel="3" x14ac:dyDescent="0.2">
      <c r="A187" s="163"/>
      <c r="B187" s="163"/>
      <c r="C187" s="164"/>
      <c r="D187" s="165"/>
      <c r="E187" s="16" t="str">
        <f xml:space="preserve"> E$134</f>
        <v>2023-24 Other bespoke adjustments expressed in 2022-23 CPIH FYA prices (WR)</v>
      </c>
      <c r="F187" s="173">
        <f t="shared" ref="F187:G187" si="9" xml:space="preserve"> F$134</f>
        <v>0</v>
      </c>
      <c r="G187" s="16" t="str">
        <f t="shared" si="9"/>
        <v>£m</v>
      </c>
      <c r="J187" s="173"/>
    </row>
    <row r="188" spans="1:23" s="16" customFormat="1" outlineLevel="3" x14ac:dyDescent="0.2">
      <c r="A188" s="163"/>
      <c r="B188" s="163"/>
      <c r="C188" s="164"/>
      <c r="D188" s="165"/>
      <c r="E188" s="271" t="s">
        <v>1251</v>
      </c>
      <c r="F188" s="275">
        <f xml:space="preserve"> SUM( F183:F187 )</f>
        <v>-1.2796293978890132E-2</v>
      </c>
      <c r="G188" s="271" t="s">
        <v>158</v>
      </c>
      <c r="J188" s="173"/>
    </row>
    <row r="189" spans="1:23" s="16" customFormat="1" outlineLevel="2" x14ac:dyDescent="0.2">
      <c r="A189" s="163"/>
      <c r="B189" s="163"/>
      <c r="C189" s="164"/>
      <c r="D189" s="165"/>
      <c r="E189" s="276"/>
      <c r="F189" s="277"/>
      <c r="G189" s="276"/>
      <c r="J189" s="173"/>
    </row>
    <row r="190" spans="1:23" s="16" customFormat="1" outlineLevel="2" x14ac:dyDescent="0.2">
      <c r="A190" s="163"/>
      <c r="B190" s="163"/>
      <c r="C190" s="164" t="s">
        <v>953</v>
      </c>
      <c r="D190" s="165"/>
      <c r="F190" s="173"/>
      <c r="J190" s="173"/>
    </row>
    <row r="191" spans="1:23" outlineLevel="3" x14ac:dyDescent="0.2">
      <c r="E191" s="11" t="str">
        <f xml:space="preserve"> E$98</f>
        <v>2022-23 ODI payments deferred until next reporting year (tvm adjusted) expressed in 2022-23 CPIH FYA prices (WN)</v>
      </c>
      <c r="F191" s="230">
        <f t="shared" ref="F191:G191" si="10" xml:space="preserve"> F$98</f>
        <v>0</v>
      </c>
      <c r="G191" s="11" t="str">
        <f t="shared" si="10"/>
        <v>£m</v>
      </c>
      <c r="J191" s="173"/>
    </row>
    <row r="192" spans="1:23" outlineLevel="3" x14ac:dyDescent="0.2">
      <c r="E192" s="11" t="str">
        <f xml:space="preserve"> E$108</f>
        <v>2023-24 ODI payments expressed in 2022-23 CPIH FYA prices (WN)</v>
      </c>
      <c r="F192" s="230">
        <f t="shared" ref="F192:G192" si="11" xml:space="preserve"> F$108</f>
        <v>-0.52191331287648612</v>
      </c>
      <c r="G192" s="11" t="str">
        <f t="shared" si="11"/>
        <v>£m</v>
      </c>
      <c r="J192" s="173"/>
    </row>
    <row r="193" spans="1:10" outlineLevel="3" x14ac:dyDescent="0.2">
      <c r="E193" s="11" t="str">
        <f xml:space="preserve"> E$116</f>
        <v>2023-24 Other in-period payments expressed in 2022-23 CPIH FYA prices - D-MeX (WN)</v>
      </c>
      <c r="F193" s="230">
        <f t="shared" ref="F193:G193" si="12" xml:space="preserve"> F$116</f>
        <v>0.3563131610160456</v>
      </c>
      <c r="G193" s="11" t="str">
        <f t="shared" si="12"/>
        <v>£m</v>
      </c>
      <c r="J193" s="173"/>
    </row>
    <row r="194" spans="1:10" outlineLevel="3" x14ac:dyDescent="0.2">
      <c r="E194" s="11" t="str">
        <f xml:space="preserve"> E$119</f>
        <v>2023-24 Voluntary abatements expressed in 2022-23 CPIH FYA prices sign reversed (WN)</v>
      </c>
      <c r="F194" s="230">
        <f t="shared" ref="F194:G194" si="13" xml:space="preserve"> F$119</f>
        <v>0</v>
      </c>
      <c r="G194" s="11" t="str">
        <f t="shared" si="13"/>
        <v>£m</v>
      </c>
      <c r="J194" s="173"/>
    </row>
    <row r="195" spans="1:10" outlineLevel="3" x14ac:dyDescent="0.2">
      <c r="E195" s="11" t="str">
        <f xml:space="preserve"> E$127</f>
        <v>2023-24 Voluntary deferrals expressed in 2022-23 CPIH FYA prices sign reversed (WN)</v>
      </c>
      <c r="F195" s="230">
        <f t="shared" ref="F195:G195" si="14" xml:space="preserve"> F$127</f>
        <v>0</v>
      </c>
      <c r="G195" s="11" t="str">
        <f t="shared" si="14"/>
        <v>£m</v>
      </c>
      <c r="J195" s="173"/>
    </row>
    <row r="196" spans="1:10" s="16" customFormat="1" outlineLevel="3" x14ac:dyDescent="0.2">
      <c r="A196" s="163"/>
      <c r="B196" s="163"/>
      <c r="C196" s="164"/>
      <c r="D196" s="165"/>
      <c r="E196" s="16" t="str">
        <f xml:space="preserve"> E$135</f>
        <v>2023-24 Other bespoke adjustments expressed in 2022-23 CPIH FYA prices (WN)</v>
      </c>
      <c r="F196" s="173">
        <f t="shared" ref="F196:G196" si="15" xml:space="preserve"> F$135</f>
        <v>0</v>
      </c>
      <c r="G196" s="16" t="str">
        <f t="shared" si="15"/>
        <v>£m</v>
      </c>
      <c r="J196" s="173"/>
    </row>
    <row r="197" spans="1:10" s="16" customFormat="1" outlineLevel="3" x14ac:dyDescent="0.2">
      <c r="A197" s="163"/>
      <c r="B197" s="163"/>
      <c r="C197" s="164"/>
      <c r="D197" s="165"/>
      <c r="E197" s="271" t="s">
        <v>1252</v>
      </c>
      <c r="F197" s="275">
        <f xml:space="preserve"> SUM( F191:F196 )</f>
        <v>-0.16560015186044053</v>
      </c>
      <c r="G197" s="271" t="s">
        <v>158</v>
      </c>
      <c r="J197" s="173"/>
    </row>
    <row r="198" spans="1:10" s="16" customFormat="1" outlineLevel="2" x14ac:dyDescent="0.2">
      <c r="A198" s="163"/>
      <c r="B198" s="163"/>
      <c r="C198" s="164"/>
      <c r="D198" s="165"/>
      <c r="F198" s="173"/>
      <c r="J198" s="173"/>
    </row>
    <row r="199" spans="1:10" s="16" customFormat="1" outlineLevel="2" x14ac:dyDescent="0.2">
      <c r="A199" s="163"/>
      <c r="B199" s="163"/>
      <c r="C199" s="164" t="s">
        <v>955</v>
      </c>
      <c r="D199" s="165"/>
      <c r="F199" s="173"/>
      <c r="J199" s="173"/>
    </row>
    <row r="200" spans="1:10" outlineLevel="3" x14ac:dyDescent="0.2">
      <c r="E200" s="11" t="str">
        <f xml:space="preserve"> E$99</f>
        <v>2022-23 ODI payments deferred until next reporting year (tvm adjusted) expressed in 2022-23 CPIH FYA prices (WWN)</v>
      </c>
      <c r="F200" s="230">
        <f t="shared" ref="F200:G200" si="16" xml:space="preserve"> F$99</f>
        <v>0</v>
      </c>
      <c r="G200" s="11" t="str">
        <f t="shared" si="16"/>
        <v>£m</v>
      </c>
      <c r="J200" s="173"/>
    </row>
    <row r="201" spans="1:10" outlineLevel="3" x14ac:dyDescent="0.2">
      <c r="E201" s="11" t="str">
        <f xml:space="preserve"> E$109</f>
        <v>2023-24 ODI payments expressed in 2022-23 CPIH FYA prices (WWN)</v>
      </c>
      <c r="F201" s="230">
        <f t="shared" ref="F201:G201" si="17" xml:space="preserve"> F$109</f>
        <v>-3.5193143731009124</v>
      </c>
      <c r="G201" s="11" t="str">
        <f t="shared" si="17"/>
        <v>£m</v>
      </c>
      <c r="J201" s="173"/>
    </row>
    <row r="202" spans="1:10" outlineLevel="3" x14ac:dyDescent="0.2">
      <c r="E202" s="11" t="str">
        <f xml:space="preserve"> E$117</f>
        <v>2023-24 Other in-period payments expressed in 2022-23 CPIH FYA prices - D-MeX (WWN)</v>
      </c>
      <c r="F202" s="230">
        <f t="shared" ref="F202:G202" si="18" xml:space="preserve"> F$117</f>
        <v>0.29599303174476244</v>
      </c>
      <c r="G202" s="11" t="str">
        <f t="shared" si="18"/>
        <v>£m</v>
      </c>
      <c r="J202" s="173"/>
    </row>
    <row r="203" spans="1:10" outlineLevel="3" x14ac:dyDescent="0.2">
      <c r="E203" s="11" t="str">
        <f xml:space="preserve"> E$120</f>
        <v>2023-24 Voluntary abatements expressed in 2022-23 CPIH FYA prices sign reversed (WWN)</v>
      </c>
      <c r="F203" s="230">
        <f t="shared" ref="F203:G203" si="19" xml:space="preserve"> F$120</f>
        <v>0</v>
      </c>
      <c r="G203" s="11" t="str">
        <f t="shared" si="19"/>
        <v>£m</v>
      </c>
      <c r="J203" s="173"/>
    </row>
    <row r="204" spans="1:10" outlineLevel="3" x14ac:dyDescent="0.2">
      <c r="E204" s="11" t="str">
        <f xml:space="preserve"> E$128</f>
        <v>2023-24 Voluntary deferrals expressed in 2022-23 CPIH FYA prices sign reversed (WWN)</v>
      </c>
      <c r="F204" s="230">
        <f t="shared" ref="F204:G204" si="20" xml:space="preserve"> F$128</f>
        <v>0</v>
      </c>
      <c r="G204" s="11" t="str">
        <f t="shared" si="20"/>
        <v>£m</v>
      </c>
      <c r="J204" s="173"/>
    </row>
    <row r="205" spans="1:10" s="16" customFormat="1" outlineLevel="3" x14ac:dyDescent="0.2">
      <c r="A205" s="163"/>
      <c r="B205" s="163"/>
      <c r="C205" s="164"/>
      <c r="D205" s="165"/>
      <c r="E205" s="16" t="str">
        <f xml:space="preserve"> E$136</f>
        <v>2023-24 Other bespoke adjustments expressed in 2022-23 CPIH FYA prices (WWN)</v>
      </c>
      <c r="F205" s="173">
        <f t="shared" ref="F205:G205" si="21" xml:space="preserve"> F$136</f>
        <v>0</v>
      </c>
      <c r="G205" s="16" t="str">
        <f t="shared" si="21"/>
        <v>£m</v>
      </c>
      <c r="J205" s="173"/>
    </row>
    <row r="206" spans="1:10" s="16" customFormat="1" outlineLevel="3" x14ac:dyDescent="0.2">
      <c r="A206" s="163"/>
      <c r="B206" s="163"/>
      <c r="C206" s="164"/>
      <c r="D206" s="165"/>
      <c r="E206" s="271" t="s">
        <v>1253</v>
      </c>
      <c r="F206" s="275">
        <f xml:space="preserve"> SUM( F200:F205 )</f>
        <v>-3.2233213413561499</v>
      </c>
      <c r="G206" s="271" t="s">
        <v>158</v>
      </c>
      <c r="J206" s="173"/>
    </row>
    <row r="207" spans="1:10" s="16" customFormat="1" outlineLevel="2" x14ac:dyDescent="0.2">
      <c r="A207" s="163"/>
      <c r="B207" s="163"/>
      <c r="C207" s="164"/>
      <c r="D207" s="165"/>
      <c r="F207" s="173"/>
      <c r="J207" s="173"/>
    </row>
    <row r="208" spans="1:10" s="16" customFormat="1" outlineLevel="2" x14ac:dyDescent="0.2">
      <c r="A208" s="163"/>
      <c r="B208" s="163"/>
      <c r="C208" s="164" t="s">
        <v>957</v>
      </c>
      <c r="D208" s="165"/>
      <c r="F208" s="173"/>
      <c r="J208" s="173"/>
    </row>
    <row r="209" spans="1:10" outlineLevel="3" x14ac:dyDescent="0.2">
      <c r="E209" s="11" t="str">
        <f xml:space="preserve"> E$100</f>
        <v>2022-23 ODI payments deferred until next reporting year (tvm adjusted) expressed in 2022-23 CPIH FYA prices (BR)</v>
      </c>
      <c r="F209" s="230">
        <f t="shared" ref="F209:G209" si="22" xml:space="preserve"> F$100</f>
        <v>0</v>
      </c>
      <c r="G209" s="11" t="str">
        <f t="shared" si="22"/>
        <v>£m</v>
      </c>
      <c r="J209" s="173"/>
    </row>
    <row r="210" spans="1:10" outlineLevel="3" x14ac:dyDescent="0.2">
      <c r="E210" s="11" t="str">
        <f xml:space="preserve"> E$110</f>
        <v>2023-24 ODI payments expressed in 2022-23 CPIH FYA prices (BR)</v>
      </c>
      <c r="F210" s="230">
        <f t="shared" ref="F210:G210" si="23" xml:space="preserve"> F$110</f>
        <v>-1.8146333759795297E-2</v>
      </c>
      <c r="G210" s="11" t="str">
        <f t="shared" si="23"/>
        <v>£m</v>
      </c>
      <c r="J210" s="173"/>
    </row>
    <row r="211" spans="1:10" outlineLevel="3" x14ac:dyDescent="0.2">
      <c r="E211" s="11" t="str">
        <f xml:space="preserve"> E$121</f>
        <v>2023-24 Voluntary abatements expressed in 2022-23 CPIH FYA prices sign reversed (BR)</v>
      </c>
      <c r="F211" s="230">
        <f t="shared" ref="F211:G211" si="24" xml:space="preserve"> F$121</f>
        <v>0</v>
      </c>
      <c r="G211" s="11" t="str">
        <f t="shared" si="24"/>
        <v>£m</v>
      </c>
      <c r="J211" s="173"/>
    </row>
    <row r="212" spans="1:10" outlineLevel="3" x14ac:dyDescent="0.2">
      <c r="E212" s="11" t="str">
        <f xml:space="preserve"> E$129</f>
        <v>2023-24 Voluntary deferrals expressed in 2022-23 CPIH FYA prices sign reversed (BR)</v>
      </c>
      <c r="F212" s="230">
        <f t="shared" ref="F212:G212" si="25" xml:space="preserve"> F$129</f>
        <v>0</v>
      </c>
      <c r="G212" s="11" t="str">
        <f t="shared" si="25"/>
        <v>£m</v>
      </c>
      <c r="J212" s="173"/>
    </row>
    <row r="213" spans="1:10" s="16" customFormat="1" outlineLevel="3" x14ac:dyDescent="0.2">
      <c r="A213" s="163"/>
      <c r="B213" s="163"/>
      <c r="C213" s="164"/>
      <c r="D213" s="165"/>
      <c r="E213" s="16" t="str">
        <f xml:space="preserve"> E$137</f>
        <v>2023-24 Other bespoke adjustments expressed in 2022-23 CPIH FYA prices (BR)</v>
      </c>
      <c r="F213" s="173">
        <f t="shared" ref="F213:G213" si="26" xml:space="preserve"> F$137</f>
        <v>0</v>
      </c>
      <c r="G213" s="16" t="str">
        <f t="shared" si="26"/>
        <v>£m</v>
      </c>
      <c r="J213" s="173"/>
    </row>
    <row r="214" spans="1:10" s="16" customFormat="1" outlineLevel="3" x14ac:dyDescent="0.2">
      <c r="A214" s="163"/>
      <c r="B214" s="163"/>
      <c r="C214" s="164"/>
      <c r="D214" s="165"/>
      <c r="E214" s="271" t="s">
        <v>1254</v>
      </c>
      <c r="F214" s="275">
        <f xml:space="preserve"> SUM( F209:F213 )</f>
        <v>-1.8146333759795297E-2</v>
      </c>
      <c r="G214" s="271" t="s">
        <v>158</v>
      </c>
      <c r="J214" s="173"/>
    </row>
    <row r="215" spans="1:10" s="16" customFormat="1" outlineLevel="2" x14ac:dyDescent="0.2">
      <c r="A215" s="163"/>
      <c r="B215" s="163"/>
      <c r="C215" s="164"/>
      <c r="D215" s="165"/>
      <c r="F215" s="173"/>
      <c r="J215" s="173"/>
    </row>
    <row r="216" spans="1:10" s="16" customFormat="1" outlineLevel="2" x14ac:dyDescent="0.2">
      <c r="A216" s="163"/>
      <c r="B216" s="163"/>
      <c r="C216" s="164" t="s">
        <v>959</v>
      </c>
      <c r="D216" s="165"/>
      <c r="F216" s="173"/>
      <c r="J216" s="173"/>
    </row>
    <row r="217" spans="1:10" outlineLevel="3" x14ac:dyDescent="0.2">
      <c r="E217" s="11" t="str">
        <f xml:space="preserve"> E$103</f>
        <v>2022-23 ODI payments deferred until next reporting year (tvm adjusted) expressed in 2022-23 CPIH FYA prices (ADDN1)</v>
      </c>
      <c r="F217" s="230">
        <f t="shared" ref="F217:G217" si="27" xml:space="preserve"> F$103</f>
        <v>0</v>
      </c>
      <c r="G217" s="11" t="str">
        <f t="shared" si="27"/>
        <v>£m</v>
      </c>
      <c r="J217" s="173"/>
    </row>
    <row r="218" spans="1:10" outlineLevel="3" x14ac:dyDescent="0.2">
      <c r="E218" s="11" t="str">
        <f xml:space="preserve"> E$113</f>
        <v>2023-24 ODI payments expressed in 2022-23 CPIH FYA prices (ADDN1)</v>
      </c>
      <c r="F218" s="230">
        <f t="shared" ref="F218:G218" si="28" xml:space="preserve"> F$113</f>
        <v>0</v>
      </c>
      <c r="G218" s="11" t="str">
        <f t="shared" si="28"/>
        <v>£m</v>
      </c>
      <c r="J218" s="173"/>
    </row>
    <row r="219" spans="1:10" outlineLevel="3" x14ac:dyDescent="0.2">
      <c r="E219" s="11" t="str">
        <f xml:space="preserve"> E$124</f>
        <v>2023-24 Voluntary abatements expressed in 2022-23 CPIH FYA prices sign reversed (ADDN1)</v>
      </c>
      <c r="F219" s="230">
        <f t="shared" ref="F219:G219" si="29" xml:space="preserve"> F$124</f>
        <v>0</v>
      </c>
      <c r="G219" s="11" t="str">
        <f t="shared" si="29"/>
        <v>£m</v>
      </c>
      <c r="J219" s="173"/>
    </row>
    <row r="220" spans="1:10" outlineLevel="3" x14ac:dyDescent="0.2">
      <c r="E220" s="11" t="str">
        <f xml:space="preserve"> E$132</f>
        <v>2023-24 Voluntary deferrals expressed in 2022-23 CPIH FYA prices sign reversed (ADDN1)</v>
      </c>
      <c r="F220" s="230">
        <f t="shared" ref="F220:G220" si="30" xml:space="preserve"> F$132</f>
        <v>0</v>
      </c>
      <c r="G220" s="11" t="str">
        <f t="shared" si="30"/>
        <v>£m</v>
      </c>
      <c r="J220" s="173"/>
    </row>
    <row r="221" spans="1:10" s="16" customFormat="1" outlineLevel="3" x14ac:dyDescent="0.2">
      <c r="A221" s="163"/>
      <c r="B221" s="163"/>
      <c r="C221" s="164"/>
      <c r="D221" s="165"/>
      <c r="E221" s="16" t="str">
        <f xml:space="preserve"> E$140</f>
        <v>2023-24 Other bespoke adjustments expressed in 2022-23 CPIH FYA prices (ADDN1)</v>
      </c>
      <c r="F221" s="173">
        <f t="shared" ref="F221:G221" si="31" xml:space="preserve"> F$140</f>
        <v>0</v>
      </c>
      <c r="G221" s="16" t="str">
        <f t="shared" si="31"/>
        <v>£m</v>
      </c>
      <c r="J221" s="173"/>
    </row>
    <row r="222" spans="1:10" s="16" customFormat="1" outlineLevel="3" x14ac:dyDescent="0.2">
      <c r="A222" s="163"/>
      <c r="B222" s="163"/>
      <c r="C222" s="164"/>
      <c r="D222" s="165"/>
      <c r="E222" s="271" t="s">
        <v>1255</v>
      </c>
      <c r="F222" s="275">
        <f xml:space="preserve"> SUM( F217:F221 )</f>
        <v>0</v>
      </c>
      <c r="G222" s="271" t="s">
        <v>158</v>
      </c>
      <c r="J222" s="173"/>
    </row>
    <row r="223" spans="1:10" s="16" customFormat="1" outlineLevel="2" x14ac:dyDescent="0.2">
      <c r="A223" s="163"/>
      <c r="B223" s="163"/>
      <c r="C223" s="164"/>
      <c r="D223" s="165"/>
      <c r="F223" s="173"/>
      <c r="J223" s="173"/>
    </row>
    <row r="224" spans="1:10" s="16" customFormat="1" outlineLevel="2" x14ac:dyDescent="0.2">
      <c r="A224" s="163"/>
      <c r="B224" s="163"/>
      <c r="C224" s="164" t="s">
        <v>961</v>
      </c>
      <c r="D224" s="165"/>
      <c r="F224" s="173"/>
      <c r="J224" s="173"/>
    </row>
    <row r="225" spans="1:10" outlineLevel="3" x14ac:dyDescent="0.2">
      <c r="E225" s="11" t="str">
        <f xml:space="preserve"> E$104</f>
        <v>2022-23 ODI payments deferred until next reporting year (tvm adjusted) expressed in 2022-23 CPIH FYA prices (ADDN2)</v>
      </c>
      <c r="F225" s="230">
        <f t="shared" ref="F225:G225" si="32" xml:space="preserve"> F$104</f>
        <v>0</v>
      </c>
      <c r="G225" s="11" t="str">
        <f t="shared" si="32"/>
        <v>£m</v>
      </c>
      <c r="J225" s="173"/>
    </row>
    <row r="226" spans="1:10" outlineLevel="3" x14ac:dyDescent="0.2">
      <c r="E226" s="11" t="str">
        <f xml:space="preserve"> E$114</f>
        <v>2023-24 ODI payments expressed in 2022-23 CPIH FYA prices (ADDN2)</v>
      </c>
      <c r="F226" s="230">
        <f t="shared" ref="F226:G226" si="33" xml:space="preserve"> F$114</f>
        <v>0</v>
      </c>
      <c r="G226" s="11" t="str">
        <f t="shared" si="33"/>
        <v>£m</v>
      </c>
      <c r="J226" s="173"/>
    </row>
    <row r="227" spans="1:10" outlineLevel="3" x14ac:dyDescent="0.2">
      <c r="E227" s="11" t="str">
        <f xml:space="preserve"> E$125</f>
        <v>2023-24 Voluntary abatements expressed in 2022-23 CPIH FYA prices sign reversed (ADDN2)</v>
      </c>
      <c r="F227" s="230">
        <f t="shared" ref="F227:G227" si="34" xml:space="preserve"> F$125</f>
        <v>0</v>
      </c>
      <c r="G227" s="11" t="str">
        <f t="shared" si="34"/>
        <v>£m</v>
      </c>
      <c r="J227" s="173"/>
    </row>
    <row r="228" spans="1:10" outlineLevel="3" x14ac:dyDescent="0.2">
      <c r="E228" s="11" t="str">
        <f xml:space="preserve"> E$133</f>
        <v>2023-24 Voluntary deferrals expressed in 2022-23 CPIH FYA prices sign reversed (ADDN2)</v>
      </c>
      <c r="F228" s="230">
        <f t="shared" ref="F228:G228" si="35" xml:space="preserve"> F$133</f>
        <v>0</v>
      </c>
      <c r="G228" s="11" t="str">
        <f t="shared" si="35"/>
        <v>£m</v>
      </c>
      <c r="J228" s="173"/>
    </row>
    <row r="229" spans="1:10" s="16" customFormat="1" outlineLevel="3" x14ac:dyDescent="0.2">
      <c r="A229" s="163"/>
      <c r="B229" s="163"/>
      <c r="C229" s="164"/>
      <c r="D229" s="165"/>
      <c r="E229" s="16" t="str">
        <f xml:space="preserve"> E$141</f>
        <v>2023-24 Other bespoke adjustments expressed in 2022-23 CPIH FYA prices (ADDN2)</v>
      </c>
      <c r="F229" s="173">
        <f t="shared" ref="F229:G229" si="36" xml:space="preserve"> F$141</f>
        <v>0</v>
      </c>
      <c r="G229" s="16" t="str">
        <f t="shared" si="36"/>
        <v>£m</v>
      </c>
      <c r="J229" s="173"/>
    </row>
    <row r="230" spans="1:10" s="16" customFormat="1" outlineLevel="3" x14ac:dyDescent="0.2">
      <c r="A230" s="163"/>
      <c r="B230" s="163"/>
      <c r="C230" s="164"/>
      <c r="D230" s="165"/>
      <c r="E230" s="271" t="s">
        <v>1256</v>
      </c>
      <c r="F230" s="275">
        <f xml:space="preserve"> SUM( F225:F229 )</f>
        <v>0</v>
      </c>
      <c r="G230" s="271" t="s">
        <v>158</v>
      </c>
      <c r="J230" s="173"/>
    </row>
    <row r="231" spans="1:10" s="16" customFormat="1" outlineLevel="2" x14ac:dyDescent="0.2">
      <c r="A231" s="163"/>
      <c r="B231" s="163"/>
      <c r="C231" s="164"/>
      <c r="D231" s="165"/>
      <c r="F231" s="173"/>
      <c r="J231" s="173"/>
    </row>
    <row r="232" spans="1:10" s="16" customFormat="1" outlineLevel="2" x14ac:dyDescent="0.2">
      <c r="A232" s="163"/>
      <c r="B232" s="163"/>
      <c r="C232" s="164" t="s">
        <v>1164</v>
      </c>
      <c r="D232" s="165"/>
      <c r="F232" s="173"/>
      <c r="J232" s="173"/>
    </row>
    <row r="233" spans="1:10" outlineLevel="3" x14ac:dyDescent="0.2">
      <c r="E233" s="11" t="str">
        <f xml:space="preserve"> E$101</f>
        <v>2022-23 ODI payments deferred until next reporting year (tvm adjusted) expressed in 2022-23 CPIH FYA prices (Residential retail)</v>
      </c>
      <c r="F233" s="230">
        <f t="shared" ref="F233:G233" si="37" xml:space="preserve"> F$101</f>
        <v>0</v>
      </c>
      <c r="G233" s="11" t="str">
        <f t="shared" si="37"/>
        <v>£m</v>
      </c>
      <c r="J233" s="173"/>
    </row>
    <row r="234" spans="1:10" outlineLevel="3" x14ac:dyDescent="0.2">
      <c r="E234" s="11" t="str">
        <f xml:space="preserve"> E$111</f>
        <v>2023-24 ODI payments expressed in 2022-23 CPIH FYA prices (Residential retail)</v>
      </c>
      <c r="F234" s="230">
        <f t="shared" ref="F234:G234" si="38" xml:space="preserve"> F$111</f>
        <v>0.50843736766352154</v>
      </c>
      <c r="G234" s="11" t="str">
        <f t="shared" si="38"/>
        <v>£m</v>
      </c>
      <c r="J234" s="173"/>
    </row>
    <row r="235" spans="1:10" outlineLevel="3" x14ac:dyDescent="0.2">
      <c r="E235" s="11" t="str">
        <f xml:space="preserve"> E$115</f>
        <v>2023-24 Other in-period payments expressed in 2022-23 CPIH FYA prices - C-MeX (Residential retail)</v>
      </c>
      <c r="F235" s="230">
        <f t="shared" ref="F235:G235" si="39" xml:space="preserve"> F$115</f>
        <v>2.278622261314569</v>
      </c>
      <c r="G235" s="11" t="str">
        <f t="shared" si="39"/>
        <v>£m</v>
      </c>
      <c r="J235" s="173"/>
    </row>
    <row r="236" spans="1:10" outlineLevel="3" x14ac:dyDescent="0.2">
      <c r="E236" s="11" t="str">
        <f xml:space="preserve"> E$122</f>
        <v>2023-24 Voluntary abatements expressed in 2022-23 CPIH FYA prices sign reversed (Residential retail)</v>
      </c>
      <c r="F236" s="230">
        <f t="shared" ref="F236:G236" si="40" xml:space="preserve"> F$122</f>
        <v>0</v>
      </c>
      <c r="G236" s="11" t="str">
        <f t="shared" si="40"/>
        <v>£m</v>
      </c>
      <c r="J236" s="173"/>
    </row>
    <row r="237" spans="1:10" outlineLevel="3" x14ac:dyDescent="0.2">
      <c r="E237" s="11" t="str">
        <f xml:space="preserve"> E$130</f>
        <v>2023-24 Voluntary deferrals expressed in 2022-23 CPIH FYA prices sign reversed (Residential retail)</v>
      </c>
      <c r="F237" s="230">
        <f t="shared" ref="F237:G237" si="41" xml:space="preserve"> F$130</f>
        <v>0</v>
      </c>
      <c r="G237" s="11" t="str">
        <f t="shared" si="41"/>
        <v>£m</v>
      </c>
      <c r="J237" s="173"/>
    </row>
    <row r="238" spans="1:10" s="16" customFormat="1" outlineLevel="3" x14ac:dyDescent="0.2">
      <c r="A238" s="163"/>
      <c r="B238" s="163"/>
      <c r="C238" s="164"/>
      <c r="D238" s="165"/>
      <c r="E238" s="16" t="str">
        <f xml:space="preserve"> E$138</f>
        <v>2023-24 Other bespoke adjustments expressed in 2022-23 CPIH FYA prices (Residential retail)</v>
      </c>
      <c r="F238" s="173">
        <f t="shared" ref="F238:G238" si="42" xml:space="preserve"> F$138</f>
        <v>0</v>
      </c>
      <c r="G238" s="16" t="str">
        <f t="shared" si="42"/>
        <v>£m</v>
      </c>
      <c r="J238" s="173"/>
    </row>
    <row r="239" spans="1:10" s="16" customFormat="1" outlineLevel="3" x14ac:dyDescent="0.2">
      <c r="A239" s="163"/>
      <c r="B239" s="163"/>
      <c r="C239" s="164"/>
      <c r="D239" s="165"/>
      <c r="E239" s="271" t="s">
        <v>1257</v>
      </c>
      <c r="F239" s="275">
        <f xml:space="preserve"> SUM( F233:F238 )</f>
        <v>2.7870596289780907</v>
      </c>
      <c r="G239" s="271" t="s">
        <v>158</v>
      </c>
      <c r="J239" s="173"/>
    </row>
    <row r="240" spans="1:10" s="16" customFormat="1" outlineLevel="2" x14ac:dyDescent="0.2">
      <c r="A240" s="163"/>
      <c r="B240" s="163"/>
      <c r="C240" s="164"/>
      <c r="D240" s="165"/>
      <c r="F240" s="173"/>
      <c r="J240" s="173"/>
    </row>
    <row r="241" spans="1:23" s="16" customFormat="1" outlineLevel="2" x14ac:dyDescent="0.2">
      <c r="A241" s="163"/>
      <c r="B241" s="163"/>
      <c r="C241" s="164" t="s">
        <v>1166</v>
      </c>
      <c r="D241" s="165"/>
      <c r="F241" s="173"/>
      <c r="J241" s="173"/>
    </row>
    <row r="242" spans="1:23" outlineLevel="3" x14ac:dyDescent="0.2">
      <c r="E242" s="11" t="str">
        <f xml:space="preserve"> E$102</f>
        <v>2022-23 ODI payments deferred until next reporting year (tvm adjusted) expressed in 2022-23 CPIH FYA prices (Business retail)</v>
      </c>
      <c r="F242" s="230">
        <f t="shared" ref="F242:G242" si="43" xml:space="preserve"> F$102</f>
        <v>0</v>
      </c>
      <c r="G242" s="11" t="str">
        <f t="shared" si="43"/>
        <v>£m</v>
      </c>
      <c r="J242" s="173"/>
    </row>
    <row r="243" spans="1:23" outlineLevel="3" x14ac:dyDescent="0.2">
      <c r="E243" s="11" t="str">
        <f xml:space="preserve"> E$112</f>
        <v>2023-24 ODI payments expressed in 2022-23 CPIH FYA prices (Business retail)</v>
      </c>
      <c r="F243" s="230">
        <f t="shared" ref="F243:G243" si="44" xml:space="preserve"> F$112</f>
        <v>0</v>
      </c>
      <c r="G243" s="11" t="str">
        <f t="shared" si="44"/>
        <v>£m</v>
      </c>
      <c r="J243" s="173"/>
    </row>
    <row r="244" spans="1:23" outlineLevel="3" x14ac:dyDescent="0.2">
      <c r="E244" s="11" t="str">
        <f xml:space="preserve"> E$123</f>
        <v>2023-24 Voluntary abatements expressed in 2022-23 CPIH FYA prices sign reversed (Business retail)</v>
      </c>
      <c r="F244" s="230">
        <f t="shared" ref="F244:G244" si="45" xml:space="preserve"> F$123</f>
        <v>0</v>
      </c>
      <c r="G244" s="11" t="str">
        <f t="shared" si="45"/>
        <v>£m</v>
      </c>
      <c r="J244" s="173"/>
    </row>
    <row r="245" spans="1:23" outlineLevel="3" x14ac:dyDescent="0.2">
      <c r="E245" s="11" t="str">
        <f xml:space="preserve"> E$131</f>
        <v>2023-24 Voluntary deferrals expressed in 2022-23 CPIH FYA prices sign reversed (Business retail)</v>
      </c>
      <c r="F245" s="230">
        <f t="shared" ref="F245:G245" si="46" xml:space="preserve"> F$131</f>
        <v>0</v>
      </c>
      <c r="G245" s="11" t="str">
        <f t="shared" si="46"/>
        <v>£m</v>
      </c>
      <c r="J245" s="173"/>
    </row>
    <row r="246" spans="1:23" s="16" customFormat="1" outlineLevel="3" x14ac:dyDescent="0.2">
      <c r="A246" s="163"/>
      <c r="B246" s="163"/>
      <c r="C246" s="164"/>
      <c r="D246" s="165"/>
      <c r="E246" s="16" t="str">
        <f xml:space="preserve"> E$139</f>
        <v>2023-24 Other bespoke adjustments expressed in 2022-23 CPIH FYA prices (Business retail)</v>
      </c>
      <c r="F246" s="173">
        <f t="shared" ref="F246:G246" si="47" xml:space="preserve"> F$139</f>
        <v>0</v>
      </c>
      <c r="G246" s="16" t="str">
        <f t="shared" si="47"/>
        <v>£m</v>
      </c>
      <c r="J246" s="173"/>
    </row>
    <row r="247" spans="1:23" s="16" customFormat="1" outlineLevel="3" x14ac:dyDescent="0.2">
      <c r="A247" s="163"/>
      <c r="B247" s="163"/>
      <c r="C247" s="164"/>
      <c r="D247" s="165"/>
      <c r="E247" s="271" t="s">
        <v>1258</v>
      </c>
      <c r="F247" s="275">
        <f xml:space="preserve"> SUM( F242:F246 )</f>
        <v>0</v>
      </c>
      <c r="G247" s="271" t="s">
        <v>158</v>
      </c>
      <c r="J247" s="173"/>
    </row>
    <row r="248" spans="1:23" s="16" customFormat="1" outlineLevel="1" x14ac:dyDescent="0.2">
      <c r="A248" s="163"/>
      <c r="B248" s="163"/>
      <c r="C248" s="164"/>
      <c r="D248" s="165"/>
      <c r="F248" s="173"/>
      <c r="J248" s="173"/>
    </row>
    <row r="249" spans="1:23" s="16" customFormat="1" outlineLevel="1" x14ac:dyDescent="0.2">
      <c r="A249" s="163"/>
      <c r="B249" s="163" t="s">
        <v>1259</v>
      </c>
      <c r="C249" s="164"/>
      <c r="D249" s="165"/>
      <c r="F249" s="166"/>
      <c r="J249" s="173"/>
    </row>
    <row r="250" spans="1:23" s="16" customFormat="1" outlineLevel="2" x14ac:dyDescent="0.2">
      <c r="A250" s="163"/>
      <c r="B250" s="163"/>
      <c r="C250" s="164" t="s">
        <v>951</v>
      </c>
      <c r="D250" s="165"/>
      <c r="F250" s="166"/>
      <c r="J250" s="173"/>
    </row>
    <row r="251" spans="1:23" s="273" customFormat="1" outlineLevel="3" x14ac:dyDescent="0.2">
      <c r="A251" s="163"/>
      <c r="B251" s="163"/>
      <c r="C251" s="164"/>
      <c r="D251" s="165"/>
      <c r="E251" s="16" t="str">
        <f xml:space="preserve"> E$144</f>
        <v>2024-25 ODI payments expressed in 2022-23 CPIH FYA prices (WR)</v>
      </c>
      <c r="F251" s="173">
        <f t="shared" ref="F251:G251" si="48" xml:space="preserve"> F$144</f>
        <v>-1.3398416959859268E-2</v>
      </c>
      <c r="G251" s="16" t="str">
        <f t="shared" si="48"/>
        <v>£m</v>
      </c>
      <c r="H251" s="16"/>
      <c r="I251" s="16"/>
      <c r="J251" s="173"/>
      <c r="K251" s="16"/>
      <c r="L251" s="16"/>
      <c r="M251" s="16"/>
      <c r="N251" s="16"/>
      <c r="O251" s="16"/>
      <c r="P251" s="16"/>
      <c r="Q251" s="16"/>
      <c r="R251" s="16"/>
      <c r="S251" s="16"/>
      <c r="T251" s="16"/>
      <c r="U251" s="16"/>
      <c r="V251" s="16"/>
      <c r="W251" s="16"/>
    </row>
    <row r="252" spans="1:23" s="273" customFormat="1" outlineLevel="3" x14ac:dyDescent="0.2">
      <c r="A252" s="163"/>
      <c r="B252" s="163"/>
      <c r="C252" s="164"/>
      <c r="D252" s="165"/>
      <c r="E252" s="16" t="str">
        <f xml:space="preserve"> E$155</f>
        <v>2024-25 Voluntary abatements expressed in 2022-23 CPIH FYA prices sign reversed (WR)</v>
      </c>
      <c r="F252" s="173">
        <f t="shared" ref="F252:G252" si="49" xml:space="preserve"> F$155</f>
        <v>0</v>
      </c>
      <c r="G252" s="16" t="str">
        <f t="shared" si="49"/>
        <v>£m</v>
      </c>
      <c r="H252" s="16"/>
      <c r="I252" s="16"/>
      <c r="J252" s="173"/>
      <c r="K252" s="16"/>
      <c r="L252" s="16"/>
      <c r="M252" s="16"/>
      <c r="N252" s="16"/>
      <c r="O252" s="16"/>
      <c r="P252" s="16"/>
      <c r="Q252" s="16"/>
      <c r="R252" s="16"/>
      <c r="S252" s="16"/>
      <c r="T252" s="16"/>
      <c r="U252" s="16"/>
      <c r="V252" s="16"/>
      <c r="W252" s="16"/>
    </row>
    <row r="253" spans="1:23" s="273" customFormat="1" outlineLevel="3" x14ac:dyDescent="0.2">
      <c r="A253" s="163"/>
      <c r="B253" s="163"/>
      <c r="C253" s="164"/>
      <c r="D253" s="165"/>
      <c r="E253" s="16" t="str">
        <f xml:space="preserve"> E$163</f>
        <v>2024-25 Voluntary deferrals expressed in 2022-23 CPIH FYA prices sign reversed (WR)</v>
      </c>
      <c r="F253" s="173">
        <f t="shared" ref="F253:G253" si="50" xml:space="preserve"> F$163</f>
        <v>0</v>
      </c>
      <c r="G253" s="16" t="str">
        <f t="shared" si="50"/>
        <v>£m</v>
      </c>
      <c r="H253" s="16"/>
      <c r="I253" s="16"/>
      <c r="J253" s="173"/>
      <c r="K253" s="16"/>
      <c r="L253" s="16"/>
      <c r="M253" s="16"/>
      <c r="N253" s="16"/>
      <c r="O253" s="16"/>
      <c r="P253" s="16"/>
      <c r="Q253" s="16"/>
      <c r="R253" s="16"/>
      <c r="S253" s="16"/>
      <c r="T253" s="16"/>
      <c r="U253" s="16"/>
      <c r="V253" s="16"/>
      <c r="W253" s="16"/>
    </row>
    <row r="254" spans="1:23" s="273" customFormat="1" outlineLevel="3" x14ac:dyDescent="0.2">
      <c r="A254" s="163"/>
      <c r="B254" s="163"/>
      <c r="C254" s="164"/>
      <c r="D254" s="165"/>
      <c r="E254" s="16" t="str">
        <f xml:space="preserve"> E$171</f>
        <v>2024-25 Other bespoke adjustments expressed in 2022-23 CPIH FYA prices (WR)</v>
      </c>
      <c r="F254" s="173">
        <f t="shared" ref="F254:G254" si="51" xml:space="preserve"> F$171</f>
        <v>0</v>
      </c>
      <c r="G254" s="16" t="str">
        <f t="shared" si="51"/>
        <v>£m</v>
      </c>
      <c r="H254" s="16"/>
      <c r="I254" s="16"/>
      <c r="J254" s="173"/>
      <c r="K254" s="16"/>
      <c r="L254" s="16"/>
      <c r="M254" s="16"/>
      <c r="N254" s="16"/>
      <c r="O254" s="16"/>
      <c r="P254" s="16"/>
      <c r="Q254" s="16"/>
      <c r="R254" s="16"/>
      <c r="S254" s="16"/>
      <c r="T254" s="16"/>
      <c r="U254" s="16"/>
      <c r="V254" s="16"/>
      <c r="W254" s="16"/>
    </row>
    <row r="255" spans="1:23" s="16" customFormat="1" outlineLevel="3" x14ac:dyDescent="0.2">
      <c r="A255" s="163"/>
      <c r="B255" s="163"/>
      <c r="C255" s="164"/>
      <c r="D255" s="165"/>
      <c r="E255" s="271" t="s">
        <v>1260</v>
      </c>
      <c r="F255" s="275">
        <f xml:space="preserve"> SUM( F251:F254 )</f>
        <v>-1.3398416959859268E-2</v>
      </c>
      <c r="G255" s="271" t="s">
        <v>158</v>
      </c>
      <c r="J255" s="173"/>
    </row>
    <row r="256" spans="1:23" s="16" customFormat="1" outlineLevel="2" x14ac:dyDescent="0.2">
      <c r="A256" s="163"/>
      <c r="B256" s="163"/>
      <c r="C256" s="164"/>
      <c r="D256" s="165"/>
      <c r="E256" s="276"/>
      <c r="F256" s="277"/>
      <c r="G256" s="276"/>
      <c r="J256" s="173"/>
    </row>
    <row r="257" spans="1:23" s="16" customFormat="1" outlineLevel="2" x14ac:dyDescent="0.2">
      <c r="A257" s="163"/>
      <c r="B257" s="163"/>
      <c r="C257" s="164" t="s">
        <v>953</v>
      </c>
      <c r="D257" s="165"/>
      <c r="F257" s="173"/>
      <c r="J257" s="173"/>
    </row>
    <row r="258" spans="1:23" s="273" customFormat="1" outlineLevel="3" x14ac:dyDescent="0.2">
      <c r="A258" s="163"/>
      <c r="B258" s="163"/>
      <c r="C258" s="164"/>
      <c r="D258" s="165"/>
      <c r="E258" s="16" t="str">
        <f xml:space="preserve"> E$145</f>
        <v>2024-25 ODI payments expressed in 2022-23 CPIH FYA prices (WN)</v>
      </c>
      <c r="F258" s="173">
        <f t="shared" ref="F258:G258" si="52" xml:space="preserve"> F$145</f>
        <v>-6.1099372827043013</v>
      </c>
      <c r="G258" s="16" t="str">
        <f t="shared" si="52"/>
        <v>£m</v>
      </c>
      <c r="H258" s="16"/>
      <c r="I258" s="16"/>
      <c r="J258" s="173"/>
      <c r="K258" s="16"/>
      <c r="L258" s="16"/>
      <c r="M258" s="16"/>
      <c r="N258" s="16"/>
      <c r="O258" s="16"/>
      <c r="P258" s="16"/>
      <c r="Q258" s="16"/>
      <c r="R258" s="16"/>
      <c r="S258" s="16"/>
      <c r="T258" s="16"/>
      <c r="U258" s="16"/>
      <c r="V258" s="16"/>
      <c r="W258" s="16"/>
    </row>
    <row r="259" spans="1:23" s="273" customFormat="1" outlineLevel="3" x14ac:dyDescent="0.2">
      <c r="A259" s="163"/>
      <c r="B259" s="163"/>
      <c r="C259" s="164"/>
      <c r="D259" s="165"/>
      <c r="E259" s="16" t="str">
        <f xml:space="preserve"> E$153</f>
        <v>2024-25 Other in-period payments expressed in 2022-23 CPIH FYA prices - D-MeX (WN)</v>
      </c>
      <c r="F259" s="173">
        <f t="shared" ref="F259:G259" si="53" xml:space="preserve"> F$153</f>
        <v>0.3563131610160456</v>
      </c>
      <c r="G259" s="16" t="str">
        <f t="shared" si="53"/>
        <v>£m</v>
      </c>
      <c r="H259" s="16"/>
      <c r="I259" s="16"/>
      <c r="J259" s="173"/>
      <c r="K259" s="16"/>
      <c r="L259" s="16"/>
      <c r="M259" s="16"/>
      <c r="N259" s="16"/>
      <c r="O259" s="16"/>
      <c r="P259" s="16"/>
      <c r="Q259" s="16"/>
      <c r="R259" s="16"/>
      <c r="S259" s="16"/>
      <c r="T259" s="16"/>
      <c r="U259" s="16"/>
      <c r="V259" s="16"/>
      <c r="W259" s="16"/>
    </row>
    <row r="260" spans="1:23" s="273" customFormat="1" outlineLevel="3" x14ac:dyDescent="0.2">
      <c r="A260" s="163"/>
      <c r="B260" s="163"/>
      <c r="C260" s="164"/>
      <c r="D260" s="165"/>
      <c r="E260" s="16" t="str">
        <f xml:space="preserve"> E$156</f>
        <v>2024-25 Voluntary abatements expressed in 2022-23 CPIH FYA prices sign reversed (WN)</v>
      </c>
      <c r="F260" s="173">
        <f t="shared" ref="F260:G260" si="54" xml:space="preserve"> F$156</f>
        <v>0</v>
      </c>
      <c r="G260" s="16" t="str">
        <f t="shared" si="54"/>
        <v>£m</v>
      </c>
      <c r="H260" s="16"/>
      <c r="I260" s="16"/>
      <c r="J260" s="173"/>
      <c r="K260" s="16"/>
      <c r="L260" s="16"/>
      <c r="M260" s="16"/>
      <c r="N260" s="16"/>
      <c r="O260" s="16"/>
      <c r="P260" s="16"/>
      <c r="Q260" s="16"/>
      <c r="R260" s="16"/>
      <c r="S260" s="16"/>
      <c r="T260" s="16"/>
      <c r="U260" s="16"/>
      <c r="V260" s="16"/>
      <c r="W260" s="16"/>
    </row>
    <row r="261" spans="1:23" s="273" customFormat="1" outlineLevel="3" x14ac:dyDescent="0.2">
      <c r="A261" s="163"/>
      <c r="B261" s="163"/>
      <c r="C261" s="164"/>
      <c r="D261" s="165"/>
      <c r="E261" s="16" t="str">
        <f xml:space="preserve"> E$164</f>
        <v>2024-25 Voluntary deferrals expressed in 2022-23 CPIH FYA prices sign reversed (WN)</v>
      </c>
      <c r="F261" s="173">
        <f t="shared" ref="F261:G261" si="55" xml:space="preserve"> F$164</f>
        <v>0</v>
      </c>
      <c r="G261" s="16" t="str">
        <f t="shared" si="55"/>
        <v>£m</v>
      </c>
      <c r="H261" s="16"/>
      <c r="I261" s="16"/>
      <c r="J261" s="173"/>
      <c r="K261" s="16"/>
      <c r="L261" s="16"/>
      <c r="M261" s="16"/>
      <c r="N261" s="16"/>
      <c r="O261" s="16"/>
      <c r="P261" s="16"/>
      <c r="Q261" s="16"/>
      <c r="R261" s="16"/>
      <c r="S261" s="16"/>
      <c r="T261" s="16"/>
      <c r="U261" s="16"/>
      <c r="V261" s="16"/>
      <c r="W261" s="16"/>
    </row>
    <row r="262" spans="1:23" s="273" customFormat="1" outlineLevel="3" x14ac:dyDescent="0.2">
      <c r="A262" s="163"/>
      <c r="B262" s="163"/>
      <c r="C262" s="164"/>
      <c r="D262" s="165"/>
      <c r="E262" s="16" t="str">
        <f xml:space="preserve"> E$172</f>
        <v>2024-25 Other bespoke adjustments expressed in 2022-23 CPIH FYA prices (WN)</v>
      </c>
      <c r="F262" s="173">
        <f t="shared" ref="F262:G262" si="56" xml:space="preserve"> F$172</f>
        <v>0</v>
      </c>
      <c r="G262" s="16" t="str">
        <f t="shared" si="56"/>
        <v>£m</v>
      </c>
      <c r="H262" s="16"/>
      <c r="I262" s="16"/>
      <c r="J262" s="173"/>
      <c r="K262" s="16"/>
      <c r="L262" s="16"/>
      <c r="M262" s="16"/>
      <c r="N262" s="16"/>
      <c r="O262" s="16"/>
      <c r="P262" s="16"/>
      <c r="Q262" s="16"/>
      <c r="R262" s="16"/>
      <c r="S262" s="16"/>
      <c r="T262" s="16"/>
      <c r="U262" s="16"/>
      <c r="V262" s="16"/>
      <c r="W262" s="16"/>
    </row>
    <row r="263" spans="1:23" s="16" customFormat="1" outlineLevel="3" x14ac:dyDescent="0.2">
      <c r="A263" s="163"/>
      <c r="B263" s="163"/>
      <c r="C263" s="164"/>
      <c r="D263" s="165"/>
      <c r="E263" s="271" t="s">
        <v>1261</v>
      </c>
      <c r="F263" s="275">
        <f xml:space="preserve"> SUM( F258:F262 )</f>
        <v>-5.7536241216882553</v>
      </c>
      <c r="G263" s="271" t="s">
        <v>158</v>
      </c>
      <c r="J263" s="173"/>
    </row>
    <row r="264" spans="1:23" s="16" customFormat="1" outlineLevel="2" x14ac:dyDescent="0.2">
      <c r="A264" s="163"/>
      <c r="B264" s="163"/>
      <c r="C264" s="164"/>
      <c r="D264" s="165"/>
      <c r="F264" s="173"/>
      <c r="J264" s="173"/>
    </row>
    <row r="265" spans="1:23" s="16" customFormat="1" outlineLevel="2" x14ac:dyDescent="0.2">
      <c r="A265" s="163"/>
      <c r="B265" s="163"/>
      <c r="C265" s="164" t="s">
        <v>955</v>
      </c>
      <c r="D265" s="165"/>
      <c r="F265" s="173"/>
      <c r="J265" s="173"/>
    </row>
    <row r="266" spans="1:23" s="273" customFormat="1" outlineLevel="3" x14ac:dyDescent="0.2">
      <c r="A266" s="163"/>
      <c r="B266" s="163"/>
      <c r="C266" s="164"/>
      <c r="D266" s="165"/>
      <c r="E266" s="16" t="str">
        <f xml:space="preserve"> E$146</f>
        <v>2024-25 ODI payments expressed in 2022-23 CPIH FYA prices (WWN)</v>
      </c>
      <c r="F266" s="173">
        <f t="shared" ref="F266:G266" si="57" xml:space="preserve"> F$146</f>
        <v>-3.2461748600671689</v>
      </c>
      <c r="G266" s="16" t="str">
        <f t="shared" si="57"/>
        <v>£m</v>
      </c>
      <c r="H266" s="16"/>
      <c r="I266" s="16"/>
      <c r="J266" s="173"/>
      <c r="K266" s="16"/>
      <c r="L266" s="16"/>
      <c r="M266" s="16"/>
      <c r="N266" s="16"/>
      <c r="O266" s="16"/>
      <c r="P266" s="16"/>
      <c r="Q266" s="16"/>
      <c r="R266" s="16"/>
      <c r="S266" s="16"/>
      <c r="T266" s="16"/>
      <c r="U266" s="16"/>
      <c r="V266" s="16"/>
      <c r="W266" s="16"/>
    </row>
    <row r="267" spans="1:23" s="273" customFormat="1" outlineLevel="3" x14ac:dyDescent="0.2">
      <c r="A267" s="163"/>
      <c r="B267" s="163"/>
      <c r="C267" s="164"/>
      <c r="D267" s="165"/>
      <c r="E267" s="16" t="str">
        <f xml:space="preserve"> E$154</f>
        <v>2024-25 Other in-period payments expressed in 2022-23 CPIH FYA prices - D-MeX (WWN)</v>
      </c>
      <c r="F267" s="173">
        <f t="shared" ref="F267:G267" si="58" xml:space="preserve"> F$154</f>
        <v>0.29599303174476244</v>
      </c>
      <c r="G267" s="16" t="str">
        <f t="shared" si="58"/>
        <v>£m</v>
      </c>
      <c r="H267" s="16"/>
      <c r="I267" s="16"/>
      <c r="J267" s="173"/>
      <c r="K267" s="16"/>
      <c r="L267" s="16"/>
      <c r="M267" s="16"/>
      <c r="N267" s="16"/>
      <c r="O267" s="16"/>
      <c r="P267" s="16"/>
      <c r="Q267" s="16"/>
      <c r="R267" s="16"/>
      <c r="S267" s="16"/>
      <c r="T267" s="16"/>
      <c r="U267" s="16"/>
      <c r="V267" s="16"/>
      <c r="W267" s="16"/>
    </row>
    <row r="268" spans="1:23" s="273" customFormat="1" outlineLevel="3" x14ac:dyDescent="0.2">
      <c r="A268" s="163"/>
      <c r="B268" s="163"/>
      <c r="C268" s="164"/>
      <c r="D268" s="165"/>
      <c r="E268" s="16" t="str">
        <f xml:space="preserve"> E$157</f>
        <v>2024-25 Voluntary abatements expressed in 2022-23 CPIH FYA prices sign reversed (WWN)</v>
      </c>
      <c r="F268" s="173">
        <f t="shared" ref="F268:G268" si="59" xml:space="preserve"> F$157</f>
        <v>0</v>
      </c>
      <c r="G268" s="16" t="str">
        <f t="shared" si="59"/>
        <v>£m</v>
      </c>
      <c r="H268" s="16"/>
      <c r="I268" s="16"/>
      <c r="J268" s="173"/>
      <c r="K268" s="16"/>
      <c r="L268" s="16"/>
      <c r="M268" s="16"/>
      <c r="N268" s="16"/>
      <c r="O268" s="16"/>
      <c r="P268" s="16"/>
      <c r="Q268" s="16"/>
      <c r="R268" s="16"/>
      <c r="S268" s="16"/>
      <c r="T268" s="16"/>
      <c r="U268" s="16"/>
      <c r="V268" s="16"/>
      <c r="W268" s="16"/>
    </row>
    <row r="269" spans="1:23" s="273" customFormat="1" outlineLevel="3" x14ac:dyDescent="0.2">
      <c r="A269" s="163"/>
      <c r="B269" s="163"/>
      <c r="C269" s="164"/>
      <c r="D269" s="165"/>
      <c r="E269" s="16" t="str">
        <f xml:space="preserve"> E$165</f>
        <v>2024-25 Voluntary deferrals expressed in 2022-23 CPIH FYA prices sign reversed (WWN)</v>
      </c>
      <c r="F269" s="173">
        <f t="shared" ref="F269:G269" si="60" xml:space="preserve"> F$165</f>
        <v>0</v>
      </c>
      <c r="G269" s="16" t="str">
        <f t="shared" si="60"/>
        <v>£m</v>
      </c>
      <c r="H269" s="16"/>
      <c r="I269" s="16"/>
      <c r="J269" s="173"/>
      <c r="K269" s="16"/>
      <c r="L269" s="16"/>
      <c r="M269" s="16"/>
      <c r="N269" s="16"/>
      <c r="O269" s="16"/>
      <c r="P269" s="16"/>
      <c r="Q269" s="16"/>
      <c r="R269" s="16"/>
      <c r="S269" s="16"/>
      <c r="T269" s="16"/>
      <c r="U269" s="16"/>
      <c r="V269" s="16"/>
      <c r="W269" s="16"/>
    </row>
    <row r="270" spans="1:23" s="273" customFormat="1" outlineLevel="3" x14ac:dyDescent="0.2">
      <c r="A270" s="163"/>
      <c r="B270" s="163"/>
      <c r="C270" s="164"/>
      <c r="D270" s="165"/>
      <c r="E270" s="16" t="str">
        <f xml:space="preserve"> E$173</f>
        <v>2024-25 Other bespoke adjustments expressed in 2022-23 CPIH FYA prices (WWN)</v>
      </c>
      <c r="F270" s="173">
        <f t="shared" ref="F270:G270" si="61" xml:space="preserve"> F$173</f>
        <v>0</v>
      </c>
      <c r="G270" s="16" t="str">
        <f t="shared" si="61"/>
        <v>£m</v>
      </c>
      <c r="H270" s="16"/>
      <c r="I270" s="16"/>
      <c r="J270" s="173"/>
      <c r="K270" s="16"/>
      <c r="L270" s="16"/>
      <c r="M270" s="16"/>
      <c r="N270" s="16"/>
      <c r="O270" s="16"/>
      <c r="P270" s="16"/>
      <c r="Q270" s="16"/>
      <c r="R270" s="16"/>
      <c r="S270" s="16"/>
      <c r="T270" s="16"/>
      <c r="U270" s="16"/>
      <c r="V270" s="16"/>
      <c r="W270" s="16"/>
    </row>
    <row r="271" spans="1:23" s="16" customFormat="1" outlineLevel="3" x14ac:dyDescent="0.2">
      <c r="A271" s="163"/>
      <c r="B271" s="163"/>
      <c r="C271" s="164"/>
      <c r="D271" s="165"/>
      <c r="E271" s="271" t="s">
        <v>1262</v>
      </c>
      <c r="F271" s="275">
        <f xml:space="preserve"> SUM( F266:F270 )</f>
        <v>-2.9501818283224064</v>
      </c>
      <c r="G271" s="271" t="s">
        <v>158</v>
      </c>
      <c r="J271" s="173"/>
    </row>
    <row r="272" spans="1:23" s="16" customFormat="1" outlineLevel="2" x14ac:dyDescent="0.2">
      <c r="A272" s="163"/>
      <c r="B272" s="163"/>
      <c r="C272" s="164"/>
      <c r="D272" s="165"/>
      <c r="F272" s="173"/>
      <c r="J272" s="173"/>
    </row>
    <row r="273" spans="1:23" s="16" customFormat="1" outlineLevel="2" x14ac:dyDescent="0.2">
      <c r="A273" s="163"/>
      <c r="B273" s="163"/>
      <c r="C273" s="164" t="s">
        <v>957</v>
      </c>
      <c r="D273" s="165"/>
      <c r="F273" s="173"/>
      <c r="J273" s="173"/>
    </row>
    <row r="274" spans="1:23" s="273" customFormat="1" outlineLevel="3" x14ac:dyDescent="0.2">
      <c r="A274" s="163"/>
      <c r="B274" s="163"/>
      <c r="C274" s="164"/>
      <c r="D274" s="165"/>
      <c r="E274" s="16" t="str">
        <f xml:space="preserve"> E$147</f>
        <v>2024-25 ODI payments expressed in 2022-23 CPIH FYA prices (BR)</v>
      </c>
      <c r="F274" s="173">
        <f t="shared" ref="F274:G274" si="62" xml:space="preserve"> F$147</f>
        <v>-1.8146333759795297E-2</v>
      </c>
      <c r="G274" s="16" t="str">
        <f t="shared" si="62"/>
        <v>£m</v>
      </c>
      <c r="H274" s="16"/>
      <c r="I274" s="16"/>
      <c r="J274" s="173"/>
      <c r="K274" s="16"/>
      <c r="L274" s="16"/>
      <c r="M274" s="16"/>
      <c r="N274" s="16"/>
      <c r="O274" s="16"/>
      <c r="P274" s="16"/>
      <c r="Q274" s="16"/>
      <c r="R274" s="16"/>
      <c r="S274" s="16"/>
      <c r="T274" s="16"/>
      <c r="U274" s="16"/>
      <c r="V274" s="16"/>
      <c r="W274" s="16"/>
    </row>
    <row r="275" spans="1:23" s="273" customFormat="1" outlineLevel="3" x14ac:dyDescent="0.2">
      <c r="A275" s="163"/>
      <c r="B275" s="163"/>
      <c r="C275" s="164"/>
      <c r="D275" s="165"/>
      <c r="E275" s="16" t="str">
        <f xml:space="preserve"> E$158</f>
        <v>2024-25 Voluntary abatements expressed in 2022-23 CPIH FYA prices sign reversed (BR)</v>
      </c>
      <c r="F275" s="173">
        <f t="shared" ref="F275:G275" si="63" xml:space="preserve"> F$158</f>
        <v>0</v>
      </c>
      <c r="G275" s="16" t="str">
        <f t="shared" si="63"/>
        <v>£m</v>
      </c>
      <c r="H275" s="16"/>
      <c r="I275" s="16"/>
      <c r="J275" s="173"/>
      <c r="K275" s="16"/>
      <c r="L275" s="16"/>
      <c r="M275" s="16"/>
      <c r="N275" s="16"/>
      <c r="O275" s="16"/>
      <c r="P275" s="16"/>
      <c r="Q275" s="16"/>
      <c r="R275" s="16"/>
      <c r="S275" s="16"/>
      <c r="T275" s="16"/>
      <c r="U275" s="16"/>
      <c r="V275" s="16"/>
      <c r="W275" s="16"/>
    </row>
    <row r="276" spans="1:23" s="273" customFormat="1" outlineLevel="3" x14ac:dyDescent="0.2">
      <c r="A276" s="163"/>
      <c r="B276" s="163"/>
      <c r="C276" s="164"/>
      <c r="D276" s="165"/>
      <c r="E276" s="16" t="str">
        <f xml:space="preserve"> E$166</f>
        <v>2024-25 Voluntary deferrals expressed in 2022-23 CPIH FYA prices sign reversed (BR)</v>
      </c>
      <c r="F276" s="173">
        <f t="shared" ref="F276:G276" si="64" xml:space="preserve"> F$166</f>
        <v>0</v>
      </c>
      <c r="G276" s="16" t="str">
        <f t="shared" si="64"/>
        <v>£m</v>
      </c>
      <c r="H276" s="16"/>
      <c r="I276" s="16"/>
      <c r="J276" s="173"/>
      <c r="K276" s="16"/>
      <c r="L276" s="16"/>
      <c r="M276" s="16"/>
      <c r="N276" s="16"/>
      <c r="O276" s="16"/>
      <c r="P276" s="16"/>
      <c r="Q276" s="16"/>
      <c r="R276" s="16"/>
      <c r="S276" s="16"/>
      <c r="T276" s="16"/>
      <c r="U276" s="16"/>
      <c r="V276" s="16"/>
      <c r="W276" s="16"/>
    </row>
    <row r="277" spans="1:23" s="273" customFormat="1" outlineLevel="3" x14ac:dyDescent="0.2">
      <c r="A277" s="163"/>
      <c r="B277" s="163"/>
      <c r="C277" s="164"/>
      <c r="D277" s="165"/>
      <c r="E277" s="16" t="str">
        <f xml:space="preserve"> E$174</f>
        <v>2024-25 Other bespoke adjustments expressed in 2022-23 CPIH FYA prices (BR)</v>
      </c>
      <c r="F277" s="173">
        <f t="shared" ref="F277:G277" si="65" xml:space="preserve"> F$174</f>
        <v>0</v>
      </c>
      <c r="G277" s="16" t="str">
        <f t="shared" si="65"/>
        <v>£m</v>
      </c>
      <c r="H277" s="16"/>
      <c r="I277" s="16"/>
      <c r="J277" s="173"/>
      <c r="K277" s="16"/>
      <c r="L277" s="16"/>
      <c r="M277" s="16"/>
      <c r="N277" s="16"/>
      <c r="O277" s="16"/>
      <c r="P277" s="16"/>
      <c r="Q277" s="16"/>
      <c r="R277" s="16"/>
      <c r="S277" s="16"/>
      <c r="T277" s="16"/>
      <c r="U277" s="16"/>
      <c r="V277" s="16"/>
      <c r="W277" s="16"/>
    </row>
    <row r="278" spans="1:23" s="16" customFormat="1" outlineLevel="3" x14ac:dyDescent="0.2">
      <c r="A278" s="163"/>
      <c r="B278" s="163"/>
      <c r="C278" s="164"/>
      <c r="D278" s="165"/>
      <c r="E278" s="271" t="s">
        <v>1263</v>
      </c>
      <c r="F278" s="275">
        <f xml:space="preserve"> SUM( F274:F277 )</f>
        <v>-1.8146333759795297E-2</v>
      </c>
      <c r="G278" s="271" t="s">
        <v>158</v>
      </c>
      <c r="J278" s="173"/>
    </row>
    <row r="279" spans="1:23" s="16" customFormat="1" outlineLevel="2" x14ac:dyDescent="0.2">
      <c r="A279" s="163"/>
      <c r="B279" s="163"/>
      <c r="C279" s="164"/>
      <c r="D279" s="165"/>
      <c r="F279" s="173"/>
      <c r="J279" s="173"/>
    </row>
    <row r="280" spans="1:23" s="16" customFormat="1" outlineLevel="2" x14ac:dyDescent="0.2">
      <c r="A280" s="163"/>
      <c r="B280" s="163"/>
      <c r="C280" s="164" t="s">
        <v>959</v>
      </c>
      <c r="D280" s="165"/>
      <c r="F280" s="173"/>
      <c r="J280" s="173"/>
    </row>
    <row r="281" spans="1:23" s="273" customFormat="1" outlineLevel="3" x14ac:dyDescent="0.2">
      <c r="A281" s="163"/>
      <c r="B281" s="163"/>
      <c r="C281" s="164"/>
      <c r="D281" s="165"/>
      <c r="E281" s="16" t="str">
        <f xml:space="preserve"> E$150</f>
        <v>2024-25 ODI payments expressed in 2022-23 CPIH FYA prices (ADDN1)</v>
      </c>
      <c r="F281" s="173">
        <f t="shared" ref="F281:G281" si="66" xml:space="preserve"> F$150</f>
        <v>0</v>
      </c>
      <c r="G281" s="16" t="str">
        <f t="shared" si="66"/>
        <v>£m</v>
      </c>
      <c r="H281" s="16"/>
      <c r="I281" s="16"/>
      <c r="J281" s="173"/>
      <c r="K281" s="16"/>
      <c r="L281" s="16"/>
      <c r="M281" s="16"/>
      <c r="N281" s="16"/>
      <c r="O281" s="16"/>
      <c r="P281" s="16"/>
      <c r="Q281" s="16"/>
      <c r="R281" s="16"/>
      <c r="S281" s="16"/>
      <c r="T281" s="16"/>
      <c r="U281" s="16"/>
      <c r="V281" s="16"/>
      <c r="W281" s="16"/>
    </row>
    <row r="282" spans="1:23" s="273" customFormat="1" outlineLevel="3" x14ac:dyDescent="0.2">
      <c r="A282" s="163"/>
      <c r="B282" s="163"/>
      <c r="C282" s="164"/>
      <c r="D282" s="165"/>
      <c r="E282" s="16" t="str">
        <f xml:space="preserve"> E$161</f>
        <v>2024-25 Voluntary abatements expressed in 2022-23 CPIH FYA prices sign reversed (ADDN1)</v>
      </c>
      <c r="F282" s="173">
        <f t="shared" ref="F282:G282" si="67" xml:space="preserve"> F$161</f>
        <v>0</v>
      </c>
      <c r="G282" s="16" t="str">
        <f t="shared" si="67"/>
        <v>£m</v>
      </c>
      <c r="H282" s="16"/>
      <c r="I282" s="16"/>
      <c r="J282" s="173"/>
      <c r="K282" s="16"/>
      <c r="L282" s="16"/>
      <c r="M282" s="16"/>
      <c r="N282" s="16"/>
      <c r="O282" s="16"/>
      <c r="P282" s="16"/>
      <c r="Q282" s="16"/>
      <c r="R282" s="16"/>
      <c r="S282" s="16"/>
      <c r="T282" s="16"/>
      <c r="U282" s="16"/>
      <c r="V282" s="16"/>
      <c r="W282" s="16"/>
    </row>
    <row r="283" spans="1:23" s="273" customFormat="1" outlineLevel="3" x14ac:dyDescent="0.2">
      <c r="A283" s="163"/>
      <c r="B283" s="163"/>
      <c r="C283" s="164"/>
      <c r="D283" s="165"/>
      <c r="E283" s="16" t="str">
        <f xml:space="preserve"> E$169</f>
        <v>2024-25 Voluntary deferrals expressed in 2022-23 CPIH FYA prices sign reversed (ADDN1)</v>
      </c>
      <c r="F283" s="173">
        <f t="shared" ref="F283:G283" si="68" xml:space="preserve"> F$169</f>
        <v>0</v>
      </c>
      <c r="G283" s="16" t="str">
        <f t="shared" si="68"/>
        <v>£m</v>
      </c>
      <c r="H283" s="16"/>
      <c r="I283" s="16"/>
      <c r="J283" s="173"/>
      <c r="K283" s="16"/>
      <c r="L283" s="16"/>
      <c r="M283" s="16"/>
      <c r="N283" s="16"/>
      <c r="O283" s="16"/>
      <c r="P283" s="16"/>
      <c r="Q283" s="16"/>
      <c r="R283" s="16"/>
      <c r="S283" s="16"/>
      <c r="T283" s="16"/>
      <c r="U283" s="16"/>
      <c r="V283" s="16"/>
      <c r="W283" s="16"/>
    </row>
    <row r="284" spans="1:23" s="273" customFormat="1" outlineLevel="3" x14ac:dyDescent="0.2">
      <c r="A284" s="163"/>
      <c r="B284" s="163"/>
      <c r="C284" s="164"/>
      <c r="D284" s="165"/>
      <c r="E284" s="16" t="str">
        <f xml:space="preserve"> E$177</f>
        <v>2024-25 Other bespoke adjustments expressed in 2022-23 CPIH FYA prices (ADDN1)</v>
      </c>
      <c r="F284" s="173">
        <f t="shared" ref="F284:G284" si="69" xml:space="preserve"> F$177</f>
        <v>0</v>
      </c>
      <c r="G284" s="16" t="str">
        <f t="shared" si="69"/>
        <v>£m</v>
      </c>
      <c r="H284" s="16"/>
      <c r="I284" s="16"/>
      <c r="J284" s="173"/>
      <c r="K284" s="16"/>
      <c r="L284" s="16"/>
      <c r="M284" s="16"/>
      <c r="N284" s="16"/>
      <c r="O284" s="16"/>
      <c r="P284" s="16"/>
      <c r="Q284" s="16"/>
      <c r="R284" s="16"/>
      <c r="S284" s="16"/>
      <c r="T284" s="16"/>
      <c r="U284" s="16"/>
      <c r="V284" s="16"/>
      <c r="W284" s="16"/>
    </row>
    <row r="285" spans="1:23" s="16" customFormat="1" outlineLevel="3" x14ac:dyDescent="0.2">
      <c r="A285" s="163"/>
      <c r="B285" s="163"/>
      <c r="C285" s="164"/>
      <c r="D285" s="165"/>
      <c r="E285" s="271" t="s">
        <v>1264</v>
      </c>
      <c r="F285" s="275">
        <f xml:space="preserve"> SUM( F281:F284 )</f>
        <v>0</v>
      </c>
      <c r="G285" s="271" t="s">
        <v>158</v>
      </c>
      <c r="J285" s="173"/>
    </row>
    <row r="286" spans="1:23" s="16" customFormat="1" outlineLevel="2" x14ac:dyDescent="0.2">
      <c r="A286" s="163"/>
      <c r="B286" s="163"/>
      <c r="C286" s="164"/>
      <c r="D286" s="165"/>
      <c r="F286" s="173"/>
      <c r="J286" s="173"/>
    </row>
    <row r="287" spans="1:23" s="16" customFormat="1" outlineLevel="2" x14ac:dyDescent="0.2">
      <c r="A287" s="163"/>
      <c r="B287" s="163"/>
      <c r="C287" s="164" t="s">
        <v>961</v>
      </c>
      <c r="D287" s="165"/>
      <c r="F287" s="173"/>
      <c r="J287" s="173"/>
    </row>
    <row r="288" spans="1:23" s="273" customFormat="1" outlineLevel="3" x14ac:dyDescent="0.2">
      <c r="A288" s="163"/>
      <c r="B288" s="163"/>
      <c r="C288" s="164"/>
      <c r="D288" s="165"/>
      <c r="E288" s="16" t="str">
        <f xml:space="preserve"> E$151</f>
        <v>2024-25 ODI payments expressed in 2022-23 CPIH FYA prices (ADDN2)</v>
      </c>
      <c r="F288" s="173">
        <f t="shared" ref="F288:G288" si="70" xml:space="preserve"> F$151</f>
        <v>0</v>
      </c>
      <c r="G288" s="16" t="str">
        <f t="shared" si="70"/>
        <v>£m</v>
      </c>
      <c r="H288" s="16"/>
      <c r="I288" s="16"/>
      <c r="J288" s="173"/>
      <c r="K288" s="16"/>
      <c r="L288" s="16"/>
      <c r="M288" s="16"/>
      <c r="N288" s="16"/>
      <c r="O288" s="16"/>
      <c r="P288" s="16"/>
      <c r="Q288" s="16"/>
      <c r="R288" s="16"/>
      <c r="S288" s="16"/>
      <c r="T288" s="16"/>
      <c r="U288" s="16"/>
      <c r="V288" s="16"/>
      <c r="W288" s="16"/>
    </row>
    <row r="289" spans="1:23" s="273" customFormat="1" outlineLevel="3" x14ac:dyDescent="0.2">
      <c r="A289" s="163"/>
      <c r="B289" s="163"/>
      <c r="C289" s="164"/>
      <c r="D289" s="165"/>
      <c r="E289" s="16" t="str">
        <f xml:space="preserve"> E$162</f>
        <v>2024-25 Voluntary abatements expressed in 2022-23 CPIH FYA prices sign reversed (ADDN2)</v>
      </c>
      <c r="F289" s="173">
        <f t="shared" ref="F289:G289" si="71" xml:space="preserve"> F$162</f>
        <v>0</v>
      </c>
      <c r="G289" s="16" t="str">
        <f t="shared" si="71"/>
        <v>£m</v>
      </c>
      <c r="H289" s="16"/>
      <c r="I289" s="16"/>
      <c r="J289" s="173"/>
      <c r="K289" s="16"/>
      <c r="L289" s="16"/>
      <c r="M289" s="16"/>
      <c r="N289" s="16"/>
      <c r="O289" s="16"/>
      <c r="P289" s="16"/>
      <c r="Q289" s="16"/>
      <c r="R289" s="16"/>
      <c r="S289" s="16"/>
      <c r="T289" s="16"/>
      <c r="U289" s="16"/>
      <c r="V289" s="16"/>
      <c r="W289" s="16"/>
    </row>
    <row r="290" spans="1:23" s="273" customFormat="1" outlineLevel="3" x14ac:dyDescent="0.2">
      <c r="A290" s="163"/>
      <c r="B290" s="163"/>
      <c r="C290" s="164"/>
      <c r="D290" s="165"/>
      <c r="E290" s="16" t="str">
        <f xml:space="preserve"> E$170</f>
        <v>2024-25 Voluntary deferrals expressed in 2022-23 CPIH FYA prices sign reversed (ADDN2)</v>
      </c>
      <c r="F290" s="173">
        <f t="shared" ref="F290:G290" si="72" xml:space="preserve"> F$170</f>
        <v>0</v>
      </c>
      <c r="G290" s="16" t="str">
        <f t="shared" si="72"/>
        <v>£m</v>
      </c>
      <c r="H290" s="16"/>
      <c r="I290" s="16"/>
      <c r="J290" s="173"/>
      <c r="K290" s="16"/>
      <c r="L290" s="16"/>
      <c r="M290" s="16"/>
      <c r="N290" s="16"/>
      <c r="O290" s="16"/>
      <c r="P290" s="16"/>
      <c r="Q290" s="16"/>
      <c r="R290" s="16"/>
      <c r="S290" s="16"/>
      <c r="T290" s="16"/>
      <c r="U290" s="16"/>
      <c r="V290" s="16"/>
      <c r="W290" s="16"/>
    </row>
    <row r="291" spans="1:23" s="273" customFormat="1" outlineLevel="3" x14ac:dyDescent="0.2">
      <c r="A291" s="163"/>
      <c r="B291" s="163"/>
      <c r="C291" s="164"/>
      <c r="D291" s="165"/>
      <c r="E291" s="16" t="str">
        <f xml:space="preserve"> E$178</f>
        <v>2024-25 Other bespoke adjustments expressed in 2022-23 CPIH FYA prices (ADDN2)</v>
      </c>
      <c r="F291" s="173">
        <f t="shared" ref="F291:G291" si="73" xml:space="preserve"> F$178</f>
        <v>0</v>
      </c>
      <c r="G291" s="16" t="str">
        <f t="shared" si="73"/>
        <v>£m</v>
      </c>
      <c r="H291" s="16"/>
      <c r="I291" s="16"/>
      <c r="J291" s="173"/>
      <c r="K291" s="16"/>
      <c r="L291" s="16"/>
      <c r="M291" s="16"/>
      <c r="N291" s="16"/>
      <c r="O291" s="16"/>
      <c r="P291" s="16"/>
      <c r="Q291" s="16"/>
      <c r="R291" s="16"/>
      <c r="S291" s="16"/>
      <c r="T291" s="16"/>
      <c r="U291" s="16"/>
      <c r="V291" s="16"/>
      <c r="W291" s="16"/>
    </row>
    <row r="292" spans="1:23" s="16" customFormat="1" outlineLevel="3" x14ac:dyDescent="0.2">
      <c r="A292" s="163"/>
      <c r="B292" s="163"/>
      <c r="C292" s="164"/>
      <c r="D292" s="165"/>
      <c r="E292" s="271" t="s">
        <v>1265</v>
      </c>
      <c r="F292" s="275">
        <f xml:space="preserve"> SUM( F288:F291 )</f>
        <v>0</v>
      </c>
      <c r="G292" s="271" t="s">
        <v>158</v>
      </c>
      <c r="J292" s="173"/>
    </row>
    <row r="293" spans="1:23" s="16" customFormat="1" outlineLevel="2" x14ac:dyDescent="0.2">
      <c r="A293" s="163"/>
      <c r="B293" s="163"/>
      <c r="C293" s="164"/>
      <c r="D293" s="165"/>
      <c r="F293" s="173"/>
      <c r="J293" s="173"/>
    </row>
    <row r="294" spans="1:23" s="16" customFormat="1" outlineLevel="2" x14ac:dyDescent="0.2">
      <c r="A294" s="163"/>
      <c r="B294" s="163"/>
      <c r="C294" s="164" t="s">
        <v>1164</v>
      </c>
      <c r="D294" s="165"/>
      <c r="F294" s="173"/>
      <c r="J294" s="173"/>
    </row>
    <row r="295" spans="1:23" s="273" customFormat="1" outlineLevel="3" x14ac:dyDescent="0.2">
      <c r="A295" s="163"/>
      <c r="B295" s="163"/>
      <c r="C295" s="164"/>
      <c r="D295" s="165"/>
      <c r="E295" s="16" t="str">
        <f xml:space="preserve"> E$148</f>
        <v>2024-25 ODI payments expressed in 2022-23 CPIH FYA prices (Residential retail)</v>
      </c>
      <c r="F295" s="173">
        <f t="shared" ref="F295:G295" si="74" xml:space="preserve"> F$148</f>
        <v>0.56565557972173364</v>
      </c>
      <c r="G295" s="16" t="str">
        <f t="shared" si="74"/>
        <v>£m</v>
      </c>
      <c r="H295" s="16"/>
      <c r="I295" s="16"/>
      <c r="J295" s="173"/>
      <c r="K295" s="16"/>
      <c r="L295" s="16"/>
      <c r="M295" s="16"/>
      <c r="N295" s="16"/>
      <c r="O295" s="16"/>
      <c r="P295" s="16"/>
      <c r="Q295" s="16"/>
      <c r="R295" s="16"/>
      <c r="S295" s="16"/>
      <c r="T295" s="16"/>
      <c r="U295" s="16"/>
      <c r="V295" s="16"/>
      <c r="W295" s="16"/>
    </row>
    <row r="296" spans="1:23" s="273" customFormat="1" outlineLevel="3" x14ac:dyDescent="0.2">
      <c r="A296" s="163"/>
      <c r="B296" s="163"/>
      <c r="C296" s="164"/>
      <c r="D296" s="165"/>
      <c r="E296" s="16" t="str">
        <f xml:space="preserve"> E$152</f>
        <v>2024-25 Other in-period payments expressed in 2022-23 CPIH FYA prices - C-MeX (Residential retail)</v>
      </c>
      <c r="F296" s="173">
        <f t="shared" ref="F296:G296" si="75" xml:space="preserve"> F$152</f>
        <v>2.1803994742523587</v>
      </c>
      <c r="G296" s="16" t="str">
        <f t="shared" si="75"/>
        <v>£m</v>
      </c>
      <c r="H296" s="16"/>
      <c r="I296" s="16"/>
      <c r="J296" s="173"/>
      <c r="K296" s="16"/>
      <c r="L296" s="16"/>
      <c r="M296" s="16"/>
      <c r="N296" s="16"/>
      <c r="O296" s="16"/>
      <c r="P296" s="16"/>
      <c r="Q296" s="16"/>
      <c r="R296" s="16"/>
      <c r="S296" s="16"/>
      <c r="T296" s="16"/>
      <c r="U296" s="16"/>
      <c r="V296" s="16"/>
      <c r="W296" s="16"/>
    </row>
    <row r="297" spans="1:23" s="273" customFormat="1" outlineLevel="3" x14ac:dyDescent="0.2">
      <c r="A297" s="163"/>
      <c r="B297" s="163"/>
      <c r="C297" s="164"/>
      <c r="D297" s="165"/>
      <c r="E297" s="16" t="str">
        <f xml:space="preserve"> E$159</f>
        <v>2024-25 Voluntary abatements expressed in 2022-23 CPIH FYA prices sign reversed (Residential retail)</v>
      </c>
      <c r="F297" s="173">
        <f t="shared" ref="F297:G297" si="76" xml:space="preserve"> F$159</f>
        <v>0</v>
      </c>
      <c r="G297" s="16" t="str">
        <f t="shared" si="76"/>
        <v>£m</v>
      </c>
      <c r="H297" s="16"/>
      <c r="I297" s="16"/>
      <c r="J297" s="173"/>
      <c r="K297" s="16"/>
      <c r="L297" s="16"/>
      <c r="M297" s="16"/>
      <c r="N297" s="16"/>
      <c r="O297" s="16"/>
      <c r="P297" s="16"/>
      <c r="Q297" s="16"/>
      <c r="R297" s="16"/>
      <c r="S297" s="16"/>
      <c r="T297" s="16"/>
      <c r="U297" s="16"/>
      <c r="V297" s="16"/>
      <c r="W297" s="16"/>
    </row>
    <row r="298" spans="1:23" s="273" customFormat="1" outlineLevel="3" x14ac:dyDescent="0.2">
      <c r="A298" s="163"/>
      <c r="B298" s="163"/>
      <c r="C298" s="164"/>
      <c r="D298" s="165"/>
      <c r="E298" s="16" t="str">
        <f xml:space="preserve"> E$167</f>
        <v>2024-25 Voluntary deferrals expressed in 2022-23 CPIH FYA prices sign reversed (Residential retail)</v>
      </c>
      <c r="F298" s="173">
        <f t="shared" ref="F298:G298" si="77" xml:space="preserve"> F$167</f>
        <v>0</v>
      </c>
      <c r="G298" s="16" t="str">
        <f t="shared" si="77"/>
        <v>£m</v>
      </c>
      <c r="H298" s="16"/>
      <c r="I298" s="16"/>
      <c r="J298" s="173"/>
      <c r="K298" s="16"/>
      <c r="L298" s="16"/>
      <c r="M298" s="16"/>
      <c r="N298" s="16"/>
      <c r="O298" s="16"/>
      <c r="P298" s="16"/>
      <c r="Q298" s="16"/>
      <c r="R298" s="16"/>
      <c r="S298" s="16"/>
      <c r="T298" s="16"/>
      <c r="U298" s="16"/>
      <c r="V298" s="16"/>
      <c r="W298" s="16"/>
    </row>
    <row r="299" spans="1:23" s="273" customFormat="1" outlineLevel="3" x14ac:dyDescent="0.2">
      <c r="A299" s="163"/>
      <c r="B299" s="163"/>
      <c r="C299" s="164"/>
      <c r="D299" s="165"/>
      <c r="E299" s="16" t="str">
        <f xml:space="preserve"> E$175</f>
        <v>2024-25 Other bespoke adjustments expressed in 2022-23 CPIH FYA prices (Residential retail)</v>
      </c>
      <c r="F299" s="173">
        <f t="shared" ref="F299:G299" si="78" xml:space="preserve"> F$175</f>
        <v>0</v>
      </c>
      <c r="G299" s="16" t="str">
        <f t="shared" si="78"/>
        <v>£m</v>
      </c>
      <c r="H299" s="16"/>
      <c r="I299" s="16"/>
      <c r="J299" s="173"/>
      <c r="K299" s="16"/>
      <c r="L299" s="16"/>
      <c r="M299" s="16"/>
      <c r="N299" s="16"/>
      <c r="O299" s="16"/>
      <c r="P299" s="16"/>
      <c r="Q299" s="16"/>
      <c r="R299" s="16"/>
      <c r="S299" s="16"/>
      <c r="T299" s="16"/>
      <c r="U299" s="16"/>
      <c r="V299" s="16"/>
      <c r="W299" s="16"/>
    </row>
    <row r="300" spans="1:23" s="16" customFormat="1" outlineLevel="3" x14ac:dyDescent="0.2">
      <c r="A300" s="163"/>
      <c r="B300" s="163"/>
      <c r="C300" s="164"/>
      <c r="D300" s="165"/>
      <c r="E300" s="271" t="s">
        <v>1266</v>
      </c>
      <c r="F300" s="275">
        <f xml:space="preserve"> SUM( F295:F299 )</f>
        <v>2.7460550539740924</v>
      </c>
      <c r="G300" s="271" t="s">
        <v>158</v>
      </c>
      <c r="J300" s="173"/>
    </row>
    <row r="301" spans="1:23" s="16" customFormat="1" outlineLevel="2" x14ac:dyDescent="0.2">
      <c r="A301" s="163"/>
      <c r="B301" s="163"/>
      <c r="C301" s="164"/>
      <c r="D301" s="165"/>
      <c r="F301" s="173"/>
      <c r="J301" s="173"/>
    </row>
    <row r="302" spans="1:23" s="16" customFormat="1" outlineLevel="2" x14ac:dyDescent="0.2">
      <c r="A302" s="163"/>
      <c r="B302" s="163"/>
      <c r="C302" s="164" t="s">
        <v>1166</v>
      </c>
      <c r="D302" s="165"/>
      <c r="F302" s="173"/>
      <c r="J302" s="173"/>
    </row>
    <row r="303" spans="1:23" s="273" customFormat="1" outlineLevel="3" x14ac:dyDescent="0.2">
      <c r="A303" s="163"/>
      <c r="B303" s="163"/>
      <c r="C303" s="164"/>
      <c r="D303" s="165"/>
      <c r="E303" s="16" t="str">
        <f xml:space="preserve"> E$149</f>
        <v>2024-25 ODI payments expressed in 2022-23 CPIH FYA prices (Business retail)</v>
      </c>
      <c r="F303" s="173">
        <f t="shared" ref="F303:G303" si="79" xml:space="preserve"> F$149</f>
        <v>0</v>
      </c>
      <c r="G303" s="16" t="str">
        <f t="shared" si="79"/>
        <v>£m</v>
      </c>
      <c r="H303" s="16"/>
      <c r="I303" s="16"/>
      <c r="J303" s="173"/>
      <c r="K303" s="16"/>
      <c r="L303" s="16"/>
      <c r="M303" s="16"/>
      <c r="N303" s="16"/>
      <c r="O303" s="16"/>
      <c r="P303" s="16"/>
      <c r="Q303" s="16"/>
      <c r="R303" s="16"/>
      <c r="S303" s="16"/>
      <c r="T303" s="16"/>
      <c r="U303" s="16"/>
      <c r="V303" s="16"/>
      <c r="W303" s="16"/>
    </row>
    <row r="304" spans="1:23" s="273" customFormat="1" outlineLevel="3" x14ac:dyDescent="0.2">
      <c r="A304" s="163"/>
      <c r="B304" s="163"/>
      <c r="C304" s="164"/>
      <c r="D304" s="165"/>
      <c r="E304" s="16" t="str">
        <f xml:space="preserve"> E$160</f>
        <v>2024-25 Voluntary abatements expressed in 2022-23 CPIH FYA prices sign reversed (Business retail)</v>
      </c>
      <c r="F304" s="173">
        <f t="shared" ref="F304:G304" si="80" xml:space="preserve"> F$160</f>
        <v>0</v>
      </c>
      <c r="G304" s="16" t="str">
        <f t="shared" si="80"/>
        <v>£m</v>
      </c>
      <c r="H304" s="16"/>
      <c r="I304" s="16"/>
      <c r="J304" s="173"/>
      <c r="K304" s="16"/>
      <c r="L304" s="16"/>
      <c r="M304" s="16"/>
      <c r="N304" s="16"/>
      <c r="O304" s="16"/>
      <c r="P304" s="16"/>
      <c r="Q304" s="16"/>
      <c r="R304" s="16"/>
      <c r="S304" s="16"/>
      <c r="T304" s="16"/>
      <c r="U304" s="16"/>
      <c r="V304" s="16"/>
      <c r="W304" s="16"/>
    </row>
    <row r="305" spans="1:23" s="273" customFormat="1" outlineLevel="3" x14ac:dyDescent="0.2">
      <c r="A305" s="163"/>
      <c r="B305" s="163"/>
      <c r="C305" s="164"/>
      <c r="D305" s="165"/>
      <c r="E305" s="16" t="str">
        <f xml:space="preserve"> E$168</f>
        <v>2024-25 Voluntary deferrals expressed in 2022-23 CPIH FYA prices sign reversed (Business retail)</v>
      </c>
      <c r="F305" s="173">
        <f t="shared" ref="F305:G305" si="81" xml:space="preserve"> F$168</f>
        <v>0</v>
      </c>
      <c r="G305" s="16" t="str">
        <f t="shared" si="81"/>
        <v>£m</v>
      </c>
      <c r="H305" s="16"/>
      <c r="I305" s="16"/>
      <c r="J305" s="173"/>
      <c r="K305" s="16"/>
      <c r="L305" s="16"/>
      <c r="M305" s="16"/>
      <c r="N305" s="16"/>
      <c r="O305" s="16"/>
      <c r="P305" s="16"/>
      <c r="Q305" s="16"/>
      <c r="R305" s="16"/>
      <c r="S305" s="16"/>
      <c r="T305" s="16"/>
      <c r="U305" s="16"/>
      <c r="V305" s="16"/>
      <c r="W305" s="16"/>
    </row>
    <row r="306" spans="1:23" s="273" customFormat="1" outlineLevel="3" x14ac:dyDescent="0.2">
      <c r="A306" s="163"/>
      <c r="B306" s="163"/>
      <c r="C306" s="164"/>
      <c r="D306" s="165"/>
      <c r="E306" s="16" t="str">
        <f xml:space="preserve"> E$176</f>
        <v>2024-25 Other bespoke adjustments expressed in 2022-23 CPIH FYA prices (Business retail)</v>
      </c>
      <c r="F306" s="173">
        <f t="shared" ref="F306:G306" si="82" xml:space="preserve"> F$176</f>
        <v>0</v>
      </c>
      <c r="G306" s="16" t="str">
        <f t="shared" si="82"/>
        <v>£m</v>
      </c>
      <c r="H306" s="16"/>
      <c r="I306" s="16"/>
      <c r="J306" s="173"/>
      <c r="K306" s="16"/>
      <c r="L306" s="16"/>
      <c r="M306" s="16"/>
      <c r="N306" s="16"/>
      <c r="O306" s="16"/>
      <c r="P306" s="16"/>
      <c r="Q306" s="16"/>
      <c r="R306" s="16"/>
      <c r="S306" s="16"/>
      <c r="T306" s="16"/>
      <c r="U306" s="16"/>
      <c r="V306" s="16"/>
      <c r="W306" s="16"/>
    </row>
    <row r="307" spans="1:23" s="16" customFormat="1" outlineLevel="3" x14ac:dyDescent="0.2">
      <c r="A307" s="163"/>
      <c r="B307" s="163"/>
      <c r="C307" s="164"/>
      <c r="D307" s="165"/>
      <c r="E307" s="271" t="s">
        <v>1267</v>
      </c>
      <c r="F307" s="275">
        <f xml:space="preserve"> SUM( F303:F306 )</f>
        <v>0</v>
      </c>
      <c r="G307" s="271" t="s">
        <v>158</v>
      </c>
      <c r="J307" s="173"/>
    </row>
    <row r="308" spans="1:23" s="16" customFormat="1" x14ac:dyDescent="0.2">
      <c r="A308" s="163"/>
      <c r="B308" s="163"/>
      <c r="C308" s="164"/>
      <c r="D308" s="165"/>
      <c r="F308" s="173"/>
    </row>
    <row r="309" spans="1:23" x14ac:dyDescent="0.2">
      <c r="A309" s="223" t="s">
        <v>1268</v>
      </c>
      <c r="B309" s="223"/>
      <c r="C309" s="224"/>
      <c r="D309" s="225"/>
      <c r="E309" s="226"/>
      <c r="F309" s="226"/>
      <c r="G309" s="226"/>
      <c r="H309" s="226"/>
      <c r="I309" s="226"/>
      <c r="J309" s="226"/>
      <c r="K309" s="226"/>
      <c r="L309" s="226"/>
      <c r="M309" s="226"/>
      <c r="N309" s="226"/>
      <c r="O309" s="226"/>
      <c r="P309" s="226"/>
      <c r="Q309" s="226"/>
      <c r="R309" s="226"/>
      <c r="S309" s="226"/>
      <c r="T309" s="226"/>
      <c r="U309" s="226"/>
      <c r="V309" s="226"/>
      <c r="W309" s="226"/>
    </row>
    <row r="310" spans="1:23" s="16" customFormat="1" outlineLevel="1" x14ac:dyDescent="0.2">
      <c r="A310" s="163"/>
      <c r="B310" s="163" t="s">
        <v>731</v>
      </c>
      <c r="C310" s="164"/>
      <c r="D310" s="165"/>
      <c r="F310" s="173"/>
    </row>
    <row r="311" spans="1:23" s="16" customFormat="1" outlineLevel="2" x14ac:dyDescent="0.2">
      <c r="A311" s="163"/>
      <c r="B311" s="163"/>
      <c r="C311" s="164"/>
      <c r="D311" s="165"/>
      <c r="F311" s="173"/>
    </row>
    <row r="312" spans="1:23" s="16" customFormat="1" outlineLevel="2" x14ac:dyDescent="0.2">
      <c r="A312" s="163"/>
      <c r="B312" s="163"/>
      <c r="C312" s="164"/>
      <c r="D312" s="165"/>
      <c r="E312" s="16" t="str">
        <f xml:space="preserve"> E$188</f>
        <v>In-period revenue adjustments to be applied in 2025-26 allowed revenues - real (2022-23 CPIH FYA prices) (WR)</v>
      </c>
      <c r="F312" s="173">
        <f t="shared" ref="F312:G312" si="83" xml:space="preserve"> F$188</f>
        <v>-1.2796293978890132E-2</v>
      </c>
      <c r="G312" s="16" t="str">
        <f t="shared" si="83"/>
        <v>£m</v>
      </c>
    </row>
    <row r="313" spans="1:23" s="16" customFormat="1" outlineLevel="2" x14ac:dyDescent="0.2">
      <c r="A313" s="163"/>
      <c r="B313" s="163"/>
      <c r="C313" s="164"/>
      <c r="D313" s="165"/>
      <c r="E313" s="16" t="str">
        <f xml:space="preserve"> E$197</f>
        <v>In-period revenue adjustments to be applied in 2025-26 allowed revenues - real (2022-23 CPIH FYA prices) (WN)</v>
      </c>
      <c r="F313" s="173">
        <f t="shared" ref="F313:G313" si="84" xml:space="preserve"> F$197</f>
        <v>-0.16560015186044053</v>
      </c>
      <c r="G313" s="16" t="str">
        <f t="shared" si="84"/>
        <v>£m</v>
      </c>
    </row>
    <row r="314" spans="1:23" s="16" customFormat="1" outlineLevel="2" x14ac:dyDescent="0.2">
      <c r="A314" s="163"/>
      <c r="B314" s="163"/>
      <c r="C314" s="164"/>
      <c r="D314" s="165"/>
      <c r="E314" s="16" t="str">
        <f xml:space="preserve"> E$206</f>
        <v>In-period revenue adjustments to be applied in 2025-26 allowed revenues - real (2022-23 CPIH FYA prices) (WWN)</v>
      </c>
      <c r="F314" s="173">
        <f t="shared" ref="F314:G314" si="85" xml:space="preserve"> F$206</f>
        <v>-3.2233213413561499</v>
      </c>
      <c r="G314" s="16" t="str">
        <f t="shared" si="85"/>
        <v>£m</v>
      </c>
    </row>
    <row r="315" spans="1:23" s="16" customFormat="1" outlineLevel="2" x14ac:dyDescent="0.2">
      <c r="A315" s="163"/>
      <c r="B315" s="163"/>
      <c r="C315" s="164"/>
      <c r="D315" s="165"/>
      <c r="E315" s="16" t="str">
        <f xml:space="preserve"> E$214</f>
        <v>In-period revenue adjustments to be applied in 2025-26 allowed revenues - real (2022-23 CPIH FYA prices) (BR)</v>
      </c>
      <c r="F315" s="173">
        <f t="shared" ref="F315:G315" si="86" xml:space="preserve"> F$214</f>
        <v>-1.8146333759795297E-2</v>
      </c>
      <c r="G315" s="16" t="str">
        <f t="shared" si="86"/>
        <v>£m</v>
      </c>
    </row>
    <row r="316" spans="1:23" s="16" customFormat="1" outlineLevel="2" x14ac:dyDescent="0.2">
      <c r="A316" s="163"/>
      <c r="B316" s="163"/>
      <c r="C316" s="164"/>
      <c r="D316" s="165"/>
      <c r="E316" s="16" t="str">
        <f xml:space="preserve"> E$222</f>
        <v>In-period revenue adjustments to be applied in 2025-26 allowed revenues - real (2022-23 CPIH FYA prices) (ADDN1)</v>
      </c>
      <c r="F316" s="173">
        <f t="shared" ref="F316:G316" si="87" xml:space="preserve"> F$222</f>
        <v>0</v>
      </c>
      <c r="G316" s="16" t="str">
        <f t="shared" si="87"/>
        <v>£m</v>
      </c>
    </row>
    <row r="317" spans="1:23" s="16" customFormat="1" outlineLevel="2" x14ac:dyDescent="0.2">
      <c r="A317" s="163"/>
      <c r="B317" s="163"/>
      <c r="C317" s="164"/>
      <c r="D317" s="165"/>
      <c r="E317" s="16" t="str">
        <f xml:space="preserve"> E$230</f>
        <v>In-period revenue adjustments to be applied in 2025-26 allowed revenues - real (2022-23 CPIH FYA prices) (ADDN2)</v>
      </c>
      <c r="F317" s="173">
        <f t="shared" ref="F317:G317" si="88" xml:space="preserve"> F$230</f>
        <v>0</v>
      </c>
      <c r="G317" s="16" t="str">
        <f t="shared" si="88"/>
        <v>£m</v>
      </c>
    </row>
    <row r="318" spans="1:23" s="16" customFormat="1" outlineLevel="2" x14ac:dyDescent="0.2">
      <c r="A318" s="163"/>
      <c r="B318" s="163"/>
      <c r="C318" s="164"/>
      <c r="D318" s="165"/>
      <c r="E318" s="16" t="str">
        <f xml:space="preserve"> E$239</f>
        <v>In-period revenue adjustments to be applied in 2025-26 allowed revenues - real (2022-23 CPIH FYA prices) (Residential retail)</v>
      </c>
      <c r="F318" s="173">
        <f t="shared" ref="F318:G318" si="89" xml:space="preserve"> F$239</f>
        <v>2.7870596289780907</v>
      </c>
      <c r="G318" s="16" t="str">
        <f t="shared" si="89"/>
        <v>£m</v>
      </c>
    </row>
    <row r="319" spans="1:23" s="16" customFormat="1" outlineLevel="2" x14ac:dyDescent="0.2">
      <c r="A319" s="163"/>
      <c r="B319" s="163"/>
      <c r="C319" s="164"/>
      <c r="D319" s="165"/>
      <c r="E319" s="16" t="str">
        <f xml:space="preserve"> E$247</f>
        <v>In-period revenue adjustments to be applied in 2025-26 allowed revenues - real (2022-23 CPIH FYA prices) (Business retail)</v>
      </c>
      <c r="F319" s="173">
        <f t="shared" ref="F319:G319" si="90" xml:space="preserve"> F$247</f>
        <v>0</v>
      </c>
      <c r="G319" s="16" t="str">
        <f t="shared" si="90"/>
        <v>£m</v>
      </c>
    </row>
    <row r="320" spans="1:23" s="16" customFormat="1" outlineLevel="2" x14ac:dyDescent="0.2">
      <c r="A320" s="163"/>
      <c r="B320" s="163"/>
      <c r="C320" s="164"/>
      <c r="D320" s="165"/>
      <c r="F320" s="173"/>
    </row>
    <row r="321" spans="1:7" s="16" customFormat="1" outlineLevel="2" x14ac:dyDescent="0.2">
      <c r="A321" s="163"/>
      <c r="B321" s="163"/>
      <c r="C321" s="164"/>
      <c r="D321" s="165"/>
      <c r="E321" s="16" t="str">
        <f xml:space="preserve"> E$255</f>
        <v>In-period revenue adjustments to be applied in 2026-27 allowed revenues - real (2022-23 CPIH FYA prices) (WR)</v>
      </c>
      <c r="F321" s="173">
        <f t="shared" ref="F321:G321" si="91" xml:space="preserve"> F$255</f>
        <v>-1.3398416959859268E-2</v>
      </c>
      <c r="G321" s="16" t="str">
        <f t="shared" si="91"/>
        <v>£m</v>
      </c>
    </row>
    <row r="322" spans="1:7" s="16" customFormat="1" outlineLevel="2" x14ac:dyDescent="0.2">
      <c r="A322" s="163"/>
      <c r="B322" s="163"/>
      <c r="C322" s="164"/>
      <c r="D322" s="165"/>
      <c r="E322" s="16" t="str">
        <f xml:space="preserve"> E$263</f>
        <v>In-period revenue adjustments to be applied in 2026-27 allowed revenues - real (2022-23 CPIH FYA prices) (WN)</v>
      </c>
      <c r="F322" s="173">
        <f t="shared" ref="F322:G322" si="92" xml:space="preserve"> F$263</f>
        <v>-5.7536241216882553</v>
      </c>
      <c r="G322" s="16" t="str">
        <f t="shared" si="92"/>
        <v>£m</v>
      </c>
    </row>
    <row r="323" spans="1:7" s="16" customFormat="1" outlineLevel="2" x14ac:dyDescent="0.2">
      <c r="A323" s="163"/>
      <c r="B323" s="163"/>
      <c r="C323" s="164"/>
      <c r="D323" s="165"/>
      <c r="E323" s="16" t="str">
        <f xml:space="preserve"> E$271</f>
        <v>In-period revenue adjustments to be applied in 2026-27 allowed revenues - real (2022-23 CPIH FYA prices) (WWN)</v>
      </c>
      <c r="F323" s="173">
        <f t="shared" ref="F323:G323" si="93" xml:space="preserve"> F$271</f>
        <v>-2.9501818283224064</v>
      </c>
      <c r="G323" s="16" t="str">
        <f t="shared" si="93"/>
        <v>£m</v>
      </c>
    </row>
    <row r="324" spans="1:7" s="16" customFormat="1" outlineLevel="2" x14ac:dyDescent="0.2">
      <c r="A324" s="163"/>
      <c r="B324" s="163"/>
      <c r="C324" s="164"/>
      <c r="D324" s="165"/>
      <c r="E324" s="16" t="str">
        <f xml:space="preserve"> E$278</f>
        <v>In-period revenue adjustments to be applied in 2026-27 allowed revenues - real (2022-23 CPIH FYA prices) (BR)</v>
      </c>
      <c r="F324" s="173">
        <f t="shared" ref="F324:G324" si="94" xml:space="preserve"> F$278</f>
        <v>-1.8146333759795297E-2</v>
      </c>
      <c r="G324" s="16" t="str">
        <f t="shared" si="94"/>
        <v>£m</v>
      </c>
    </row>
    <row r="325" spans="1:7" s="16" customFormat="1" outlineLevel="2" x14ac:dyDescent="0.2">
      <c r="A325" s="163"/>
      <c r="B325" s="163"/>
      <c r="C325" s="164"/>
      <c r="D325" s="165"/>
      <c r="E325" s="16" t="str">
        <f xml:space="preserve"> E$285</f>
        <v>In-period revenue adjustments to be applied in 2026-27 allowed revenues - real (2022-23 CPIH FYA prices) (ADDN1)</v>
      </c>
      <c r="F325" s="173">
        <f t="shared" ref="F325:G325" si="95" xml:space="preserve"> F$285</f>
        <v>0</v>
      </c>
      <c r="G325" s="16" t="str">
        <f t="shared" si="95"/>
        <v>£m</v>
      </c>
    </row>
    <row r="326" spans="1:7" s="16" customFormat="1" outlineLevel="2" x14ac:dyDescent="0.2">
      <c r="A326" s="163"/>
      <c r="B326" s="163"/>
      <c r="C326" s="164"/>
      <c r="D326" s="165"/>
      <c r="E326" s="16" t="str">
        <f xml:space="preserve"> E$292</f>
        <v>In-period revenue adjustments to be applied in 2026-27 allowed revenues - real (2022-23 CPIH FYA prices) (ADDN2)</v>
      </c>
      <c r="F326" s="173">
        <f t="shared" ref="F326:G326" si="96" xml:space="preserve"> F$292</f>
        <v>0</v>
      </c>
      <c r="G326" s="16" t="str">
        <f t="shared" si="96"/>
        <v>£m</v>
      </c>
    </row>
    <row r="327" spans="1:7" s="16" customFormat="1" outlineLevel="2" x14ac:dyDescent="0.2">
      <c r="A327" s="163"/>
      <c r="B327" s="163"/>
      <c r="C327" s="164"/>
      <c r="D327" s="165"/>
      <c r="E327" s="16" t="str">
        <f xml:space="preserve"> E$300</f>
        <v>In-period revenue adjustments to be applied in 2026-27 allowed revenues - real (2022-23 CPIH FYA prices) (Residential retail)</v>
      </c>
      <c r="F327" s="173">
        <f t="shared" ref="F327:G327" si="97" xml:space="preserve"> F$300</f>
        <v>2.7460550539740924</v>
      </c>
      <c r="G327" s="16" t="str">
        <f t="shared" si="97"/>
        <v>£m</v>
      </c>
    </row>
    <row r="328" spans="1:7" s="16" customFormat="1" outlineLevel="2" x14ac:dyDescent="0.2">
      <c r="A328" s="163"/>
      <c r="B328" s="163"/>
      <c r="C328" s="164"/>
      <c r="D328" s="165"/>
      <c r="E328" s="16" t="str">
        <f xml:space="preserve"> E$307</f>
        <v>In-period revenue adjustments to be applied in 2026-27 allowed revenues - real (2022-23 CPIH FYA prices) (Business retail)</v>
      </c>
      <c r="F328" s="173">
        <f t="shared" ref="F328:G328" si="98" xml:space="preserve"> F$307</f>
        <v>0</v>
      </c>
      <c r="G328" s="16" t="str">
        <f t="shared" si="98"/>
        <v>£m</v>
      </c>
    </row>
    <row r="329" spans="1:7" s="16" customFormat="1" outlineLevel="2" x14ac:dyDescent="0.2">
      <c r="A329" s="163"/>
      <c r="B329" s="163"/>
      <c r="C329" s="164"/>
      <c r="D329" s="165"/>
      <c r="F329" s="173"/>
    </row>
    <row r="330" spans="1:7" s="146" customFormat="1" outlineLevel="2" x14ac:dyDescent="0.2">
      <c r="A330" s="211"/>
      <c r="B330" s="211"/>
      <c r="C330" s="209"/>
      <c r="D330" s="210"/>
      <c r="E330" s="146" t="str">
        <f xml:space="preserve"> InpS!E$574</f>
        <v>Eligible for post financeability adjustments tax uplift - PR19 In-period ODI (WR)</v>
      </c>
      <c r="F330" s="146">
        <f xml:space="preserve"> InpS!F$574</f>
        <v>1</v>
      </c>
      <c r="G330" s="146" t="str">
        <f xml:space="preserve"> InpS!G$574</f>
        <v>1 = Yes, 0 = No</v>
      </c>
    </row>
    <row r="331" spans="1:7" s="146" customFormat="1" outlineLevel="2" x14ac:dyDescent="0.2">
      <c r="A331" s="211"/>
      <c r="B331" s="211"/>
      <c r="C331" s="209"/>
      <c r="D331" s="210"/>
      <c r="E331" s="146" t="str">
        <f xml:space="preserve"> InpS!E$575</f>
        <v>Eligible for post financeability adjustments tax uplift - PR19 In-period ODI (WN)</v>
      </c>
      <c r="F331" s="146">
        <f xml:space="preserve"> InpS!F$575</f>
        <v>1</v>
      </c>
      <c r="G331" s="146" t="str">
        <f xml:space="preserve"> InpS!G$575</f>
        <v>1 = Yes, 0 = No</v>
      </c>
    </row>
    <row r="332" spans="1:7" s="146" customFormat="1" outlineLevel="2" x14ac:dyDescent="0.2">
      <c r="A332" s="211"/>
      <c r="B332" s="211"/>
      <c r="C332" s="209"/>
      <c r="D332" s="210"/>
      <c r="E332" s="146" t="str">
        <f xml:space="preserve"> InpS!E$576</f>
        <v>Eligible for post financeability adjustments tax uplift - PR19 In-period ODI (WWN)</v>
      </c>
      <c r="F332" s="146">
        <f xml:space="preserve"> InpS!F$576</f>
        <v>1</v>
      </c>
      <c r="G332" s="146" t="str">
        <f xml:space="preserve"> InpS!G$576</f>
        <v>1 = Yes, 0 = No</v>
      </c>
    </row>
    <row r="333" spans="1:7" s="146" customFormat="1" outlineLevel="2" x14ac:dyDescent="0.2">
      <c r="A333" s="211"/>
      <c r="B333" s="211"/>
      <c r="C333" s="209"/>
      <c r="D333" s="210"/>
      <c r="E333" s="146" t="str">
        <f xml:space="preserve"> InpS!E$577</f>
        <v>Eligible for post financeability adjustments tax uplift - PR19 In-period ODI (BR)</v>
      </c>
      <c r="F333" s="146">
        <f xml:space="preserve"> InpS!F$577</f>
        <v>1</v>
      </c>
      <c r="G333" s="146" t="str">
        <f xml:space="preserve"> InpS!G$577</f>
        <v>1 = Yes, 0 = No</v>
      </c>
    </row>
    <row r="334" spans="1:7" s="146" customFormat="1" outlineLevel="2" x14ac:dyDescent="0.2">
      <c r="A334" s="211"/>
      <c r="B334" s="211"/>
      <c r="C334" s="209"/>
      <c r="D334" s="210"/>
      <c r="E334" s="146" t="str">
        <f xml:space="preserve"> InpS!E$578</f>
        <v>Eligible for post financeability adjustments tax uplift - PR19 In-period ODI (ADDN1)</v>
      </c>
      <c r="F334" s="146">
        <f xml:space="preserve"> InpS!F$578</f>
        <v>1</v>
      </c>
      <c r="G334" s="146" t="str">
        <f xml:space="preserve"> InpS!G$578</f>
        <v>1 = Yes, 0 = No</v>
      </c>
    </row>
    <row r="335" spans="1:7" s="146" customFormat="1" outlineLevel="2" x14ac:dyDescent="0.2">
      <c r="A335" s="211"/>
      <c r="B335" s="211"/>
      <c r="C335" s="209"/>
      <c r="D335" s="210"/>
      <c r="E335" s="146" t="str">
        <f xml:space="preserve"> InpS!E$579</f>
        <v>Eligible for post financeability adjustments tax uplift - PR19 In-period ODI (ADDN2)</v>
      </c>
      <c r="F335" s="146">
        <f xml:space="preserve"> InpS!F$579</f>
        <v>1</v>
      </c>
      <c r="G335" s="146" t="str">
        <f xml:space="preserve"> InpS!G$579</f>
        <v>1 = Yes, 0 = No</v>
      </c>
    </row>
    <row r="336" spans="1:7" s="146" customFormat="1" outlineLevel="2" x14ac:dyDescent="0.2">
      <c r="A336" s="211"/>
      <c r="B336" s="211"/>
      <c r="C336" s="209"/>
      <c r="D336" s="210"/>
      <c r="E336" s="146" t="str">
        <f xml:space="preserve"> InpS!E$580</f>
        <v>Eligible for post financeability adjustments tax uplift - PR19 In-period ODI (Residential retail)</v>
      </c>
      <c r="F336" s="146">
        <f xml:space="preserve"> InpS!F$580</f>
        <v>1</v>
      </c>
      <c r="G336" s="146" t="str">
        <f xml:space="preserve"> InpS!G$580</f>
        <v>1 = Yes, 0 = No</v>
      </c>
    </row>
    <row r="337" spans="1:7" s="146" customFormat="1" outlineLevel="2" x14ac:dyDescent="0.2">
      <c r="A337" s="211"/>
      <c r="B337" s="211"/>
      <c r="C337" s="209"/>
      <c r="D337" s="210"/>
      <c r="E337" s="146" t="str">
        <f xml:space="preserve"> InpS!E$581</f>
        <v>Eligible for post financeability adjustments tax uplift - PR19 In-period ODI (Business retail)</v>
      </c>
      <c r="F337" s="146">
        <f xml:space="preserve"> InpS!F$581</f>
        <v>1</v>
      </c>
      <c r="G337" s="146" t="str">
        <f xml:space="preserve"> InpS!G$581</f>
        <v>1 = Yes, 0 = No</v>
      </c>
    </row>
    <row r="338" spans="1:7" s="16" customFormat="1" outlineLevel="2" x14ac:dyDescent="0.2">
      <c r="A338" s="163"/>
      <c r="B338" s="163"/>
      <c r="C338" s="164"/>
      <c r="D338" s="165"/>
      <c r="F338" s="173"/>
    </row>
    <row r="339" spans="1:7" s="268" customFormat="1" outlineLevel="2" x14ac:dyDescent="0.2">
      <c r="A339" s="265"/>
      <c r="B339" s="265"/>
      <c r="C339" s="266"/>
      <c r="D339" s="267"/>
      <c r="E339" s="268" t="s">
        <v>1269</v>
      </c>
      <c r="F339" s="278">
        <f xml:space="preserve"> F312 * F330</f>
        <v>-1.2796293978890132E-2</v>
      </c>
      <c r="G339" s="268" t="str">
        <f t="shared" ref="G339:G346" si="99" xml:space="preserve"> G$307</f>
        <v>£m</v>
      </c>
    </row>
    <row r="340" spans="1:7" s="268" customFormat="1" outlineLevel="2" x14ac:dyDescent="0.2">
      <c r="A340" s="265"/>
      <c r="B340" s="265"/>
      <c r="C340" s="266"/>
      <c r="D340" s="267"/>
      <c r="E340" s="268" t="s">
        <v>1270</v>
      </c>
      <c r="F340" s="278">
        <f t="shared" ref="F340:F346" si="100" xml:space="preserve"> F313 * F331</f>
        <v>-0.16560015186044053</v>
      </c>
      <c r="G340" s="268" t="str">
        <f t="shared" si="99"/>
        <v>£m</v>
      </c>
    </row>
    <row r="341" spans="1:7" s="268" customFormat="1" outlineLevel="2" x14ac:dyDescent="0.2">
      <c r="A341" s="265"/>
      <c r="B341" s="265"/>
      <c r="C341" s="266"/>
      <c r="D341" s="267"/>
      <c r="E341" s="268" t="s">
        <v>1271</v>
      </c>
      <c r="F341" s="278">
        <f t="shared" si="100"/>
        <v>-3.2233213413561499</v>
      </c>
      <c r="G341" s="268" t="str">
        <f t="shared" si="99"/>
        <v>£m</v>
      </c>
    </row>
    <row r="342" spans="1:7" s="268" customFormat="1" outlineLevel="2" x14ac:dyDescent="0.2">
      <c r="A342" s="265"/>
      <c r="B342" s="265"/>
      <c r="C342" s="266"/>
      <c r="D342" s="267"/>
      <c r="E342" s="268" t="s">
        <v>1272</v>
      </c>
      <c r="F342" s="278">
        <f t="shared" si="100"/>
        <v>-1.8146333759795297E-2</v>
      </c>
      <c r="G342" s="268" t="str">
        <f t="shared" si="99"/>
        <v>£m</v>
      </c>
    </row>
    <row r="343" spans="1:7" s="268" customFormat="1" outlineLevel="2" x14ac:dyDescent="0.2">
      <c r="A343" s="265"/>
      <c r="B343" s="265"/>
      <c r="C343" s="266"/>
      <c r="D343" s="267"/>
      <c r="E343" s="268" t="s">
        <v>1273</v>
      </c>
      <c r="F343" s="278">
        <f t="shared" si="100"/>
        <v>0</v>
      </c>
      <c r="G343" s="268" t="str">
        <f t="shared" si="99"/>
        <v>£m</v>
      </c>
    </row>
    <row r="344" spans="1:7" s="268" customFormat="1" outlineLevel="2" x14ac:dyDescent="0.2">
      <c r="A344" s="265"/>
      <c r="B344" s="265"/>
      <c r="C344" s="266"/>
      <c r="D344" s="267"/>
      <c r="E344" s="268" t="s">
        <v>1274</v>
      </c>
      <c r="F344" s="278">
        <f t="shared" si="100"/>
        <v>0</v>
      </c>
      <c r="G344" s="268" t="str">
        <f t="shared" si="99"/>
        <v>£m</v>
      </c>
    </row>
    <row r="345" spans="1:7" s="268" customFormat="1" outlineLevel="2" x14ac:dyDescent="0.2">
      <c r="A345" s="265"/>
      <c r="B345" s="265"/>
      <c r="C345" s="266"/>
      <c r="D345" s="267"/>
      <c r="E345" s="268" t="s">
        <v>1275</v>
      </c>
      <c r="F345" s="278">
        <f t="shared" si="100"/>
        <v>2.7870596289780907</v>
      </c>
      <c r="G345" s="268" t="str">
        <f t="shared" si="99"/>
        <v>£m</v>
      </c>
    </row>
    <row r="346" spans="1:7" s="268" customFormat="1" outlineLevel="2" x14ac:dyDescent="0.2">
      <c r="A346" s="265"/>
      <c r="B346" s="265"/>
      <c r="C346" s="266"/>
      <c r="D346" s="267"/>
      <c r="E346" s="268" t="s">
        <v>1276</v>
      </c>
      <c r="F346" s="278">
        <f t="shared" si="100"/>
        <v>0</v>
      </c>
      <c r="G346" s="268" t="str">
        <f t="shared" si="99"/>
        <v>£m</v>
      </c>
    </row>
    <row r="347" spans="1:7" s="268" customFormat="1" outlineLevel="2" x14ac:dyDescent="0.2">
      <c r="A347" s="265"/>
      <c r="B347" s="265"/>
      <c r="C347" s="266"/>
      <c r="D347" s="267"/>
      <c r="F347" s="278"/>
    </row>
    <row r="348" spans="1:7" s="268" customFormat="1" outlineLevel="2" x14ac:dyDescent="0.2">
      <c r="A348" s="265"/>
      <c r="B348" s="265"/>
      <c r="C348" s="266"/>
      <c r="D348" s="267"/>
      <c r="E348" s="268" t="s">
        <v>1277</v>
      </c>
      <c r="F348" s="278">
        <f xml:space="preserve"> F321 * F330</f>
        <v>-1.3398416959859268E-2</v>
      </c>
      <c r="G348" s="268" t="str">
        <f t="shared" ref="G348:G355" si="101" xml:space="preserve"> G$307</f>
        <v>£m</v>
      </c>
    </row>
    <row r="349" spans="1:7" s="268" customFormat="1" outlineLevel="2" x14ac:dyDescent="0.2">
      <c r="A349" s="265"/>
      <c r="B349" s="265"/>
      <c r="C349" s="266"/>
      <c r="D349" s="267"/>
      <c r="E349" s="268" t="s">
        <v>1278</v>
      </c>
      <c r="F349" s="278">
        <f t="shared" ref="F349:F355" si="102" xml:space="preserve"> F322 * F331</f>
        <v>-5.7536241216882553</v>
      </c>
      <c r="G349" s="268" t="str">
        <f t="shared" si="101"/>
        <v>£m</v>
      </c>
    </row>
    <row r="350" spans="1:7" s="268" customFormat="1" outlineLevel="2" x14ac:dyDescent="0.2">
      <c r="A350" s="265"/>
      <c r="B350" s="265"/>
      <c r="C350" s="266"/>
      <c r="D350" s="267"/>
      <c r="E350" s="268" t="s">
        <v>1279</v>
      </c>
      <c r="F350" s="278">
        <f t="shared" si="102"/>
        <v>-2.9501818283224064</v>
      </c>
      <c r="G350" s="268" t="str">
        <f t="shared" si="101"/>
        <v>£m</v>
      </c>
    </row>
    <row r="351" spans="1:7" s="268" customFormat="1" outlineLevel="2" x14ac:dyDescent="0.2">
      <c r="A351" s="265"/>
      <c r="B351" s="265"/>
      <c r="C351" s="266"/>
      <c r="D351" s="267"/>
      <c r="E351" s="268" t="s">
        <v>1280</v>
      </c>
      <c r="F351" s="278">
        <f t="shared" si="102"/>
        <v>-1.8146333759795297E-2</v>
      </c>
      <c r="G351" s="268" t="str">
        <f t="shared" si="101"/>
        <v>£m</v>
      </c>
    </row>
    <row r="352" spans="1:7" s="268" customFormat="1" outlineLevel="2" x14ac:dyDescent="0.2">
      <c r="A352" s="265"/>
      <c r="B352" s="265"/>
      <c r="C352" s="266"/>
      <c r="D352" s="267"/>
      <c r="E352" s="268" t="s">
        <v>1281</v>
      </c>
      <c r="F352" s="278">
        <f t="shared" si="102"/>
        <v>0</v>
      </c>
      <c r="G352" s="268" t="str">
        <f t="shared" si="101"/>
        <v>£m</v>
      </c>
    </row>
    <row r="353" spans="1:7" s="268" customFormat="1" outlineLevel="2" x14ac:dyDescent="0.2">
      <c r="A353" s="265"/>
      <c r="B353" s="265"/>
      <c r="C353" s="266"/>
      <c r="D353" s="267"/>
      <c r="E353" s="268" t="s">
        <v>1282</v>
      </c>
      <c r="F353" s="278">
        <f t="shared" si="102"/>
        <v>0</v>
      </c>
      <c r="G353" s="268" t="str">
        <f t="shared" si="101"/>
        <v>£m</v>
      </c>
    </row>
    <row r="354" spans="1:7" s="268" customFormat="1" outlineLevel="2" x14ac:dyDescent="0.2">
      <c r="A354" s="265"/>
      <c r="B354" s="265"/>
      <c r="C354" s="266"/>
      <c r="D354" s="267"/>
      <c r="E354" s="268" t="s">
        <v>1283</v>
      </c>
      <c r="F354" s="278">
        <f t="shared" si="102"/>
        <v>2.7460550539740924</v>
      </c>
      <c r="G354" s="268" t="str">
        <f t="shared" si="101"/>
        <v>£m</v>
      </c>
    </row>
    <row r="355" spans="1:7" s="268" customFormat="1" outlineLevel="2" x14ac:dyDescent="0.2">
      <c r="A355" s="265"/>
      <c r="B355" s="265"/>
      <c r="C355" s="266"/>
      <c r="D355" s="267"/>
      <c r="E355" s="268" t="s">
        <v>1284</v>
      </c>
      <c r="F355" s="278">
        <f t="shared" si="102"/>
        <v>0</v>
      </c>
      <c r="G355" s="268" t="str">
        <f t="shared" si="101"/>
        <v>£m</v>
      </c>
    </row>
    <row r="356" spans="1:7" s="16" customFormat="1" outlineLevel="2" x14ac:dyDescent="0.2">
      <c r="A356" s="163"/>
      <c r="B356" s="163"/>
      <c r="C356" s="164"/>
      <c r="D356" s="165"/>
      <c r="F356" s="173"/>
    </row>
    <row r="357" spans="1:7" s="16" customFormat="1" outlineLevel="1" x14ac:dyDescent="0.2">
      <c r="A357" s="163"/>
      <c r="B357" s="163"/>
      <c r="C357" s="164"/>
      <c r="D357" s="165"/>
      <c r="E357" s="11"/>
      <c r="F357" s="230"/>
      <c r="G357" s="11"/>
    </row>
    <row r="358" spans="1:7" s="16" customFormat="1" outlineLevel="1" x14ac:dyDescent="0.2">
      <c r="A358" s="163"/>
      <c r="B358" s="163" t="s">
        <v>963</v>
      </c>
      <c r="C358" s="164"/>
      <c r="D358" s="165"/>
      <c r="F358" s="173"/>
    </row>
    <row r="359" spans="1:7" s="16" customFormat="1" outlineLevel="2" x14ac:dyDescent="0.2">
      <c r="A359" s="163"/>
      <c r="B359" s="163"/>
      <c r="C359" s="164"/>
      <c r="D359" s="165"/>
      <c r="E359" s="16" t="str">
        <f xml:space="preserve"> E$188</f>
        <v>In-period revenue adjustments to be applied in 2025-26 allowed revenues - real (2022-23 CPIH FYA prices) (WR)</v>
      </c>
      <c r="F359" s="173">
        <f t="shared" ref="F359:G359" si="103" xml:space="preserve"> F$188</f>
        <v>-1.2796293978890132E-2</v>
      </c>
      <c r="G359" s="16" t="str">
        <f t="shared" si="103"/>
        <v>£m</v>
      </c>
    </row>
    <row r="360" spans="1:7" s="16" customFormat="1" outlineLevel="2" x14ac:dyDescent="0.2">
      <c r="A360" s="163"/>
      <c r="B360" s="163"/>
      <c r="C360" s="164"/>
      <c r="D360" s="165"/>
      <c r="E360" s="16" t="str">
        <f xml:space="preserve"> E$197</f>
        <v>In-period revenue adjustments to be applied in 2025-26 allowed revenues - real (2022-23 CPIH FYA prices) (WN)</v>
      </c>
      <c r="F360" s="173">
        <f t="shared" ref="F360:G360" si="104" xml:space="preserve"> F$197</f>
        <v>-0.16560015186044053</v>
      </c>
      <c r="G360" s="16" t="str">
        <f t="shared" si="104"/>
        <v>£m</v>
      </c>
    </row>
    <row r="361" spans="1:7" s="16" customFormat="1" outlineLevel="2" x14ac:dyDescent="0.2">
      <c r="A361" s="163"/>
      <c r="B361" s="163"/>
      <c r="C361" s="164"/>
      <c r="D361" s="165"/>
      <c r="E361" s="16" t="str">
        <f xml:space="preserve"> E$206</f>
        <v>In-period revenue adjustments to be applied in 2025-26 allowed revenues - real (2022-23 CPIH FYA prices) (WWN)</v>
      </c>
      <c r="F361" s="173">
        <f t="shared" ref="F361:G361" si="105" xml:space="preserve"> F$206</f>
        <v>-3.2233213413561499</v>
      </c>
      <c r="G361" s="16" t="str">
        <f t="shared" si="105"/>
        <v>£m</v>
      </c>
    </row>
    <row r="362" spans="1:7" s="16" customFormat="1" outlineLevel="2" x14ac:dyDescent="0.2">
      <c r="A362" s="163"/>
      <c r="B362" s="163"/>
      <c r="C362" s="164"/>
      <c r="D362" s="165"/>
      <c r="E362" s="16" t="str">
        <f xml:space="preserve"> E$214</f>
        <v>In-period revenue adjustments to be applied in 2025-26 allowed revenues - real (2022-23 CPIH FYA prices) (BR)</v>
      </c>
      <c r="F362" s="173">
        <f t="shared" ref="F362:G362" si="106" xml:space="preserve"> F$214</f>
        <v>-1.8146333759795297E-2</v>
      </c>
      <c r="G362" s="16" t="str">
        <f t="shared" si="106"/>
        <v>£m</v>
      </c>
    </row>
    <row r="363" spans="1:7" s="16" customFormat="1" outlineLevel="2" x14ac:dyDescent="0.2">
      <c r="A363" s="163"/>
      <c r="B363" s="163"/>
      <c r="C363" s="164"/>
      <c r="D363" s="165"/>
      <c r="E363" s="16" t="str">
        <f xml:space="preserve"> E$222</f>
        <v>In-period revenue adjustments to be applied in 2025-26 allowed revenues - real (2022-23 CPIH FYA prices) (ADDN1)</v>
      </c>
      <c r="F363" s="173">
        <f t="shared" ref="F363:G363" si="107" xml:space="preserve"> F$222</f>
        <v>0</v>
      </c>
      <c r="G363" s="16" t="str">
        <f t="shared" si="107"/>
        <v>£m</v>
      </c>
    </row>
    <row r="364" spans="1:7" s="16" customFormat="1" outlineLevel="2" x14ac:dyDescent="0.2">
      <c r="A364" s="163"/>
      <c r="B364" s="163"/>
      <c r="C364" s="164"/>
      <c r="D364" s="165"/>
      <c r="E364" s="16" t="str">
        <f xml:space="preserve"> E$230</f>
        <v>In-period revenue adjustments to be applied in 2025-26 allowed revenues - real (2022-23 CPIH FYA prices) (ADDN2)</v>
      </c>
      <c r="F364" s="173">
        <f t="shared" ref="F364:G364" si="108" xml:space="preserve"> F$230</f>
        <v>0</v>
      </c>
      <c r="G364" s="16" t="str">
        <f t="shared" si="108"/>
        <v>£m</v>
      </c>
    </row>
    <row r="365" spans="1:7" s="16" customFormat="1" outlineLevel="2" x14ac:dyDescent="0.2">
      <c r="A365" s="163"/>
      <c r="B365" s="163"/>
      <c r="C365" s="164"/>
      <c r="D365" s="165"/>
      <c r="E365" s="16" t="str">
        <f xml:space="preserve"> E$239</f>
        <v>In-period revenue adjustments to be applied in 2025-26 allowed revenues - real (2022-23 CPIH FYA prices) (Residential retail)</v>
      </c>
      <c r="F365" s="173">
        <f t="shared" ref="F365:G365" si="109" xml:space="preserve"> F$239</f>
        <v>2.7870596289780907</v>
      </c>
      <c r="G365" s="16" t="str">
        <f t="shared" si="109"/>
        <v>£m</v>
      </c>
    </row>
    <row r="366" spans="1:7" s="16" customFormat="1" outlineLevel="2" x14ac:dyDescent="0.2">
      <c r="A366" s="163"/>
      <c r="B366" s="163"/>
      <c r="C366" s="164"/>
      <c r="D366" s="165"/>
      <c r="E366" s="16" t="str">
        <f xml:space="preserve"> E$247</f>
        <v>In-period revenue adjustments to be applied in 2025-26 allowed revenues - real (2022-23 CPIH FYA prices) (Business retail)</v>
      </c>
      <c r="F366" s="173">
        <f t="shared" ref="F366:G366" si="110" xml:space="preserve"> F$247</f>
        <v>0</v>
      </c>
      <c r="G366" s="16" t="str">
        <f t="shared" si="110"/>
        <v>£m</v>
      </c>
    </row>
    <row r="367" spans="1:7" s="16" customFormat="1" outlineLevel="2" x14ac:dyDescent="0.2">
      <c r="A367" s="163"/>
      <c r="B367" s="163"/>
      <c r="C367" s="164"/>
      <c r="D367" s="165"/>
      <c r="F367" s="173"/>
    </row>
    <row r="368" spans="1:7" s="16" customFormat="1" outlineLevel="2" x14ac:dyDescent="0.2">
      <c r="A368" s="163"/>
      <c r="B368" s="163"/>
      <c r="C368" s="164"/>
      <c r="D368" s="165"/>
      <c r="E368" s="16" t="str">
        <f xml:space="preserve"> E$255</f>
        <v>In-period revenue adjustments to be applied in 2026-27 allowed revenues - real (2022-23 CPIH FYA prices) (WR)</v>
      </c>
      <c r="F368" s="173">
        <f t="shared" ref="F368:G368" si="111" xml:space="preserve"> F$255</f>
        <v>-1.3398416959859268E-2</v>
      </c>
      <c r="G368" s="16" t="str">
        <f t="shared" si="111"/>
        <v>£m</v>
      </c>
    </row>
    <row r="369" spans="1:7" s="16" customFormat="1" outlineLevel="2" x14ac:dyDescent="0.2">
      <c r="A369" s="163"/>
      <c r="B369" s="163"/>
      <c r="C369" s="164"/>
      <c r="D369" s="165"/>
      <c r="E369" s="16" t="str">
        <f xml:space="preserve"> E$263</f>
        <v>In-period revenue adjustments to be applied in 2026-27 allowed revenues - real (2022-23 CPIH FYA prices) (WN)</v>
      </c>
      <c r="F369" s="173">
        <f t="shared" ref="F369:G369" si="112" xml:space="preserve"> F$263</f>
        <v>-5.7536241216882553</v>
      </c>
      <c r="G369" s="16" t="str">
        <f t="shared" si="112"/>
        <v>£m</v>
      </c>
    </row>
    <row r="370" spans="1:7" s="16" customFormat="1" outlineLevel="2" x14ac:dyDescent="0.2">
      <c r="A370" s="163"/>
      <c r="B370" s="163"/>
      <c r="C370" s="164"/>
      <c r="D370" s="165"/>
      <c r="E370" s="16" t="str">
        <f xml:space="preserve"> E$271</f>
        <v>In-period revenue adjustments to be applied in 2026-27 allowed revenues - real (2022-23 CPIH FYA prices) (WWN)</v>
      </c>
      <c r="F370" s="173">
        <f t="shared" ref="F370:G370" si="113" xml:space="preserve"> F$271</f>
        <v>-2.9501818283224064</v>
      </c>
      <c r="G370" s="16" t="str">
        <f t="shared" si="113"/>
        <v>£m</v>
      </c>
    </row>
    <row r="371" spans="1:7" s="16" customFormat="1" outlineLevel="2" x14ac:dyDescent="0.2">
      <c r="A371" s="163"/>
      <c r="B371" s="163"/>
      <c r="C371" s="164"/>
      <c r="D371" s="165"/>
      <c r="E371" s="16" t="str">
        <f xml:space="preserve"> E$278</f>
        <v>In-period revenue adjustments to be applied in 2026-27 allowed revenues - real (2022-23 CPIH FYA prices) (BR)</v>
      </c>
      <c r="F371" s="173">
        <f t="shared" ref="F371:G371" si="114" xml:space="preserve"> F$278</f>
        <v>-1.8146333759795297E-2</v>
      </c>
      <c r="G371" s="16" t="str">
        <f t="shared" si="114"/>
        <v>£m</v>
      </c>
    </row>
    <row r="372" spans="1:7" s="16" customFormat="1" outlineLevel="2" x14ac:dyDescent="0.2">
      <c r="A372" s="163"/>
      <c r="B372" s="163"/>
      <c r="C372" s="164"/>
      <c r="D372" s="165"/>
      <c r="E372" s="16" t="str">
        <f xml:space="preserve"> E$285</f>
        <v>In-period revenue adjustments to be applied in 2026-27 allowed revenues - real (2022-23 CPIH FYA prices) (ADDN1)</v>
      </c>
      <c r="F372" s="173">
        <f t="shared" ref="F372:G372" si="115" xml:space="preserve"> F$285</f>
        <v>0</v>
      </c>
      <c r="G372" s="16" t="str">
        <f t="shared" si="115"/>
        <v>£m</v>
      </c>
    </row>
    <row r="373" spans="1:7" s="16" customFormat="1" outlineLevel="2" x14ac:dyDescent="0.2">
      <c r="A373" s="163"/>
      <c r="B373" s="163"/>
      <c r="C373" s="164"/>
      <c r="D373" s="165"/>
      <c r="E373" s="16" t="str">
        <f xml:space="preserve"> E$292</f>
        <v>In-period revenue adjustments to be applied in 2026-27 allowed revenues - real (2022-23 CPIH FYA prices) (ADDN2)</v>
      </c>
      <c r="F373" s="173">
        <f t="shared" ref="F373:G373" si="116" xml:space="preserve"> F$292</f>
        <v>0</v>
      </c>
      <c r="G373" s="16" t="str">
        <f t="shared" si="116"/>
        <v>£m</v>
      </c>
    </row>
    <row r="374" spans="1:7" s="16" customFormat="1" outlineLevel="2" x14ac:dyDescent="0.2">
      <c r="A374" s="163"/>
      <c r="B374" s="163"/>
      <c r="C374" s="164"/>
      <c r="D374" s="165"/>
      <c r="E374" s="16" t="str">
        <f xml:space="preserve"> E$300</f>
        <v>In-period revenue adjustments to be applied in 2026-27 allowed revenues - real (2022-23 CPIH FYA prices) (Residential retail)</v>
      </c>
      <c r="F374" s="173">
        <f t="shared" ref="F374:G374" si="117" xml:space="preserve"> F$300</f>
        <v>2.7460550539740924</v>
      </c>
      <c r="G374" s="16" t="str">
        <f t="shared" si="117"/>
        <v>£m</v>
      </c>
    </row>
    <row r="375" spans="1:7" s="16" customFormat="1" outlineLevel="2" x14ac:dyDescent="0.2">
      <c r="A375" s="163"/>
      <c r="B375" s="163"/>
      <c r="C375" s="164"/>
      <c r="D375" s="165"/>
      <c r="E375" s="16" t="str">
        <f xml:space="preserve"> E$307</f>
        <v>In-period revenue adjustments to be applied in 2026-27 allowed revenues - real (2022-23 CPIH FYA prices) (Business retail)</v>
      </c>
      <c r="F375" s="173">
        <f t="shared" ref="F375:G375" si="118" xml:space="preserve"> F$307</f>
        <v>0</v>
      </c>
      <c r="G375" s="16" t="str">
        <f t="shared" si="118"/>
        <v>£m</v>
      </c>
    </row>
    <row r="376" spans="1:7" s="16" customFormat="1" outlineLevel="2" x14ac:dyDescent="0.2">
      <c r="A376" s="163"/>
      <c r="B376" s="163"/>
      <c r="C376" s="164"/>
      <c r="D376" s="165"/>
      <c r="F376" s="173"/>
    </row>
    <row r="377" spans="1:7" s="146" customFormat="1" outlineLevel="2" x14ac:dyDescent="0.2">
      <c r="A377" s="211"/>
      <c r="B377" s="211"/>
      <c r="C377" s="209"/>
      <c r="D377" s="210"/>
      <c r="E377" s="146" t="str">
        <f xml:space="preserve"> InpS!E$574</f>
        <v>Eligible for post financeability adjustments tax uplift - PR19 In-period ODI (WR)</v>
      </c>
      <c r="F377" s="146">
        <f xml:space="preserve"> InpS!F$574</f>
        <v>1</v>
      </c>
      <c r="G377" s="146" t="str">
        <f xml:space="preserve"> InpS!G$574</f>
        <v>1 = Yes, 0 = No</v>
      </c>
    </row>
    <row r="378" spans="1:7" s="146" customFormat="1" outlineLevel="2" x14ac:dyDescent="0.2">
      <c r="A378" s="211"/>
      <c r="B378" s="211"/>
      <c r="C378" s="209"/>
      <c r="D378" s="210"/>
      <c r="E378" s="146" t="str">
        <f xml:space="preserve"> InpS!E$575</f>
        <v>Eligible for post financeability adjustments tax uplift - PR19 In-period ODI (WN)</v>
      </c>
      <c r="F378" s="146">
        <f xml:space="preserve"> InpS!F$575</f>
        <v>1</v>
      </c>
      <c r="G378" s="146" t="str">
        <f xml:space="preserve"> InpS!G$575</f>
        <v>1 = Yes, 0 = No</v>
      </c>
    </row>
    <row r="379" spans="1:7" s="146" customFormat="1" outlineLevel="2" x14ac:dyDescent="0.2">
      <c r="A379" s="211"/>
      <c r="B379" s="211"/>
      <c r="C379" s="209"/>
      <c r="D379" s="210"/>
      <c r="E379" s="146" t="str">
        <f xml:space="preserve"> InpS!E$576</f>
        <v>Eligible for post financeability adjustments tax uplift - PR19 In-period ODI (WWN)</v>
      </c>
      <c r="F379" s="146">
        <f xml:space="preserve"> InpS!F$576</f>
        <v>1</v>
      </c>
      <c r="G379" s="146" t="str">
        <f xml:space="preserve"> InpS!G$576</f>
        <v>1 = Yes, 0 = No</v>
      </c>
    </row>
    <row r="380" spans="1:7" s="146" customFormat="1" outlineLevel="2" x14ac:dyDescent="0.2">
      <c r="A380" s="211"/>
      <c r="B380" s="211"/>
      <c r="C380" s="209"/>
      <c r="D380" s="210"/>
      <c r="E380" s="146" t="str">
        <f xml:space="preserve"> InpS!E$577</f>
        <v>Eligible for post financeability adjustments tax uplift - PR19 In-period ODI (BR)</v>
      </c>
      <c r="F380" s="146">
        <f xml:space="preserve"> InpS!F$577</f>
        <v>1</v>
      </c>
      <c r="G380" s="146" t="str">
        <f xml:space="preserve"> InpS!G$577</f>
        <v>1 = Yes, 0 = No</v>
      </c>
    </row>
    <row r="381" spans="1:7" s="146" customFormat="1" outlineLevel="2" x14ac:dyDescent="0.2">
      <c r="A381" s="211"/>
      <c r="B381" s="211"/>
      <c r="C381" s="209"/>
      <c r="D381" s="210"/>
      <c r="E381" s="146" t="str">
        <f xml:space="preserve"> InpS!E$578</f>
        <v>Eligible for post financeability adjustments tax uplift - PR19 In-period ODI (ADDN1)</v>
      </c>
      <c r="F381" s="146">
        <f xml:space="preserve"> InpS!F$578</f>
        <v>1</v>
      </c>
      <c r="G381" s="146" t="str">
        <f xml:space="preserve"> InpS!G$578</f>
        <v>1 = Yes, 0 = No</v>
      </c>
    </row>
    <row r="382" spans="1:7" s="146" customFormat="1" outlineLevel="2" x14ac:dyDescent="0.2">
      <c r="A382" s="211"/>
      <c r="B382" s="211"/>
      <c r="C382" s="209"/>
      <c r="D382" s="210"/>
      <c r="E382" s="146" t="str">
        <f xml:space="preserve"> InpS!E$579</f>
        <v>Eligible for post financeability adjustments tax uplift - PR19 In-period ODI (ADDN2)</v>
      </c>
      <c r="F382" s="146">
        <f xml:space="preserve"> InpS!F$579</f>
        <v>1</v>
      </c>
      <c r="G382" s="146" t="str">
        <f xml:space="preserve"> InpS!G$579</f>
        <v>1 = Yes, 0 = No</v>
      </c>
    </row>
    <row r="383" spans="1:7" s="146" customFormat="1" outlineLevel="2" x14ac:dyDescent="0.2">
      <c r="A383" s="211"/>
      <c r="B383" s="211"/>
      <c r="C383" s="209"/>
      <c r="D383" s="210"/>
      <c r="E383" s="146" t="str">
        <f xml:space="preserve"> InpS!E$580</f>
        <v>Eligible for post financeability adjustments tax uplift - PR19 In-period ODI (Residential retail)</v>
      </c>
      <c r="F383" s="146">
        <f xml:space="preserve"> InpS!F$580</f>
        <v>1</v>
      </c>
      <c r="G383" s="146" t="str">
        <f xml:space="preserve"> InpS!G$580</f>
        <v>1 = Yes, 0 = No</v>
      </c>
    </row>
    <row r="384" spans="1:7" s="146" customFormat="1" outlineLevel="2" x14ac:dyDescent="0.2">
      <c r="A384" s="211"/>
      <c r="B384" s="211"/>
      <c r="C384" s="209"/>
      <c r="D384" s="210"/>
      <c r="E384" s="146" t="str">
        <f xml:space="preserve"> InpS!E$581</f>
        <v>Eligible for post financeability adjustments tax uplift - PR19 In-period ODI (Business retail)</v>
      </c>
      <c r="F384" s="146">
        <f xml:space="preserve"> InpS!F$581</f>
        <v>1</v>
      </c>
      <c r="G384" s="146" t="str">
        <f xml:space="preserve"> InpS!G$581</f>
        <v>1 = Yes, 0 = No</v>
      </c>
    </row>
    <row r="385" spans="1:7" s="16" customFormat="1" outlineLevel="2" x14ac:dyDescent="0.2">
      <c r="A385" s="163"/>
      <c r="B385" s="163"/>
      <c r="C385" s="164"/>
      <c r="D385" s="165"/>
      <c r="F385" s="173"/>
    </row>
    <row r="386" spans="1:7" s="268" customFormat="1" outlineLevel="2" x14ac:dyDescent="0.2">
      <c r="A386" s="265"/>
      <c r="B386" s="265"/>
      <c r="C386" s="266"/>
      <c r="D386" s="267"/>
      <c r="E386" s="268" t="s">
        <v>1285</v>
      </c>
      <c r="F386" s="278">
        <f xml:space="preserve"> F359 * ( 1 - F377 )</f>
        <v>0</v>
      </c>
      <c r="G386" s="268" t="str">
        <f t="shared" ref="G386:G393" si="119" xml:space="preserve"> G$307</f>
        <v>£m</v>
      </c>
    </row>
    <row r="387" spans="1:7" s="268" customFormat="1" outlineLevel="2" x14ac:dyDescent="0.2">
      <c r="A387" s="265"/>
      <c r="B387" s="265"/>
      <c r="C387" s="266"/>
      <c r="D387" s="267"/>
      <c r="E387" s="268" t="s">
        <v>1286</v>
      </c>
      <c r="F387" s="278">
        <f t="shared" ref="F387:F393" si="120" xml:space="preserve"> F360 * ( 1 - F378 )</f>
        <v>0</v>
      </c>
      <c r="G387" s="268" t="str">
        <f t="shared" si="119"/>
        <v>£m</v>
      </c>
    </row>
    <row r="388" spans="1:7" s="268" customFormat="1" outlineLevel="2" x14ac:dyDescent="0.2">
      <c r="A388" s="265"/>
      <c r="B388" s="265"/>
      <c r="C388" s="266"/>
      <c r="D388" s="267"/>
      <c r="E388" s="268" t="s">
        <v>1287</v>
      </c>
      <c r="F388" s="278">
        <f t="shared" si="120"/>
        <v>0</v>
      </c>
      <c r="G388" s="268" t="str">
        <f t="shared" si="119"/>
        <v>£m</v>
      </c>
    </row>
    <row r="389" spans="1:7" s="268" customFormat="1" outlineLevel="2" x14ac:dyDescent="0.2">
      <c r="A389" s="265"/>
      <c r="B389" s="265"/>
      <c r="C389" s="266"/>
      <c r="D389" s="267"/>
      <c r="E389" s="268" t="s">
        <v>1288</v>
      </c>
      <c r="F389" s="278">
        <f t="shared" si="120"/>
        <v>0</v>
      </c>
      <c r="G389" s="268" t="str">
        <f t="shared" si="119"/>
        <v>£m</v>
      </c>
    </row>
    <row r="390" spans="1:7" s="268" customFormat="1" outlineLevel="2" x14ac:dyDescent="0.2">
      <c r="A390" s="265"/>
      <c r="B390" s="265"/>
      <c r="C390" s="266"/>
      <c r="D390" s="267"/>
      <c r="E390" s="268" t="s">
        <v>1289</v>
      </c>
      <c r="F390" s="278">
        <f t="shared" si="120"/>
        <v>0</v>
      </c>
      <c r="G390" s="268" t="str">
        <f t="shared" si="119"/>
        <v>£m</v>
      </c>
    </row>
    <row r="391" spans="1:7" s="268" customFormat="1" outlineLevel="2" x14ac:dyDescent="0.2">
      <c r="A391" s="265"/>
      <c r="B391" s="265"/>
      <c r="C391" s="266"/>
      <c r="D391" s="267"/>
      <c r="E391" s="268" t="s">
        <v>1290</v>
      </c>
      <c r="F391" s="278">
        <f t="shared" si="120"/>
        <v>0</v>
      </c>
      <c r="G391" s="268" t="str">
        <f t="shared" si="119"/>
        <v>£m</v>
      </c>
    </row>
    <row r="392" spans="1:7" s="268" customFormat="1" outlineLevel="2" x14ac:dyDescent="0.2">
      <c r="A392" s="265"/>
      <c r="B392" s="265"/>
      <c r="C392" s="266"/>
      <c r="D392" s="267"/>
      <c r="E392" s="268" t="s">
        <v>1291</v>
      </c>
      <c r="F392" s="278">
        <f t="shared" si="120"/>
        <v>0</v>
      </c>
      <c r="G392" s="268" t="str">
        <f t="shared" si="119"/>
        <v>£m</v>
      </c>
    </row>
    <row r="393" spans="1:7" s="268" customFormat="1" outlineLevel="2" x14ac:dyDescent="0.2">
      <c r="A393" s="265"/>
      <c r="B393" s="265"/>
      <c r="C393" s="266"/>
      <c r="D393" s="267"/>
      <c r="E393" s="268" t="s">
        <v>1292</v>
      </c>
      <c r="F393" s="278">
        <f t="shared" si="120"/>
        <v>0</v>
      </c>
      <c r="G393" s="268" t="str">
        <f t="shared" si="119"/>
        <v>£m</v>
      </c>
    </row>
    <row r="394" spans="1:7" s="268" customFormat="1" outlineLevel="2" x14ac:dyDescent="0.2">
      <c r="A394" s="265"/>
      <c r="B394" s="265"/>
      <c r="C394" s="266"/>
      <c r="D394" s="267"/>
      <c r="F394" s="278"/>
    </row>
    <row r="395" spans="1:7" s="268" customFormat="1" outlineLevel="2" x14ac:dyDescent="0.2">
      <c r="A395" s="265"/>
      <c r="B395" s="265"/>
      <c r="C395" s="266"/>
      <c r="D395" s="267"/>
      <c r="E395" s="268" t="s">
        <v>1293</v>
      </c>
      <c r="F395" s="278">
        <f xml:space="preserve"> F368 * ( 1 - F377 )</f>
        <v>0</v>
      </c>
      <c r="G395" s="268" t="str">
        <f t="shared" ref="G395:G402" si="121" xml:space="preserve"> G$307</f>
        <v>£m</v>
      </c>
    </row>
    <row r="396" spans="1:7" s="268" customFormat="1" outlineLevel="2" x14ac:dyDescent="0.2">
      <c r="A396" s="265"/>
      <c r="B396" s="265"/>
      <c r="C396" s="266"/>
      <c r="D396" s="267"/>
      <c r="E396" s="268" t="s">
        <v>1294</v>
      </c>
      <c r="F396" s="278">
        <f t="shared" ref="F396:F402" si="122" xml:space="preserve"> F369 * ( 1 - F378 )</f>
        <v>0</v>
      </c>
      <c r="G396" s="268" t="str">
        <f t="shared" si="121"/>
        <v>£m</v>
      </c>
    </row>
    <row r="397" spans="1:7" s="268" customFormat="1" outlineLevel="2" x14ac:dyDescent="0.2">
      <c r="A397" s="265"/>
      <c r="B397" s="265"/>
      <c r="C397" s="266"/>
      <c r="D397" s="267"/>
      <c r="E397" s="268" t="s">
        <v>1295</v>
      </c>
      <c r="F397" s="278">
        <f t="shared" si="122"/>
        <v>0</v>
      </c>
      <c r="G397" s="268" t="str">
        <f t="shared" si="121"/>
        <v>£m</v>
      </c>
    </row>
    <row r="398" spans="1:7" s="268" customFormat="1" outlineLevel="2" x14ac:dyDescent="0.2">
      <c r="A398" s="265"/>
      <c r="B398" s="265"/>
      <c r="C398" s="266"/>
      <c r="D398" s="267"/>
      <c r="E398" s="268" t="s">
        <v>1296</v>
      </c>
      <c r="F398" s="278">
        <f t="shared" si="122"/>
        <v>0</v>
      </c>
      <c r="G398" s="268" t="str">
        <f t="shared" si="121"/>
        <v>£m</v>
      </c>
    </row>
    <row r="399" spans="1:7" s="268" customFormat="1" outlineLevel="2" x14ac:dyDescent="0.2">
      <c r="A399" s="265"/>
      <c r="B399" s="265"/>
      <c r="C399" s="266"/>
      <c r="D399" s="267"/>
      <c r="E399" s="268" t="s">
        <v>1297</v>
      </c>
      <c r="F399" s="278">
        <f t="shared" si="122"/>
        <v>0</v>
      </c>
      <c r="G399" s="268" t="str">
        <f t="shared" si="121"/>
        <v>£m</v>
      </c>
    </row>
    <row r="400" spans="1:7" s="268" customFormat="1" outlineLevel="2" x14ac:dyDescent="0.2">
      <c r="A400" s="265"/>
      <c r="B400" s="265"/>
      <c r="C400" s="266"/>
      <c r="D400" s="267"/>
      <c r="E400" s="268" t="s">
        <v>1298</v>
      </c>
      <c r="F400" s="278">
        <f t="shared" si="122"/>
        <v>0</v>
      </c>
      <c r="G400" s="268" t="str">
        <f t="shared" si="121"/>
        <v>£m</v>
      </c>
    </row>
    <row r="401" spans="1:9" s="268" customFormat="1" outlineLevel="2" x14ac:dyDescent="0.2">
      <c r="A401" s="265"/>
      <c r="B401" s="265"/>
      <c r="C401" s="266"/>
      <c r="D401" s="267"/>
      <c r="E401" s="268" t="s">
        <v>1299</v>
      </c>
      <c r="F401" s="278">
        <f t="shared" si="122"/>
        <v>0</v>
      </c>
      <c r="G401" s="268" t="str">
        <f t="shared" si="121"/>
        <v>£m</v>
      </c>
    </row>
    <row r="402" spans="1:9" s="268" customFormat="1" outlineLevel="2" x14ac:dyDescent="0.2">
      <c r="A402" s="265"/>
      <c r="B402" s="265"/>
      <c r="C402" s="266"/>
      <c r="D402" s="267"/>
      <c r="E402" s="268" t="s">
        <v>1300</v>
      </c>
      <c r="F402" s="278">
        <f t="shared" si="122"/>
        <v>0</v>
      </c>
      <c r="G402" s="268" t="str">
        <f t="shared" si="121"/>
        <v>£m</v>
      </c>
    </row>
    <row r="403" spans="1:9" s="16" customFormat="1" outlineLevel="2" x14ac:dyDescent="0.2">
      <c r="A403" s="163"/>
      <c r="B403" s="163"/>
      <c r="C403" s="164"/>
      <c r="D403" s="165"/>
      <c r="F403" s="173"/>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GP4">
    <cfRule type="cellIs" dxfId="78" priority="25" stopIfTrue="1" operator="equal">
      <formula>"Actuals"</formula>
    </cfRule>
    <cfRule type="cellIs" dxfId="77" priority="26" stopIfTrue="1" operator="equal">
      <formula>"Forecast"</formula>
    </cfRule>
  </conditionalFormatting>
  <conditionalFormatting sqref="GP4">
    <cfRule type="cellIs" dxfId="76" priority="24" stopIfTrue="1" operator="equal">
      <formula>"Budget"</formula>
    </cfRule>
  </conditionalFormatting>
  <conditionalFormatting sqref="GQ4:LI4">
    <cfRule type="cellIs" dxfId="75" priority="22" stopIfTrue="1" operator="equal">
      <formula>"Actuals"</formula>
    </cfRule>
    <cfRule type="cellIs" dxfId="74" priority="23" stopIfTrue="1" operator="equal">
      <formula>"Forecast"</formula>
    </cfRule>
  </conditionalFormatting>
  <conditionalFormatting sqref="GQ4:LI4">
    <cfRule type="cellIs" dxfId="73" priority="21" stopIfTrue="1" operator="equal">
      <formula>"Budget"</formula>
    </cfRule>
  </conditionalFormatting>
  <conditionalFormatting sqref="GP4:XFD4">
    <cfRule type="cellIs" dxfId="72" priority="19" stopIfTrue="1" operator="equal">
      <formula>"Const"</formula>
    </cfRule>
    <cfRule type="cellIs" dxfId="71" priority="20" stopIfTrue="1" operator="equal">
      <formula>"Ops"</formula>
    </cfRule>
  </conditionalFormatting>
  <conditionalFormatting sqref="GP4:XFD4">
    <cfRule type="cellIs" dxfId="70" priority="14" operator="equal">
      <formula>"Ops/Post-cont."</formula>
    </cfRule>
    <cfRule type="cellIs" dxfId="69" priority="15" operator="equal">
      <formula>"Const/Ops"</formula>
    </cfRule>
    <cfRule type="cellIs" dxfId="68" priority="17" stopIfTrue="1" operator="equal">
      <formula>"Const"</formula>
    </cfRule>
    <cfRule type="cellIs" dxfId="67" priority="18" stopIfTrue="1" operator="equal">
      <formula>"Ops"</formula>
    </cfRule>
  </conditionalFormatting>
  <conditionalFormatting sqref="GP4:XFD4">
    <cfRule type="cellIs" dxfId="66" priority="16" operator="equal">
      <formula>"Fin-close"</formula>
    </cfRule>
  </conditionalFormatting>
  <conditionalFormatting sqref="GP4:XFD4">
    <cfRule type="cellIs" dxfId="65" priority="13" operator="equal">
      <formula xml:space="preserve"> "FC/Const."</formula>
    </cfRule>
  </conditionalFormatting>
  <conditionalFormatting sqref="X3:GO3">
    <cfRule type="cellIs" dxfId="64" priority="11" stopIfTrue="1" operator="equal">
      <formula>"Construction"</formula>
    </cfRule>
    <cfRule type="cellIs" dxfId="63" priority="12" stopIfTrue="1" operator="equal">
      <formula>"Operations"</formula>
    </cfRule>
  </conditionalFormatting>
  <conditionalFormatting sqref="X3:GO3">
    <cfRule type="cellIs" dxfId="62" priority="10" operator="equal">
      <formula>"Fin Close"</formula>
    </cfRule>
  </conditionalFormatting>
  <conditionalFormatting sqref="X3:GO3">
    <cfRule type="cellIs" dxfId="61" priority="8" operator="equal">
      <formula>"PPA ext."</formula>
    </cfRule>
    <cfRule type="cellIs" dxfId="60" priority="9" operator="equal">
      <formula>"Delay"</formula>
    </cfRule>
  </conditionalFormatting>
  <conditionalFormatting sqref="F2:F3">
    <cfRule type="cellIs" dxfId="59" priority="6" stopIfTrue="1" operator="notEqual">
      <formula>0</formula>
    </cfRule>
    <cfRule type="cellIs" dxfId="58" priority="7" stopIfTrue="1" operator="equal">
      <formula>""</formula>
    </cfRule>
  </conditionalFormatting>
  <conditionalFormatting sqref="J3:W3">
    <cfRule type="cellIs" dxfId="57" priority="4" stopIfTrue="1" operator="equal">
      <formula>"Construction"</formula>
    </cfRule>
    <cfRule type="cellIs" dxfId="56" priority="5" stopIfTrue="1" operator="equal">
      <formula>"Operations"</formula>
    </cfRule>
  </conditionalFormatting>
  <conditionalFormatting sqref="J3:W3">
    <cfRule type="cellIs" dxfId="55" priority="3" operator="equal">
      <formula>"Fin Close"</formula>
    </cfRule>
  </conditionalFormatting>
  <conditionalFormatting sqref="J3:W3">
    <cfRule type="cellIs" dxfId="54" priority="1" operator="equal">
      <formula>"PPA ext."</formula>
    </cfRule>
    <cfRule type="cellIs" dxfId="53"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J73" activePane="bottomRight" state="frozen"/>
      <selection pane="topRight"/>
      <selection pane="bottomLeft"/>
      <selection pane="bottomRight"/>
    </sheetView>
  </sheetViews>
  <sheetFormatPr defaultColWidth="0" defaultRowHeight="13.8" outlineLevelRow="2" outlineLevelCol="1" x14ac:dyDescent="0.2"/>
  <cols>
    <col min="1" max="1" width="10.85546875" style="10" customWidth="1"/>
    <col min="2" max="2" width="1.85546875" style="10" customWidth="1"/>
    <col min="3" max="3" width="1.42578125" style="40" customWidth="1"/>
    <col min="4" max="4" width="1.42578125" style="46" customWidth="1"/>
    <col min="5" max="5" width="120.5703125" style="11" customWidth="1"/>
    <col min="6" max="6" width="13.5703125" style="11" customWidth="1"/>
    <col min="7" max="7" width="13.140625" style="11" bestFit="1" customWidth="1"/>
    <col min="8" max="8" width="10.42578125" style="11" bestFit="1" customWidth="1"/>
    <col min="9" max="9" width="3.42578125" style="11" customWidth="1"/>
    <col min="10" max="14" width="12" style="11" customWidth="1" outlineLevel="1"/>
    <col min="15" max="17" width="12" style="11" bestFit="1" customWidth="1"/>
    <col min="18" max="22" width="11.85546875" style="11" customWidth="1"/>
    <col min="23" max="23" width="12" style="11" bestFit="1" customWidth="1"/>
    <col min="24" max="16384" width="15.140625" style="11" hidden="1"/>
  </cols>
  <sheetData>
    <row r="1" spans="1:707" s="1" customFormat="1" ht="31.2"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23" customFormat="1" x14ac:dyDescent="0.2">
      <c r="A8" s="223" t="s">
        <v>1301</v>
      </c>
    </row>
    <row r="9" spans="1:707" s="16" customFormat="1" outlineLevel="1" x14ac:dyDescent="0.2">
      <c r="A9" s="163"/>
      <c r="B9" s="163"/>
      <c r="C9" s="164"/>
      <c r="D9" s="165"/>
    </row>
    <row r="10" spans="1:707" s="138" customFormat="1" outlineLevel="1" x14ac:dyDescent="0.2">
      <c r="A10" s="157"/>
      <c r="B10" s="157">
        <f>InpS!B$587</f>
        <v>0</v>
      </c>
      <c r="C10" s="158">
        <f>InpS!C$587</f>
        <v>0</v>
      </c>
      <c r="D10" s="159">
        <f>InpS!D$587</f>
        <v>0</v>
      </c>
      <c r="E10" s="138" t="str">
        <f>InpS!E$587</f>
        <v>PV base date</v>
      </c>
      <c r="F10" s="160">
        <f>InpS!F$587</f>
        <v>45747</v>
      </c>
      <c r="G10" s="161" t="str">
        <f>InpS!G$587</f>
        <v>date</v>
      </c>
    </row>
    <row r="11" spans="1:707" s="160" customFormat="1" outlineLevel="1" x14ac:dyDescent="0.2">
      <c r="A11" s="157"/>
      <c r="B11" s="157">
        <f xml:space="preserve"> Time!B$12</f>
        <v>0</v>
      </c>
      <c r="C11" s="158">
        <f xml:space="preserve"> Time!C$12</f>
        <v>0</v>
      </c>
      <c r="D11" s="159">
        <f xml:space="preserve"> Time!D$12</f>
        <v>0</v>
      </c>
      <c r="E11" s="162" t="str">
        <f xml:space="preserve"> Time!E$12</f>
        <v>Model period end</v>
      </c>
      <c r="F11" s="160">
        <f xml:space="preserve"> Time!F$12</f>
        <v>0</v>
      </c>
      <c r="G11" s="161" t="str">
        <f xml:space="preserve"> Time!G$12</f>
        <v>date</v>
      </c>
      <c r="H11" s="160">
        <f xml:space="preserve"> Time!H$12</f>
        <v>0</v>
      </c>
      <c r="I11" s="160">
        <f xml:space="preserve"> Time!I$12</f>
        <v>0</v>
      </c>
      <c r="J11" s="160">
        <f xml:space="preserve"> Time!J$12</f>
        <v>42825</v>
      </c>
      <c r="K11" s="160">
        <f xml:space="preserve"> Time!K$12</f>
        <v>43190</v>
      </c>
      <c r="L11" s="160">
        <f xml:space="preserve"> Time!L$12</f>
        <v>43555</v>
      </c>
      <c r="M11" s="160">
        <f xml:space="preserve"> Time!M$12</f>
        <v>43921</v>
      </c>
      <c r="N11" s="160">
        <f xml:space="preserve"> Time!N$12</f>
        <v>44286</v>
      </c>
      <c r="O11" s="160">
        <f xml:space="preserve"> Time!O$12</f>
        <v>44651</v>
      </c>
      <c r="P11" s="160">
        <f xml:space="preserve"> Time!P$12</f>
        <v>45016</v>
      </c>
      <c r="Q11" s="160">
        <f xml:space="preserve"> Time!Q$12</f>
        <v>45382</v>
      </c>
      <c r="R11" s="160">
        <f xml:space="preserve"> Time!R$12</f>
        <v>45747</v>
      </c>
      <c r="S11" s="160">
        <f xml:space="preserve"> Time!S$12</f>
        <v>46112</v>
      </c>
      <c r="T11" s="160">
        <f xml:space="preserve"> Time!T$12</f>
        <v>46477</v>
      </c>
      <c r="U11" s="160">
        <f xml:space="preserve"> Time!U$12</f>
        <v>46843</v>
      </c>
      <c r="V11" s="160">
        <f xml:space="preserve"> Time!V$12</f>
        <v>47208</v>
      </c>
      <c r="W11" s="160">
        <f xml:space="preserve"> Time!W$12</f>
        <v>47573</v>
      </c>
    </row>
    <row r="12" spans="1:707" s="138" customFormat="1" outlineLevel="1" x14ac:dyDescent="0.2">
      <c r="A12" s="157"/>
      <c r="B12" s="157">
        <f xml:space="preserve"> Time!B$36</f>
        <v>0</v>
      </c>
      <c r="C12" s="158">
        <f xml:space="preserve"> Time!C$36</f>
        <v>0</v>
      </c>
      <c r="D12" s="159">
        <f xml:space="preserve"> Time!D$36</f>
        <v>0</v>
      </c>
      <c r="E12" s="162" t="str">
        <f xml:space="preserve"> Time!E$36</f>
        <v>AMP period flag</v>
      </c>
      <c r="F12" s="160">
        <f xml:space="preserve"> Time!F$36</f>
        <v>0</v>
      </c>
      <c r="G12" s="161" t="str">
        <f xml:space="preserve"> Time!G$36</f>
        <v>flag</v>
      </c>
      <c r="H12" s="138">
        <f xml:space="preserve"> Time!H$36</f>
        <v>5</v>
      </c>
      <c r="I12" s="138">
        <f xml:space="preserve"> Time!I$36</f>
        <v>0</v>
      </c>
      <c r="J12" s="138">
        <f xml:space="preserve"> Time!J$36</f>
        <v>0</v>
      </c>
      <c r="K12" s="138">
        <f xml:space="preserve"> Time!K$36</f>
        <v>0</v>
      </c>
      <c r="L12" s="138">
        <f xml:space="preserve"> Time!L$36</f>
        <v>0</v>
      </c>
      <c r="M12" s="138">
        <f xml:space="preserve"> Time!M$36</f>
        <v>0</v>
      </c>
      <c r="N12" s="138">
        <f xml:space="preserve"> Time!N$36</f>
        <v>0</v>
      </c>
      <c r="O12" s="138">
        <f xml:space="preserve"> Time!O$36</f>
        <v>0</v>
      </c>
      <c r="P12" s="138">
        <f xml:space="preserve"> Time!P$36</f>
        <v>0</v>
      </c>
      <c r="Q12" s="138">
        <f xml:space="preserve"> Time!Q$36</f>
        <v>0</v>
      </c>
      <c r="R12" s="138">
        <f xml:space="preserve"> Time!R$36</f>
        <v>0</v>
      </c>
      <c r="S12" s="138">
        <f xml:space="preserve"> Time!S$36</f>
        <v>1</v>
      </c>
      <c r="T12" s="138">
        <f xml:space="preserve"> Time!T$36</f>
        <v>1</v>
      </c>
      <c r="U12" s="138">
        <f xml:space="preserve"> Time!U$36</f>
        <v>1</v>
      </c>
      <c r="V12" s="138">
        <f xml:space="preserve"> Time!V$36</f>
        <v>1</v>
      </c>
      <c r="W12" s="138">
        <f xml:space="preserve"> Time!W$36</f>
        <v>1</v>
      </c>
    </row>
    <row r="13" spans="1:707" s="16" customFormat="1" outlineLevel="1" x14ac:dyDescent="0.2">
      <c r="A13" s="167"/>
      <c r="B13" s="167"/>
      <c r="C13" s="168"/>
      <c r="D13" s="169"/>
      <c r="E13" s="169" t="s">
        <v>1302</v>
      </c>
      <c r="F13" s="169"/>
      <c r="G13" s="169" t="s">
        <v>1303</v>
      </c>
      <c r="H13" s="169"/>
      <c r="I13" s="169"/>
      <c r="J13" s="169">
        <f t="shared" ref="J13:W13" si="0">J12+I13</f>
        <v>0</v>
      </c>
      <c r="K13" s="169">
        <f t="shared" si="0"/>
        <v>0</v>
      </c>
      <c r="L13" s="169">
        <f t="shared" si="0"/>
        <v>0</v>
      </c>
      <c r="M13" s="169">
        <f t="shared" si="0"/>
        <v>0</v>
      </c>
      <c r="N13" s="169">
        <f t="shared" si="0"/>
        <v>0</v>
      </c>
      <c r="O13" s="169">
        <f t="shared" si="0"/>
        <v>0</v>
      </c>
      <c r="P13" s="169">
        <f t="shared" si="0"/>
        <v>0</v>
      </c>
      <c r="Q13" s="169">
        <f t="shared" si="0"/>
        <v>0</v>
      </c>
      <c r="R13" s="169">
        <f t="shared" si="0"/>
        <v>0</v>
      </c>
      <c r="S13" s="169">
        <f t="shared" si="0"/>
        <v>1</v>
      </c>
      <c r="T13" s="169">
        <f t="shared" si="0"/>
        <v>2</v>
      </c>
      <c r="U13" s="169">
        <f t="shared" si="0"/>
        <v>3</v>
      </c>
      <c r="V13" s="169">
        <f t="shared" si="0"/>
        <v>4</v>
      </c>
      <c r="W13" s="169">
        <f t="shared" si="0"/>
        <v>5</v>
      </c>
    </row>
    <row r="14" spans="1:707" s="16" customFormat="1" outlineLevel="1" x14ac:dyDescent="0.2">
      <c r="A14" s="163"/>
      <c r="B14" s="163"/>
      <c r="C14" s="164"/>
      <c r="D14" s="165"/>
      <c r="F14" s="166"/>
    </row>
    <row r="15" spans="1:707" s="16" customFormat="1" outlineLevel="1" x14ac:dyDescent="0.2">
      <c r="A15" s="170"/>
      <c r="B15" s="171">
        <f xml:space="preserve"> InpS!B$589</f>
        <v>0</v>
      </c>
      <c r="C15" s="171">
        <f xml:space="preserve"> InpS!C$589</f>
        <v>0</v>
      </c>
      <c r="D15" s="171">
        <f xml:space="preserve"> InpS!D$589</f>
        <v>0</v>
      </c>
      <c r="E15" s="171" t="str">
        <f xml:space="preserve"> InpS!E$589</f>
        <v>Discount rate (WR)</v>
      </c>
      <c r="F15" s="172">
        <f xml:space="preserve"> InpS!F$589</f>
        <v>0.03</v>
      </c>
      <c r="G15" s="171" t="str">
        <f xml:space="preserve"> InpS!G$589</f>
        <v>%</v>
      </c>
    </row>
    <row r="16" spans="1:707" s="16" customFormat="1" outlineLevel="1" x14ac:dyDescent="0.2">
      <c r="A16" s="170"/>
      <c r="B16" s="171">
        <f xml:space="preserve"> InpS!B$590</f>
        <v>0</v>
      </c>
      <c r="C16" s="171">
        <f xml:space="preserve"> InpS!C$590</f>
        <v>0</v>
      </c>
      <c r="D16" s="171">
        <f xml:space="preserve"> InpS!D$590</f>
        <v>0</v>
      </c>
      <c r="E16" s="171" t="str">
        <f xml:space="preserve"> InpS!E$590</f>
        <v>Discount rate (WN)</v>
      </c>
      <c r="F16" s="172">
        <f xml:space="preserve"> InpS!F$590</f>
        <v>0.03</v>
      </c>
      <c r="G16" s="171" t="str">
        <f xml:space="preserve"> InpS!G$590</f>
        <v>%</v>
      </c>
    </row>
    <row r="17" spans="1:23" s="16" customFormat="1" outlineLevel="1" x14ac:dyDescent="0.2">
      <c r="A17" s="170"/>
      <c r="B17" s="171">
        <f xml:space="preserve"> InpS!B$591</f>
        <v>0</v>
      </c>
      <c r="C17" s="171">
        <f xml:space="preserve"> InpS!C$591</f>
        <v>0</v>
      </c>
      <c r="D17" s="171">
        <f xml:space="preserve"> InpS!D$591</f>
        <v>0</v>
      </c>
      <c r="E17" s="171" t="str">
        <f xml:space="preserve"> InpS!E$591</f>
        <v>Discount rate (WWN)</v>
      </c>
      <c r="F17" s="172">
        <f xml:space="preserve"> InpS!F$591</f>
        <v>0.03</v>
      </c>
      <c r="G17" s="171" t="str">
        <f xml:space="preserve"> InpS!G$591</f>
        <v>%</v>
      </c>
    </row>
    <row r="18" spans="1:23" s="16" customFormat="1" outlineLevel="1" x14ac:dyDescent="0.2">
      <c r="A18" s="170"/>
      <c r="B18" s="171">
        <f xml:space="preserve"> InpS!B$592</f>
        <v>0</v>
      </c>
      <c r="C18" s="171">
        <f xml:space="preserve"> InpS!C$592</f>
        <v>0</v>
      </c>
      <c r="D18" s="171">
        <f xml:space="preserve"> InpS!D$592</f>
        <v>0</v>
      </c>
      <c r="E18" s="171" t="str">
        <f xml:space="preserve"> InpS!E$592</f>
        <v>Discount rate (BR)</v>
      </c>
      <c r="F18" s="172">
        <f xml:space="preserve"> InpS!F$592</f>
        <v>0.03</v>
      </c>
      <c r="G18" s="171" t="str">
        <f xml:space="preserve"> InpS!G$592</f>
        <v>%</v>
      </c>
    </row>
    <row r="19" spans="1:23" s="16" customFormat="1" outlineLevel="1" x14ac:dyDescent="0.2">
      <c r="A19" s="170"/>
      <c r="B19" s="171">
        <f xml:space="preserve"> InpS!B$593</f>
        <v>0</v>
      </c>
      <c r="C19" s="171">
        <f xml:space="preserve"> InpS!C$593</f>
        <v>0</v>
      </c>
      <c r="D19" s="171">
        <f xml:space="preserve"> InpS!D$593</f>
        <v>0</v>
      </c>
      <c r="E19" s="171" t="str">
        <f xml:space="preserve"> InpS!E$593</f>
        <v>Discount rate (ADDN1)</v>
      </c>
      <c r="F19" s="172">
        <f xml:space="preserve"> InpS!F$593</f>
        <v>0.03</v>
      </c>
      <c r="G19" s="171" t="str">
        <f xml:space="preserve"> InpS!G$593</f>
        <v>%</v>
      </c>
    </row>
    <row r="20" spans="1:23" s="16" customFormat="1" outlineLevel="1" x14ac:dyDescent="0.2">
      <c r="A20" s="170"/>
      <c r="B20" s="171">
        <f xml:space="preserve"> InpS!B$594</f>
        <v>0</v>
      </c>
      <c r="C20" s="171">
        <f xml:space="preserve"> InpS!C$594</f>
        <v>0</v>
      </c>
      <c r="D20" s="171">
        <f xml:space="preserve"> InpS!D$594</f>
        <v>0</v>
      </c>
      <c r="E20" s="171" t="str">
        <f xml:space="preserve"> InpS!E$594</f>
        <v>Discount rate (ADDN2)</v>
      </c>
      <c r="F20" s="172">
        <f xml:space="preserve"> InpS!F$594</f>
        <v>0.03</v>
      </c>
      <c r="G20" s="171" t="str">
        <f xml:space="preserve"> InpS!G$594</f>
        <v>%</v>
      </c>
    </row>
    <row r="21" spans="1:23" s="16" customFormat="1" outlineLevel="1" x14ac:dyDescent="0.2">
      <c r="A21" s="170"/>
      <c r="B21" s="171">
        <f xml:space="preserve"> InpS!B$595</f>
        <v>0</v>
      </c>
      <c r="C21" s="171">
        <f xml:space="preserve"> InpS!C$595</f>
        <v>0</v>
      </c>
      <c r="D21" s="171">
        <f xml:space="preserve"> InpS!D$595</f>
        <v>0</v>
      </c>
      <c r="E21" s="171" t="str">
        <f xml:space="preserve"> InpS!E$595</f>
        <v>Discount rate (Residential retail)</v>
      </c>
      <c r="F21" s="172">
        <f xml:space="preserve"> InpS!F$595</f>
        <v>0.03</v>
      </c>
      <c r="G21" s="171" t="str">
        <f xml:space="preserve"> InpS!G$595</f>
        <v>%</v>
      </c>
    </row>
    <row r="22" spans="1:23" s="16" customFormat="1" outlineLevel="1" x14ac:dyDescent="0.2">
      <c r="A22" s="170"/>
      <c r="B22" s="171">
        <f xml:space="preserve"> InpS!B$596</f>
        <v>0</v>
      </c>
      <c r="C22" s="171">
        <f xml:space="preserve"> InpS!C$596</f>
        <v>0</v>
      </c>
      <c r="D22" s="171">
        <f xml:space="preserve"> InpS!D$596</f>
        <v>0</v>
      </c>
      <c r="E22" s="171" t="str">
        <f xml:space="preserve"> InpS!E$596</f>
        <v>Discount rate (Business retail)</v>
      </c>
      <c r="F22" s="172">
        <f xml:space="preserve"> InpS!F$596</f>
        <v>0.03</v>
      </c>
      <c r="G22" s="171" t="str">
        <f xml:space="preserve"> InpS!G$596</f>
        <v>%</v>
      </c>
    </row>
    <row r="23" spans="1:23" s="16" customFormat="1" outlineLevel="1" x14ac:dyDescent="0.2">
      <c r="A23" s="163"/>
      <c r="B23" s="163"/>
      <c r="C23" s="164"/>
      <c r="D23" s="165"/>
      <c r="F23" s="166"/>
    </row>
    <row r="24" spans="1:23" s="16" customFormat="1" outlineLevel="1" x14ac:dyDescent="0.2">
      <c r="A24" s="167"/>
      <c r="B24" s="167">
        <f>B13</f>
        <v>0</v>
      </c>
      <c r="C24" s="168">
        <f>C13</f>
        <v>0</v>
      </c>
      <c r="D24" s="169">
        <f>D13</f>
        <v>0</v>
      </c>
      <c r="E24" s="402" t="str">
        <f t="shared" ref="E24:W24" si="1">E$13</f>
        <v>Years from valuation date</v>
      </c>
      <c r="F24" s="402">
        <f t="shared" si="1"/>
        <v>0</v>
      </c>
      <c r="G24" s="402" t="str">
        <f t="shared" si="1"/>
        <v>years</v>
      </c>
      <c r="H24" s="402">
        <f t="shared" si="1"/>
        <v>0</v>
      </c>
      <c r="I24" s="402">
        <f t="shared" si="1"/>
        <v>0</v>
      </c>
      <c r="J24" s="402">
        <f t="shared" si="1"/>
        <v>0</v>
      </c>
      <c r="K24" s="402">
        <f t="shared" si="1"/>
        <v>0</v>
      </c>
      <c r="L24" s="402">
        <f t="shared" si="1"/>
        <v>0</v>
      </c>
      <c r="M24" s="402">
        <f t="shared" si="1"/>
        <v>0</v>
      </c>
      <c r="N24" s="402">
        <f t="shared" si="1"/>
        <v>0</v>
      </c>
      <c r="O24" s="402">
        <f t="shared" si="1"/>
        <v>0</v>
      </c>
      <c r="P24" s="402">
        <f t="shared" si="1"/>
        <v>0</v>
      </c>
      <c r="Q24" s="402">
        <f t="shared" si="1"/>
        <v>0</v>
      </c>
      <c r="R24" s="402">
        <f t="shared" si="1"/>
        <v>0</v>
      </c>
      <c r="S24" s="402">
        <f t="shared" si="1"/>
        <v>1</v>
      </c>
      <c r="T24" s="402">
        <f t="shared" si="1"/>
        <v>2</v>
      </c>
      <c r="U24" s="402">
        <f t="shared" si="1"/>
        <v>3</v>
      </c>
      <c r="V24" s="402">
        <f t="shared" si="1"/>
        <v>4</v>
      </c>
      <c r="W24" s="402">
        <f t="shared" si="1"/>
        <v>5</v>
      </c>
    </row>
    <row r="25" spans="1:23" s="16" customFormat="1" outlineLevel="1" x14ac:dyDescent="0.2">
      <c r="A25" s="163"/>
      <c r="B25" s="163"/>
      <c r="C25" s="164"/>
      <c r="D25" s="165"/>
      <c r="F25" s="166"/>
    </row>
    <row r="26" spans="1:23" s="16" customFormat="1" outlineLevel="1" x14ac:dyDescent="0.2">
      <c r="A26" s="163"/>
      <c r="B26" s="163"/>
      <c r="C26" s="164"/>
      <c r="D26" s="165"/>
      <c r="E26" s="16" t="s">
        <v>1304</v>
      </c>
      <c r="F26" s="166"/>
      <c r="G26" s="16" t="s">
        <v>526</v>
      </c>
      <c r="H26" s="173">
        <f xml:space="preserve"> SUM(J26:W26)</f>
        <v>4.5797071871945345</v>
      </c>
      <c r="J26" s="169">
        <f t="shared" ref="J26:W26" si="2" xml:space="preserve"> IF(J$24 &lt; 1, 0, 1 / ( 1 + $F15) ^ J$24)</f>
        <v>0</v>
      </c>
      <c r="K26" s="169">
        <f t="shared" si="2"/>
        <v>0</v>
      </c>
      <c r="L26" s="169">
        <f t="shared" si="2"/>
        <v>0</v>
      </c>
      <c r="M26" s="169">
        <f t="shared" si="2"/>
        <v>0</v>
      </c>
      <c r="N26" s="169">
        <f t="shared" si="2"/>
        <v>0</v>
      </c>
      <c r="O26" s="169">
        <f t="shared" si="2"/>
        <v>0</v>
      </c>
      <c r="P26" s="169">
        <f t="shared" si="2"/>
        <v>0</v>
      </c>
      <c r="Q26" s="169">
        <f t="shared" si="2"/>
        <v>0</v>
      </c>
      <c r="R26" s="169">
        <f t="shared" si="2"/>
        <v>0</v>
      </c>
      <c r="S26" s="169">
        <f t="shared" si="2"/>
        <v>0.970873786407767</v>
      </c>
      <c r="T26" s="169">
        <f t="shared" si="2"/>
        <v>0.94259590913375435</v>
      </c>
      <c r="U26" s="169">
        <f t="shared" si="2"/>
        <v>0.91514165935315961</v>
      </c>
      <c r="V26" s="169">
        <f t="shared" si="2"/>
        <v>0.888487047915689</v>
      </c>
      <c r="W26" s="169">
        <f t="shared" si="2"/>
        <v>0.86260878438416411</v>
      </c>
    </row>
    <row r="27" spans="1:23" s="16" customFormat="1" outlineLevel="1" x14ac:dyDescent="0.2">
      <c r="A27" s="163"/>
      <c r="B27" s="163"/>
      <c r="C27" s="164"/>
      <c r="D27" s="165"/>
      <c r="E27" s="16" t="s">
        <v>1305</v>
      </c>
      <c r="F27" s="166"/>
      <c r="G27" s="16" t="s">
        <v>526</v>
      </c>
      <c r="H27" s="173">
        <f t="shared" ref="H27:H32" si="3" xml:space="preserve"> SUM(J27:W27)</f>
        <v>4.5797071871945345</v>
      </c>
      <c r="J27" s="169">
        <f t="shared" ref="J27:W27" si="4" xml:space="preserve"> IF(J$24 &lt; 1, 0, 1 / ( 1 + $F16) ^ J$24)</f>
        <v>0</v>
      </c>
      <c r="K27" s="169">
        <f t="shared" si="4"/>
        <v>0</v>
      </c>
      <c r="L27" s="169">
        <f t="shared" si="4"/>
        <v>0</v>
      </c>
      <c r="M27" s="169">
        <f t="shared" si="4"/>
        <v>0</v>
      </c>
      <c r="N27" s="169">
        <f t="shared" si="4"/>
        <v>0</v>
      </c>
      <c r="O27" s="169">
        <f t="shared" si="4"/>
        <v>0</v>
      </c>
      <c r="P27" s="169">
        <f t="shared" si="4"/>
        <v>0</v>
      </c>
      <c r="Q27" s="169">
        <f t="shared" si="4"/>
        <v>0</v>
      </c>
      <c r="R27" s="169">
        <f t="shared" si="4"/>
        <v>0</v>
      </c>
      <c r="S27" s="169">
        <f t="shared" si="4"/>
        <v>0.970873786407767</v>
      </c>
      <c r="T27" s="169">
        <f t="shared" si="4"/>
        <v>0.94259590913375435</v>
      </c>
      <c r="U27" s="169">
        <f t="shared" si="4"/>
        <v>0.91514165935315961</v>
      </c>
      <c r="V27" s="169">
        <f t="shared" si="4"/>
        <v>0.888487047915689</v>
      </c>
      <c r="W27" s="169">
        <f t="shared" si="4"/>
        <v>0.86260878438416411</v>
      </c>
    </row>
    <row r="28" spans="1:23" s="16" customFormat="1" outlineLevel="1" x14ac:dyDescent="0.2">
      <c r="A28" s="163"/>
      <c r="B28" s="163"/>
      <c r="C28" s="164"/>
      <c r="D28" s="165"/>
      <c r="E28" s="16" t="s">
        <v>1306</v>
      </c>
      <c r="F28" s="166"/>
      <c r="G28" s="16" t="s">
        <v>526</v>
      </c>
      <c r="H28" s="173">
        <f t="shared" si="3"/>
        <v>4.5797071871945345</v>
      </c>
      <c r="J28" s="169">
        <f t="shared" ref="J28:W28" si="5" xml:space="preserve"> IF(J$24 &lt; 1, 0, 1 / ( 1 + $F17) ^ J$24)</f>
        <v>0</v>
      </c>
      <c r="K28" s="169">
        <f t="shared" si="5"/>
        <v>0</v>
      </c>
      <c r="L28" s="169">
        <f t="shared" si="5"/>
        <v>0</v>
      </c>
      <c r="M28" s="169">
        <f t="shared" si="5"/>
        <v>0</v>
      </c>
      <c r="N28" s="169">
        <f t="shared" si="5"/>
        <v>0</v>
      </c>
      <c r="O28" s="169">
        <f t="shared" si="5"/>
        <v>0</v>
      </c>
      <c r="P28" s="169">
        <f t="shared" si="5"/>
        <v>0</v>
      </c>
      <c r="Q28" s="169">
        <f t="shared" si="5"/>
        <v>0</v>
      </c>
      <c r="R28" s="169">
        <f t="shared" si="5"/>
        <v>0</v>
      </c>
      <c r="S28" s="169">
        <f t="shared" si="5"/>
        <v>0.970873786407767</v>
      </c>
      <c r="T28" s="169">
        <f t="shared" si="5"/>
        <v>0.94259590913375435</v>
      </c>
      <c r="U28" s="169">
        <f t="shared" si="5"/>
        <v>0.91514165935315961</v>
      </c>
      <c r="V28" s="169">
        <f t="shared" si="5"/>
        <v>0.888487047915689</v>
      </c>
      <c r="W28" s="169">
        <f t="shared" si="5"/>
        <v>0.86260878438416411</v>
      </c>
    </row>
    <row r="29" spans="1:23" s="16" customFormat="1" outlineLevel="1" x14ac:dyDescent="0.2">
      <c r="A29" s="163"/>
      <c r="B29" s="163"/>
      <c r="C29" s="164"/>
      <c r="D29" s="165"/>
      <c r="E29" s="16" t="s">
        <v>1307</v>
      </c>
      <c r="F29" s="166"/>
      <c r="G29" s="16" t="s">
        <v>526</v>
      </c>
      <c r="H29" s="173">
        <f t="shared" si="3"/>
        <v>4.5797071871945345</v>
      </c>
      <c r="J29" s="169">
        <f t="shared" ref="J29:W29" si="6" xml:space="preserve"> IF(J$24 &lt; 1, 0, 1 / ( 1 + $F18) ^ J$24)</f>
        <v>0</v>
      </c>
      <c r="K29" s="169">
        <f t="shared" si="6"/>
        <v>0</v>
      </c>
      <c r="L29" s="169">
        <f t="shared" si="6"/>
        <v>0</v>
      </c>
      <c r="M29" s="169">
        <f t="shared" si="6"/>
        <v>0</v>
      </c>
      <c r="N29" s="169">
        <f t="shared" si="6"/>
        <v>0</v>
      </c>
      <c r="O29" s="169">
        <f t="shared" si="6"/>
        <v>0</v>
      </c>
      <c r="P29" s="169">
        <f t="shared" si="6"/>
        <v>0</v>
      </c>
      <c r="Q29" s="169">
        <f t="shared" si="6"/>
        <v>0</v>
      </c>
      <c r="R29" s="169">
        <f t="shared" si="6"/>
        <v>0</v>
      </c>
      <c r="S29" s="169">
        <f t="shared" si="6"/>
        <v>0.970873786407767</v>
      </c>
      <c r="T29" s="169">
        <f t="shared" si="6"/>
        <v>0.94259590913375435</v>
      </c>
      <c r="U29" s="169">
        <f t="shared" si="6"/>
        <v>0.91514165935315961</v>
      </c>
      <c r="V29" s="169">
        <f t="shared" si="6"/>
        <v>0.888487047915689</v>
      </c>
      <c r="W29" s="169">
        <f t="shared" si="6"/>
        <v>0.86260878438416411</v>
      </c>
    </row>
    <row r="30" spans="1:23" s="16" customFormat="1" outlineLevel="1" x14ac:dyDescent="0.2">
      <c r="A30" s="163"/>
      <c r="B30" s="163"/>
      <c r="C30" s="164"/>
      <c r="D30" s="165"/>
      <c r="E30" s="16" t="s">
        <v>1308</v>
      </c>
      <c r="F30" s="166"/>
      <c r="G30" s="16" t="s">
        <v>526</v>
      </c>
      <c r="H30" s="173">
        <f t="shared" si="3"/>
        <v>4.5797071871945345</v>
      </c>
      <c r="J30" s="169">
        <f t="shared" ref="J30:W30" si="7" xml:space="preserve"> IF(J$24 &lt; 1, 0, 1 / ( 1 + $F19) ^ J$24)</f>
        <v>0</v>
      </c>
      <c r="K30" s="169">
        <f t="shared" si="7"/>
        <v>0</v>
      </c>
      <c r="L30" s="169">
        <f t="shared" si="7"/>
        <v>0</v>
      </c>
      <c r="M30" s="169">
        <f t="shared" si="7"/>
        <v>0</v>
      </c>
      <c r="N30" s="169">
        <f t="shared" si="7"/>
        <v>0</v>
      </c>
      <c r="O30" s="169">
        <f t="shared" si="7"/>
        <v>0</v>
      </c>
      <c r="P30" s="169">
        <f t="shared" si="7"/>
        <v>0</v>
      </c>
      <c r="Q30" s="169">
        <f t="shared" si="7"/>
        <v>0</v>
      </c>
      <c r="R30" s="169">
        <f t="shared" si="7"/>
        <v>0</v>
      </c>
      <c r="S30" s="169">
        <f t="shared" si="7"/>
        <v>0.970873786407767</v>
      </c>
      <c r="T30" s="169">
        <f t="shared" si="7"/>
        <v>0.94259590913375435</v>
      </c>
      <c r="U30" s="169">
        <f t="shared" si="7"/>
        <v>0.91514165935315961</v>
      </c>
      <c r="V30" s="169">
        <f t="shared" si="7"/>
        <v>0.888487047915689</v>
      </c>
      <c r="W30" s="169">
        <f t="shared" si="7"/>
        <v>0.86260878438416411</v>
      </c>
    </row>
    <row r="31" spans="1:23" s="16" customFormat="1" outlineLevel="1" x14ac:dyDescent="0.2">
      <c r="A31" s="163"/>
      <c r="B31" s="163"/>
      <c r="C31" s="164"/>
      <c r="D31" s="165"/>
      <c r="E31" s="16" t="s">
        <v>1309</v>
      </c>
      <c r="F31" s="166"/>
      <c r="G31" s="16" t="s">
        <v>526</v>
      </c>
      <c r="H31" s="173">
        <f t="shared" si="3"/>
        <v>4.5797071871945345</v>
      </c>
      <c r="J31" s="169">
        <f t="shared" ref="J31:W31" si="8" xml:space="preserve"> IF(J$24 &lt; 1, 0, 1 / ( 1 + $F20) ^ J$24)</f>
        <v>0</v>
      </c>
      <c r="K31" s="169">
        <f t="shared" si="8"/>
        <v>0</v>
      </c>
      <c r="L31" s="169">
        <f t="shared" si="8"/>
        <v>0</v>
      </c>
      <c r="M31" s="169">
        <f t="shared" si="8"/>
        <v>0</v>
      </c>
      <c r="N31" s="169">
        <f t="shared" si="8"/>
        <v>0</v>
      </c>
      <c r="O31" s="169">
        <f t="shared" si="8"/>
        <v>0</v>
      </c>
      <c r="P31" s="169">
        <f t="shared" si="8"/>
        <v>0</v>
      </c>
      <c r="Q31" s="169">
        <f t="shared" si="8"/>
        <v>0</v>
      </c>
      <c r="R31" s="169">
        <f t="shared" si="8"/>
        <v>0</v>
      </c>
      <c r="S31" s="169">
        <f t="shared" si="8"/>
        <v>0.970873786407767</v>
      </c>
      <c r="T31" s="169">
        <f t="shared" si="8"/>
        <v>0.94259590913375435</v>
      </c>
      <c r="U31" s="169">
        <f t="shared" si="8"/>
        <v>0.91514165935315961</v>
      </c>
      <c r="V31" s="169">
        <f t="shared" si="8"/>
        <v>0.888487047915689</v>
      </c>
      <c r="W31" s="169">
        <f t="shared" si="8"/>
        <v>0.86260878438416411</v>
      </c>
    </row>
    <row r="32" spans="1:23" s="16" customFormat="1" outlineLevel="1" x14ac:dyDescent="0.2">
      <c r="A32" s="163"/>
      <c r="B32" s="163"/>
      <c r="C32" s="164"/>
      <c r="D32" s="165"/>
      <c r="E32" s="16" t="s">
        <v>1310</v>
      </c>
      <c r="F32" s="166"/>
      <c r="G32" s="16" t="s">
        <v>526</v>
      </c>
      <c r="H32" s="173">
        <f t="shared" si="3"/>
        <v>4.5797071871945345</v>
      </c>
      <c r="J32" s="169">
        <f t="shared" ref="J32:W32" si="9" xml:space="preserve"> IF(J$24 &lt; 1, 0, 1 / ( 1 + $F21) ^ J$24)</f>
        <v>0</v>
      </c>
      <c r="K32" s="169">
        <f t="shared" si="9"/>
        <v>0</v>
      </c>
      <c r="L32" s="169">
        <f t="shared" si="9"/>
        <v>0</v>
      </c>
      <c r="M32" s="169">
        <f t="shared" si="9"/>
        <v>0</v>
      </c>
      <c r="N32" s="169">
        <f t="shared" si="9"/>
        <v>0</v>
      </c>
      <c r="O32" s="169">
        <f t="shared" si="9"/>
        <v>0</v>
      </c>
      <c r="P32" s="169">
        <f t="shared" si="9"/>
        <v>0</v>
      </c>
      <c r="Q32" s="169">
        <f t="shared" si="9"/>
        <v>0</v>
      </c>
      <c r="R32" s="169">
        <f t="shared" si="9"/>
        <v>0</v>
      </c>
      <c r="S32" s="169">
        <f t="shared" si="9"/>
        <v>0.970873786407767</v>
      </c>
      <c r="T32" s="169">
        <f t="shared" si="9"/>
        <v>0.94259590913375435</v>
      </c>
      <c r="U32" s="169">
        <f t="shared" si="9"/>
        <v>0.91514165935315961</v>
      </c>
      <c r="V32" s="169">
        <f t="shared" si="9"/>
        <v>0.888487047915689</v>
      </c>
      <c r="W32" s="169">
        <f t="shared" si="9"/>
        <v>0.86260878438416411</v>
      </c>
    </row>
    <row r="33" spans="1:23" s="16" customFormat="1" outlineLevel="1" x14ac:dyDescent="0.2">
      <c r="A33" s="163"/>
      <c r="B33" s="163"/>
      <c r="C33" s="164"/>
      <c r="D33" s="165"/>
      <c r="E33" s="16" t="s">
        <v>1311</v>
      </c>
      <c r="F33" s="166"/>
      <c r="G33" s="16" t="s">
        <v>526</v>
      </c>
      <c r="H33" s="173">
        <f xml:space="preserve"> SUM(J33:W33)</f>
        <v>4.5797071871945345</v>
      </c>
      <c r="J33" s="169">
        <f t="shared" ref="J33:W33" si="10" xml:space="preserve"> IF(J$24 &lt; 1, 0, 1 / ( 1 + $F22) ^ J$24)</f>
        <v>0</v>
      </c>
      <c r="K33" s="169">
        <f t="shared" si="10"/>
        <v>0</v>
      </c>
      <c r="L33" s="169">
        <f t="shared" si="10"/>
        <v>0</v>
      </c>
      <c r="M33" s="169">
        <f t="shared" si="10"/>
        <v>0</v>
      </c>
      <c r="N33" s="169">
        <f t="shared" si="10"/>
        <v>0</v>
      </c>
      <c r="O33" s="169">
        <f t="shared" si="10"/>
        <v>0</v>
      </c>
      <c r="P33" s="169">
        <f t="shared" si="10"/>
        <v>0</v>
      </c>
      <c r="Q33" s="169">
        <f t="shared" si="10"/>
        <v>0</v>
      </c>
      <c r="R33" s="169">
        <f t="shared" si="10"/>
        <v>0</v>
      </c>
      <c r="S33" s="169">
        <f t="shared" si="10"/>
        <v>0.970873786407767</v>
      </c>
      <c r="T33" s="169">
        <f t="shared" si="10"/>
        <v>0.94259590913375435</v>
      </c>
      <c r="U33" s="169">
        <f t="shared" si="10"/>
        <v>0.91514165935315961</v>
      </c>
      <c r="V33" s="169">
        <f t="shared" si="10"/>
        <v>0.888487047915689</v>
      </c>
      <c r="W33" s="169">
        <f t="shared" si="10"/>
        <v>0.86260878438416411</v>
      </c>
    </row>
    <row r="34" spans="1:23" s="16" customFormat="1" outlineLevel="1" x14ac:dyDescent="0.2">
      <c r="A34" s="163"/>
      <c r="B34" s="163"/>
      <c r="C34" s="164"/>
      <c r="D34" s="165"/>
      <c r="F34" s="166"/>
    </row>
    <row r="35" spans="1:23" s="16" customFormat="1" outlineLevel="1" x14ac:dyDescent="0.2">
      <c r="A35" s="163"/>
      <c r="B35" s="163"/>
      <c r="C35" s="164"/>
      <c r="D35" s="165"/>
      <c r="E35" s="16" t="s">
        <v>1312</v>
      </c>
      <c r="F35" s="173">
        <f xml:space="preserve"> SUM(J26:W26)</f>
        <v>4.5797071871945345</v>
      </c>
      <c r="G35" s="16" t="s">
        <v>526</v>
      </c>
    </row>
    <row r="36" spans="1:23" s="16" customFormat="1" outlineLevel="1" x14ac:dyDescent="0.2">
      <c r="A36" s="163"/>
      <c r="B36" s="163"/>
      <c r="C36" s="164"/>
      <c r="D36" s="165"/>
      <c r="E36" s="16" t="s">
        <v>1313</v>
      </c>
      <c r="F36" s="173">
        <f t="shared" ref="F36:F42" si="11" xml:space="preserve"> SUM(J27:W27)</f>
        <v>4.5797071871945345</v>
      </c>
      <c r="G36" s="16" t="s">
        <v>526</v>
      </c>
    </row>
    <row r="37" spans="1:23" s="16" customFormat="1" outlineLevel="1" x14ac:dyDescent="0.2">
      <c r="A37" s="163"/>
      <c r="B37" s="163"/>
      <c r="C37" s="164"/>
      <c r="D37" s="165"/>
      <c r="E37" s="16" t="s">
        <v>1314</v>
      </c>
      <c r="F37" s="173">
        <f t="shared" si="11"/>
        <v>4.5797071871945345</v>
      </c>
      <c r="G37" s="16" t="s">
        <v>526</v>
      </c>
    </row>
    <row r="38" spans="1:23" s="16" customFormat="1" outlineLevel="1" x14ac:dyDescent="0.2">
      <c r="A38" s="163"/>
      <c r="B38" s="163"/>
      <c r="C38" s="164"/>
      <c r="D38" s="165"/>
      <c r="E38" s="16" t="s">
        <v>1315</v>
      </c>
      <c r="F38" s="173">
        <f t="shared" si="11"/>
        <v>4.5797071871945345</v>
      </c>
      <c r="G38" s="16" t="s">
        <v>526</v>
      </c>
    </row>
    <row r="39" spans="1:23" s="16" customFormat="1" outlineLevel="1" x14ac:dyDescent="0.2">
      <c r="A39" s="163"/>
      <c r="B39" s="163"/>
      <c r="C39" s="164"/>
      <c r="D39" s="165"/>
      <c r="E39" s="16" t="s">
        <v>1316</v>
      </c>
      <c r="F39" s="173">
        <f t="shared" si="11"/>
        <v>4.5797071871945345</v>
      </c>
      <c r="G39" s="16" t="s">
        <v>526</v>
      </c>
    </row>
    <row r="40" spans="1:23" s="16" customFormat="1" outlineLevel="1" x14ac:dyDescent="0.2">
      <c r="A40" s="163"/>
      <c r="B40" s="163"/>
      <c r="C40" s="164"/>
      <c r="D40" s="165"/>
      <c r="E40" s="16" t="s">
        <v>1317</v>
      </c>
      <c r="F40" s="173">
        <f xml:space="preserve"> SUM(J31:W31)</f>
        <v>4.5797071871945345</v>
      </c>
      <c r="G40" s="16" t="s">
        <v>526</v>
      </c>
    </row>
    <row r="41" spans="1:23" s="16" customFormat="1" outlineLevel="1" x14ac:dyDescent="0.2">
      <c r="A41" s="163"/>
      <c r="B41" s="163"/>
      <c r="C41" s="164"/>
      <c r="D41" s="165"/>
      <c r="E41" s="16" t="s">
        <v>1318</v>
      </c>
      <c r="F41" s="173">
        <f t="shared" si="11"/>
        <v>4.5797071871945345</v>
      </c>
      <c r="G41" s="16" t="s">
        <v>526</v>
      </c>
    </row>
    <row r="42" spans="1:23" s="16" customFormat="1" outlineLevel="1" x14ac:dyDescent="0.2">
      <c r="A42" s="163"/>
      <c r="B42" s="163"/>
      <c r="C42" s="164"/>
      <c r="D42" s="165"/>
      <c r="E42" s="16" t="s">
        <v>1319</v>
      </c>
      <c r="F42" s="173">
        <f t="shared" si="11"/>
        <v>4.5797071871945345</v>
      </c>
      <c r="G42" s="16" t="s">
        <v>526</v>
      </c>
    </row>
    <row r="43" spans="1:23" s="16" customFormat="1" x14ac:dyDescent="0.2">
      <c r="A43" s="163"/>
      <c r="B43" s="163"/>
      <c r="C43" s="164"/>
      <c r="D43" s="165"/>
      <c r="F43" s="166"/>
    </row>
    <row r="44" spans="1:23" s="223" customFormat="1" x14ac:dyDescent="0.2">
      <c r="A44" s="223" t="s">
        <v>1320</v>
      </c>
    </row>
    <row r="45" spans="1:23" s="16" customFormat="1" outlineLevel="1" x14ac:dyDescent="0.2">
      <c r="A45" s="163"/>
      <c r="B45" s="163"/>
      <c r="C45" s="164"/>
      <c r="D45" s="165"/>
    </row>
    <row r="46" spans="1:23" s="16" customFormat="1" outlineLevel="1" x14ac:dyDescent="0.2">
      <c r="A46" s="163"/>
      <c r="B46" s="163" t="s">
        <v>1321</v>
      </c>
      <c r="C46" s="164"/>
      <c r="D46" s="165"/>
    </row>
    <row r="47" spans="1:23" s="16" customFormat="1" outlineLevel="2" x14ac:dyDescent="0.2">
      <c r="A47" s="163"/>
      <c r="B47" s="163"/>
      <c r="C47" s="164"/>
      <c r="D47" s="165"/>
    </row>
    <row r="48" spans="1:23" s="16" customFormat="1" outlineLevel="2" x14ac:dyDescent="0.2">
      <c r="A48" s="163"/>
      <c r="B48" s="163"/>
      <c r="C48" s="164"/>
      <c r="D48" s="165"/>
    </row>
    <row r="49" spans="1:23" s="16" customFormat="1" outlineLevel="2" x14ac:dyDescent="0.2">
      <c r="A49" s="163"/>
      <c r="B49" s="163"/>
      <c r="C49" s="164"/>
      <c r="D49" s="165"/>
      <c r="E49" s="16" t="str">
        <f xml:space="preserve"> E$26</f>
        <v>PV discount factor (WR)</v>
      </c>
      <c r="F49" s="166">
        <f t="shared" ref="F49:W49" si="12" xml:space="preserve"> F$26</f>
        <v>0</v>
      </c>
      <c r="G49" s="16" t="str">
        <f t="shared" si="12"/>
        <v>factor</v>
      </c>
      <c r="H49" s="173">
        <f t="shared" si="12"/>
        <v>4.5797071871945345</v>
      </c>
      <c r="I49" s="16">
        <f t="shared" si="12"/>
        <v>0</v>
      </c>
      <c r="J49" s="169">
        <f t="shared" si="12"/>
        <v>0</v>
      </c>
      <c r="K49" s="169">
        <f t="shared" si="12"/>
        <v>0</v>
      </c>
      <c r="L49" s="169">
        <f t="shared" si="12"/>
        <v>0</v>
      </c>
      <c r="M49" s="169">
        <f t="shared" si="12"/>
        <v>0</v>
      </c>
      <c r="N49" s="169">
        <f t="shared" si="12"/>
        <v>0</v>
      </c>
      <c r="O49" s="169">
        <f t="shared" si="12"/>
        <v>0</v>
      </c>
      <c r="P49" s="169">
        <f t="shared" si="12"/>
        <v>0</v>
      </c>
      <c r="Q49" s="169">
        <f t="shared" si="12"/>
        <v>0</v>
      </c>
      <c r="R49" s="169">
        <f t="shared" si="12"/>
        <v>0</v>
      </c>
      <c r="S49" s="169">
        <f xml:space="preserve"> S$26</f>
        <v>0.970873786407767</v>
      </c>
      <c r="T49" s="169">
        <f t="shared" si="12"/>
        <v>0.94259590913375435</v>
      </c>
      <c r="U49" s="169">
        <f t="shared" si="12"/>
        <v>0.91514165935315961</v>
      </c>
      <c r="V49" s="169">
        <f t="shared" si="12"/>
        <v>0.888487047915689</v>
      </c>
      <c r="W49" s="169">
        <f t="shared" si="12"/>
        <v>0.86260878438416411</v>
      </c>
    </row>
    <row r="50" spans="1:23" s="16" customFormat="1" outlineLevel="2" x14ac:dyDescent="0.2">
      <c r="A50" s="163"/>
      <c r="B50" s="163"/>
      <c r="C50" s="164"/>
      <c r="D50" s="165"/>
      <c r="E50" s="16" t="str">
        <f xml:space="preserve"> E$27</f>
        <v>PV discount factor (WN)</v>
      </c>
      <c r="F50" s="166">
        <f t="shared" ref="F50:W50" si="13" xml:space="preserve"> F$27</f>
        <v>0</v>
      </c>
      <c r="G50" s="16" t="str">
        <f t="shared" si="13"/>
        <v>factor</v>
      </c>
      <c r="H50" s="173">
        <f t="shared" si="13"/>
        <v>4.5797071871945345</v>
      </c>
      <c r="I50" s="16">
        <f t="shared" si="13"/>
        <v>0</v>
      </c>
      <c r="J50" s="169">
        <f t="shared" si="13"/>
        <v>0</v>
      </c>
      <c r="K50" s="169">
        <f t="shared" si="13"/>
        <v>0</v>
      </c>
      <c r="L50" s="169">
        <f t="shared" si="13"/>
        <v>0</v>
      </c>
      <c r="M50" s="169">
        <f t="shared" si="13"/>
        <v>0</v>
      </c>
      <c r="N50" s="169">
        <f t="shared" si="13"/>
        <v>0</v>
      </c>
      <c r="O50" s="169">
        <f t="shared" si="13"/>
        <v>0</v>
      </c>
      <c r="P50" s="169">
        <f t="shared" si="13"/>
        <v>0</v>
      </c>
      <c r="Q50" s="169">
        <f t="shared" si="13"/>
        <v>0</v>
      </c>
      <c r="R50" s="169">
        <f t="shared" si="13"/>
        <v>0</v>
      </c>
      <c r="S50" s="169">
        <f t="shared" si="13"/>
        <v>0.970873786407767</v>
      </c>
      <c r="T50" s="169">
        <f t="shared" si="13"/>
        <v>0.94259590913375435</v>
      </c>
      <c r="U50" s="169">
        <f t="shared" si="13"/>
        <v>0.91514165935315961</v>
      </c>
      <c r="V50" s="169">
        <f t="shared" si="13"/>
        <v>0.888487047915689</v>
      </c>
      <c r="W50" s="169">
        <f t="shared" si="13"/>
        <v>0.86260878438416411</v>
      </c>
    </row>
    <row r="51" spans="1:23" s="16" customFormat="1" outlineLevel="2" x14ac:dyDescent="0.2">
      <c r="A51" s="163"/>
      <c r="B51" s="163"/>
      <c r="C51" s="164"/>
      <c r="D51" s="165"/>
      <c r="E51" s="16" t="str">
        <f xml:space="preserve"> E$28</f>
        <v>PV discount factor (WWN)</v>
      </c>
      <c r="F51" s="166">
        <f t="shared" ref="F51:W51" si="14" xml:space="preserve"> F$28</f>
        <v>0</v>
      </c>
      <c r="G51" s="16" t="str">
        <f t="shared" si="14"/>
        <v>factor</v>
      </c>
      <c r="H51" s="173">
        <f t="shared" si="14"/>
        <v>4.5797071871945345</v>
      </c>
      <c r="I51" s="16">
        <f t="shared" si="14"/>
        <v>0</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0.970873786407767</v>
      </c>
      <c r="T51" s="169">
        <f t="shared" si="14"/>
        <v>0.94259590913375435</v>
      </c>
      <c r="U51" s="169">
        <f t="shared" si="14"/>
        <v>0.91514165935315961</v>
      </c>
      <c r="V51" s="169">
        <f t="shared" si="14"/>
        <v>0.888487047915689</v>
      </c>
      <c r="W51" s="169">
        <f t="shared" si="14"/>
        <v>0.86260878438416411</v>
      </c>
    </row>
    <row r="52" spans="1:23" s="16" customFormat="1" outlineLevel="2" x14ac:dyDescent="0.2">
      <c r="A52" s="163"/>
      <c r="B52" s="163"/>
      <c r="C52" s="164"/>
      <c r="D52" s="165"/>
      <c r="E52" s="16" t="str">
        <f xml:space="preserve"> E$29</f>
        <v>PV discount factor (BR)</v>
      </c>
      <c r="F52" s="166">
        <f t="shared" ref="F52:W52" si="15" xml:space="preserve"> F$29</f>
        <v>0</v>
      </c>
      <c r="G52" s="16" t="str">
        <f t="shared" si="15"/>
        <v>factor</v>
      </c>
      <c r="H52" s="173">
        <f t="shared" si="15"/>
        <v>4.5797071871945345</v>
      </c>
      <c r="I52" s="16">
        <f t="shared" si="15"/>
        <v>0</v>
      </c>
      <c r="J52" s="169">
        <f t="shared" si="15"/>
        <v>0</v>
      </c>
      <c r="K52" s="169">
        <f t="shared" si="15"/>
        <v>0</v>
      </c>
      <c r="L52" s="169">
        <f t="shared" si="15"/>
        <v>0</v>
      </c>
      <c r="M52" s="169">
        <f t="shared" si="15"/>
        <v>0</v>
      </c>
      <c r="N52" s="169">
        <f t="shared" si="15"/>
        <v>0</v>
      </c>
      <c r="O52" s="169">
        <f t="shared" si="15"/>
        <v>0</v>
      </c>
      <c r="P52" s="169">
        <f t="shared" si="15"/>
        <v>0</v>
      </c>
      <c r="Q52" s="169">
        <f t="shared" si="15"/>
        <v>0</v>
      </c>
      <c r="R52" s="169">
        <f t="shared" si="15"/>
        <v>0</v>
      </c>
      <c r="S52" s="169">
        <f t="shared" si="15"/>
        <v>0.970873786407767</v>
      </c>
      <c r="T52" s="169">
        <f t="shared" si="15"/>
        <v>0.94259590913375435</v>
      </c>
      <c r="U52" s="169">
        <f t="shared" si="15"/>
        <v>0.91514165935315961</v>
      </c>
      <c r="V52" s="169">
        <f t="shared" si="15"/>
        <v>0.888487047915689</v>
      </c>
      <c r="W52" s="169">
        <f t="shared" si="15"/>
        <v>0.86260878438416411</v>
      </c>
    </row>
    <row r="53" spans="1:23" s="16" customFormat="1" outlineLevel="2" x14ac:dyDescent="0.2">
      <c r="A53" s="163"/>
      <c r="B53" s="163"/>
      <c r="C53" s="164"/>
      <c r="D53" s="165"/>
      <c r="E53" s="16" t="str">
        <f xml:space="preserve"> E$30</f>
        <v>PV discount factor (ADDN1)</v>
      </c>
      <c r="F53" s="166">
        <f t="shared" ref="F53:W53" si="16" xml:space="preserve"> F$30</f>
        <v>0</v>
      </c>
      <c r="G53" s="16" t="str">
        <f t="shared" si="16"/>
        <v>factor</v>
      </c>
      <c r="H53" s="173">
        <f t="shared" si="16"/>
        <v>4.5797071871945345</v>
      </c>
      <c r="I53" s="16">
        <f t="shared" si="16"/>
        <v>0</v>
      </c>
      <c r="J53" s="169">
        <f t="shared" si="16"/>
        <v>0</v>
      </c>
      <c r="K53" s="169">
        <f t="shared" si="16"/>
        <v>0</v>
      </c>
      <c r="L53" s="169">
        <f t="shared" si="16"/>
        <v>0</v>
      </c>
      <c r="M53" s="169">
        <f t="shared" si="16"/>
        <v>0</v>
      </c>
      <c r="N53" s="169">
        <f t="shared" si="16"/>
        <v>0</v>
      </c>
      <c r="O53" s="169">
        <f t="shared" si="16"/>
        <v>0</v>
      </c>
      <c r="P53" s="169">
        <f t="shared" si="16"/>
        <v>0</v>
      </c>
      <c r="Q53" s="169">
        <f t="shared" si="16"/>
        <v>0</v>
      </c>
      <c r="R53" s="169">
        <f t="shared" si="16"/>
        <v>0</v>
      </c>
      <c r="S53" s="169">
        <f t="shared" si="16"/>
        <v>0.970873786407767</v>
      </c>
      <c r="T53" s="169">
        <f t="shared" si="16"/>
        <v>0.94259590913375435</v>
      </c>
      <c r="U53" s="169">
        <f t="shared" si="16"/>
        <v>0.91514165935315961</v>
      </c>
      <c r="V53" s="169">
        <f t="shared" si="16"/>
        <v>0.888487047915689</v>
      </c>
      <c r="W53" s="169">
        <f t="shared" si="16"/>
        <v>0.86260878438416411</v>
      </c>
    </row>
    <row r="54" spans="1:23" s="16" customFormat="1" outlineLevel="2" x14ac:dyDescent="0.2">
      <c r="A54" s="163"/>
      <c r="B54" s="163"/>
      <c r="C54" s="164"/>
      <c r="D54" s="165"/>
      <c r="E54" s="16" t="str">
        <f xml:space="preserve"> E$31</f>
        <v>PV discount factor (ADDN2)</v>
      </c>
      <c r="F54" s="166">
        <f t="shared" ref="F54:W54" si="17" xml:space="preserve"> F$31</f>
        <v>0</v>
      </c>
      <c r="G54" s="16" t="str">
        <f t="shared" si="17"/>
        <v>factor</v>
      </c>
      <c r="H54" s="173">
        <f t="shared" si="17"/>
        <v>4.5797071871945345</v>
      </c>
      <c r="I54" s="16">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0.970873786407767</v>
      </c>
      <c r="T54" s="169">
        <f t="shared" si="17"/>
        <v>0.94259590913375435</v>
      </c>
      <c r="U54" s="169">
        <f t="shared" si="17"/>
        <v>0.91514165935315961</v>
      </c>
      <c r="V54" s="169">
        <f t="shared" si="17"/>
        <v>0.888487047915689</v>
      </c>
      <c r="W54" s="169">
        <f t="shared" si="17"/>
        <v>0.86260878438416411</v>
      </c>
    </row>
    <row r="55" spans="1:23" s="16" customFormat="1" outlineLevel="2" x14ac:dyDescent="0.2">
      <c r="A55" s="163"/>
      <c r="B55" s="163"/>
      <c r="C55" s="164"/>
      <c r="D55" s="165"/>
      <c r="E55" s="16" t="str">
        <f xml:space="preserve"> E$32</f>
        <v>PV discount factor (Residential retail)</v>
      </c>
      <c r="F55" s="166">
        <f t="shared" ref="F55:W55" si="18" xml:space="preserve"> F$32</f>
        <v>0</v>
      </c>
      <c r="G55" s="16" t="str">
        <f t="shared" si="18"/>
        <v>factor</v>
      </c>
      <c r="H55" s="173">
        <f t="shared" si="18"/>
        <v>4.5797071871945345</v>
      </c>
      <c r="I55" s="16">
        <f t="shared" si="18"/>
        <v>0</v>
      </c>
      <c r="J55" s="169">
        <f t="shared" si="18"/>
        <v>0</v>
      </c>
      <c r="K55" s="169">
        <f t="shared" si="18"/>
        <v>0</v>
      </c>
      <c r="L55" s="169">
        <f t="shared" si="18"/>
        <v>0</v>
      </c>
      <c r="M55" s="169">
        <f t="shared" si="18"/>
        <v>0</v>
      </c>
      <c r="N55" s="169">
        <f t="shared" si="18"/>
        <v>0</v>
      </c>
      <c r="O55" s="169">
        <f t="shared" si="18"/>
        <v>0</v>
      </c>
      <c r="P55" s="169">
        <f t="shared" si="18"/>
        <v>0</v>
      </c>
      <c r="Q55" s="169">
        <f t="shared" si="18"/>
        <v>0</v>
      </c>
      <c r="R55" s="169">
        <f t="shared" si="18"/>
        <v>0</v>
      </c>
      <c r="S55" s="169">
        <f t="shared" si="18"/>
        <v>0.970873786407767</v>
      </c>
      <c r="T55" s="169">
        <f t="shared" si="18"/>
        <v>0.94259590913375435</v>
      </c>
      <c r="U55" s="169">
        <f t="shared" si="18"/>
        <v>0.91514165935315961</v>
      </c>
      <c r="V55" s="169">
        <f t="shared" si="18"/>
        <v>0.888487047915689</v>
      </c>
      <c r="W55" s="169">
        <f t="shared" si="18"/>
        <v>0.86260878438416411</v>
      </c>
    </row>
    <row r="56" spans="1:23" s="16" customFormat="1" outlineLevel="2" x14ac:dyDescent="0.2">
      <c r="A56" s="163"/>
      <c r="B56" s="163"/>
      <c r="C56" s="164"/>
      <c r="D56" s="165"/>
      <c r="E56" s="16" t="str">
        <f xml:space="preserve"> E$33</f>
        <v>PV discount factor (Business retail)</v>
      </c>
      <c r="F56" s="166">
        <f t="shared" ref="F56:W56" si="19" xml:space="preserve"> F$33</f>
        <v>0</v>
      </c>
      <c r="G56" s="16" t="str">
        <f t="shared" si="19"/>
        <v>factor</v>
      </c>
      <c r="H56" s="173">
        <f t="shared" si="19"/>
        <v>4.5797071871945345</v>
      </c>
      <c r="I56" s="16">
        <f t="shared" si="19"/>
        <v>0</v>
      </c>
      <c r="J56" s="169">
        <f t="shared" si="19"/>
        <v>0</v>
      </c>
      <c r="K56" s="169">
        <f t="shared" si="19"/>
        <v>0</v>
      </c>
      <c r="L56" s="169">
        <f t="shared" si="19"/>
        <v>0</v>
      </c>
      <c r="M56" s="169">
        <f t="shared" si="19"/>
        <v>0</v>
      </c>
      <c r="N56" s="169">
        <f t="shared" si="19"/>
        <v>0</v>
      </c>
      <c r="O56" s="169">
        <f t="shared" si="19"/>
        <v>0</v>
      </c>
      <c r="P56" s="169">
        <f t="shared" si="19"/>
        <v>0</v>
      </c>
      <c r="Q56" s="169">
        <f t="shared" si="19"/>
        <v>0</v>
      </c>
      <c r="R56" s="169">
        <f t="shared" si="19"/>
        <v>0</v>
      </c>
      <c r="S56" s="169">
        <f t="shared" si="19"/>
        <v>0.970873786407767</v>
      </c>
      <c r="T56" s="169">
        <f t="shared" si="19"/>
        <v>0.94259590913375435</v>
      </c>
      <c r="U56" s="169">
        <f t="shared" si="19"/>
        <v>0.91514165935315961</v>
      </c>
      <c r="V56" s="169">
        <f t="shared" si="19"/>
        <v>0.888487047915689</v>
      </c>
      <c r="W56" s="169">
        <f t="shared" si="19"/>
        <v>0.86260878438416411</v>
      </c>
    </row>
    <row r="57" spans="1:23" s="16" customFormat="1" outlineLevel="2" x14ac:dyDescent="0.2">
      <c r="A57" s="163"/>
      <c r="B57" s="163"/>
      <c r="C57" s="164"/>
      <c r="D57" s="165"/>
      <c r="E57" s="161" t="str">
        <f>Time!E28</f>
        <v>Forecast start period flag</v>
      </c>
      <c r="F57" s="161">
        <f>Time!F28</f>
        <v>0</v>
      </c>
      <c r="G57" s="161" t="str">
        <f>Time!G28</f>
        <v>flag</v>
      </c>
      <c r="H57" s="161">
        <f>Time!H28</f>
        <v>1</v>
      </c>
      <c r="I57" s="161">
        <f>Time!I28</f>
        <v>0</v>
      </c>
      <c r="J57" s="161">
        <f>Time!J28</f>
        <v>0</v>
      </c>
      <c r="K57" s="161">
        <f>Time!K28</f>
        <v>0</v>
      </c>
      <c r="L57" s="161">
        <f>Time!L28</f>
        <v>0</v>
      </c>
      <c r="M57" s="161">
        <f>Time!M28</f>
        <v>0</v>
      </c>
      <c r="N57" s="161">
        <f>Time!N28</f>
        <v>0</v>
      </c>
      <c r="O57" s="161">
        <f>Time!O28</f>
        <v>0</v>
      </c>
      <c r="P57" s="161">
        <f>Time!P28</f>
        <v>0</v>
      </c>
      <c r="Q57" s="161">
        <f>Time!Q28</f>
        <v>0</v>
      </c>
      <c r="R57" s="161">
        <f>Time!R28</f>
        <v>0</v>
      </c>
      <c r="S57" s="161">
        <f>Time!S28</f>
        <v>1</v>
      </c>
      <c r="T57" s="161">
        <f>Time!T28</f>
        <v>0</v>
      </c>
      <c r="U57" s="161">
        <f>Time!U28</f>
        <v>0</v>
      </c>
      <c r="V57" s="161">
        <f>Time!V28</f>
        <v>0</v>
      </c>
      <c r="W57" s="161">
        <f>Time!W28</f>
        <v>0</v>
      </c>
    </row>
    <row r="58" spans="1:23" s="169" customFormat="1" outlineLevel="2" x14ac:dyDescent="0.2">
      <c r="A58" s="163"/>
      <c r="B58" s="163"/>
      <c r="C58" s="164"/>
      <c r="D58" s="165"/>
      <c r="E58" s="16" t="s">
        <v>1322</v>
      </c>
      <c r="F58" s="16"/>
      <c r="G58" s="16" t="s">
        <v>526</v>
      </c>
      <c r="H58" s="16"/>
      <c r="I58" s="16"/>
      <c r="J58" s="169">
        <f t="shared" ref="J58:R58" si="20" xml:space="preserve"> IF(J$57 = 1, J49, 0)</f>
        <v>0</v>
      </c>
      <c r="K58" s="169">
        <f t="shared" si="20"/>
        <v>0</v>
      </c>
      <c r="L58" s="169">
        <f t="shared" si="20"/>
        <v>0</v>
      </c>
      <c r="M58" s="169">
        <f t="shared" si="20"/>
        <v>0</v>
      </c>
      <c r="N58" s="169">
        <f t="shared" si="20"/>
        <v>0</v>
      </c>
      <c r="O58" s="169">
        <f t="shared" si="20"/>
        <v>0</v>
      </c>
      <c r="P58" s="169">
        <f t="shared" si="20"/>
        <v>0</v>
      </c>
      <c r="Q58" s="169">
        <f t="shared" si="20"/>
        <v>0</v>
      </c>
      <c r="R58" s="169">
        <f t="shared" si="20"/>
        <v>0</v>
      </c>
      <c r="S58" s="169">
        <f xml:space="preserve"> IF(S$57 = 1, S49, 0)</f>
        <v>0.970873786407767</v>
      </c>
      <c r="T58" s="169">
        <f t="shared" ref="T58:W58" si="21" xml:space="preserve"> IF(T$57 = 1, T49, 0)</f>
        <v>0</v>
      </c>
      <c r="U58" s="169">
        <f t="shared" si="21"/>
        <v>0</v>
      </c>
      <c r="V58" s="169">
        <f t="shared" si="21"/>
        <v>0</v>
      </c>
      <c r="W58" s="169">
        <f t="shared" si="21"/>
        <v>0</v>
      </c>
    </row>
    <row r="59" spans="1:23" s="169" customFormat="1" outlineLevel="2" x14ac:dyDescent="0.2">
      <c r="A59" s="163"/>
      <c r="B59" s="163"/>
      <c r="C59" s="164"/>
      <c r="D59" s="165"/>
      <c r="E59" s="16" t="s">
        <v>1323</v>
      </c>
      <c r="F59" s="16"/>
      <c r="G59" s="16" t="s">
        <v>526</v>
      </c>
      <c r="H59" s="16"/>
      <c r="I59" s="16"/>
      <c r="J59" s="169">
        <f t="shared" ref="J59:R59" si="22" xml:space="preserve"> IF(J$57 = 1, J50, 0)</f>
        <v>0</v>
      </c>
      <c r="K59" s="169">
        <f t="shared" si="22"/>
        <v>0</v>
      </c>
      <c r="L59" s="169">
        <f t="shared" si="22"/>
        <v>0</v>
      </c>
      <c r="M59" s="169">
        <f t="shared" si="22"/>
        <v>0</v>
      </c>
      <c r="N59" s="169">
        <f t="shared" si="22"/>
        <v>0</v>
      </c>
      <c r="O59" s="169">
        <f t="shared" si="22"/>
        <v>0</v>
      </c>
      <c r="P59" s="169">
        <f t="shared" si="22"/>
        <v>0</v>
      </c>
      <c r="Q59" s="169">
        <f t="shared" si="22"/>
        <v>0</v>
      </c>
      <c r="R59" s="169">
        <f t="shared" si="22"/>
        <v>0</v>
      </c>
      <c r="S59" s="169">
        <f t="shared" ref="S59:W59" si="23" xml:space="preserve"> IF(S$57 = 1, S50, 0)</f>
        <v>0.970873786407767</v>
      </c>
      <c r="T59" s="169">
        <f t="shared" si="23"/>
        <v>0</v>
      </c>
      <c r="U59" s="169">
        <f t="shared" si="23"/>
        <v>0</v>
      </c>
      <c r="V59" s="169">
        <f t="shared" si="23"/>
        <v>0</v>
      </c>
      <c r="W59" s="169">
        <f t="shared" si="23"/>
        <v>0</v>
      </c>
    </row>
    <row r="60" spans="1:23" s="169" customFormat="1" outlineLevel="2" x14ac:dyDescent="0.2">
      <c r="A60" s="163"/>
      <c r="B60" s="163"/>
      <c r="C60" s="164"/>
      <c r="D60" s="165"/>
      <c r="E60" s="16" t="s">
        <v>1324</v>
      </c>
      <c r="F60" s="16"/>
      <c r="G60" s="16" t="s">
        <v>526</v>
      </c>
      <c r="H60" s="16"/>
      <c r="I60" s="16"/>
      <c r="J60" s="169">
        <f t="shared" ref="J60:R60" si="24" xml:space="preserve"> IF(J$57 = 1, J51, 0)</f>
        <v>0</v>
      </c>
      <c r="K60" s="169">
        <f t="shared" si="24"/>
        <v>0</v>
      </c>
      <c r="L60" s="169">
        <f t="shared" si="24"/>
        <v>0</v>
      </c>
      <c r="M60" s="169">
        <f t="shared" si="24"/>
        <v>0</v>
      </c>
      <c r="N60" s="169">
        <f t="shared" si="24"/>
        <v>0</v>
      </c>
      <c r="O60" s="169">
        <f t="shared" si="24"/>
        <v>0</v>
      </c>
      <c r="P60" s="169">
        <f t="shared" si="24"/>
        <v>0</v>
      </c>
      <c r="Q60" s="169">
        <f t="shared" si="24"/>
        <v>0</v>
      </c>
      <c r="R60" s="169">
        <f t="shared" si="24"/>
        <v>0</v>
      </c>
      <c r="S60" s="169">
        <f t="shared" ref="S60:W60" si="25" xml:space="preserve"> IF(S$57 = 1, S51, 0)</f>
        <v>0.970873786407767</v>
      </c>
      <c r="T60" s="169">
        <f t="shared" si="25"/>
        <v>0</v>
      </c>
      <c r="U60" s="169">
        <f t="shared" si="25"/>
        <v>0</v>
      </c>
      <c r="V60" s="169">
        <f t="shared" si="25"/>
        <v>0</v>
      </c>
      <c r="W60" s="169">
        <f t="shared" si="25"/>
        <v>0</v>
      </c>
    </row>
    <row r="61" spans="1:23" s="169" customFormat="1" outlineLevel="2" x14ac:dyDescent="0.2">
      <c r="A61" s="163"/>
      <c r="B61" s="163"/>
      <c r="C61" s="164"/>
      <c r="D61" s="165"/>
      <c r="E61" s="16" t="s">
        <v>1325</v>
      </c>
      <c r="F61" s="16"/>
      <c r="G61" s="16" t="s">
        <v>526</v>
      </c>
      <c r="H61" s="16"/>
      <c r="I61" s="16"/>
      <c r="J61" s="169">
        <f t="shared" ref="J61:R61" si="26" xml:space="preserve"> IF(J$57 = 1, J52, 0)</f>
        <v>0</v>
      </c>
      <c r="K61" s="169">
        <f t="shared" si="26"/>
        <v>0</v>
      </c>
      <c r="L61" s="169">
        <f t="shared" si="26"/>
        <v>0</v>
      </c>
      <c r="M61" s="169">
        <f t="shared" si="26"/>
        <v>0</v>
      </c>
      <c r="N61" s="169">
        <f t="shared" si="26"/>
        <v>0</v>
      </c>
      <c r="O61" s="169">
        <f t="shared" si="26"/>
        <v>0</v>
      </c>
      <c r="P61" s="169">
        <f t="shared" si="26"/>
        <v>0</v>
      </c>
      <c r="Q61" s="169">
        <f t="shared" si="26"/>
        <v>0</v>
      </c>
      <c r="R61" s="169">
        <f t="shared" si="26"/>
        <v>0</v>
      </c>
      <c r="S61" s="169">
        <f t="shared" ref="S61:W61" si="27" xml:space="preserve"> IF(S$57 = 1, S52, 0)</f>
        <v>0.970873786407767</v>
      </c>
      <c r="T61" s="169">
        <f t="shared" si="27"/>
        <v>0</v>
      </c>
      <c r="U61" s="169">
        <f t="shared" si="27"/>
        <v>0</v>
      </c>
      <c r="V61" s="169">
        <f t="shared" si="27"/>
        <v>0</v>
      </c>
      <c r="W61" s="169">
        <f t="shared" si="27"/>
        <v>0</v>
      </c>
    </row>
    <row r="62" spans="1:23" s="169" customFormat="1" outlineLevel="2" x14ac:dyDescent="0.2">
      <c r="A62" s="163"/>
      <c r="B62" s="163"/>
      <c r="C62" s="164"/>
      <c r="D62" s="165"/>
      <c r="E62" s="16" t="s">
        <v>1326</v>
      </c>
      <c r="F62" s="16"/>
      <c r="G62" s="16" t="s">
        <v>526</v>
      </c>
      <c r="H62" s="16"/>
      <c r="I62" s="16"/>
      <c r="J62" s="169">
        <f t="shared" ref="J62:R62" si="28" xml:space="preserve"> IF(J$57 = 1, J53, 0)</f>
        <v>0</v>
      </c>
      <c r="K62" s="169">
        <f t="shared" si="28"/>
        <v>0</v>
      </c>
      <c r="L62" s="169">
        <f t="shared" si="28"/>
        <v>0</v>
      </c>
      <c r="M62" s="169">
        <f t="shared" si="28"/>
        <v>0</v>
      </c>
      <c r="N62" s="169">
        <f t="shared" si="28"/>
        <v>0</v>
      </c>
      <c r="O62" s="169">
        <f t="shared" si="28"/>
        <v>0</v>
      </c>
      <c r="P62" s="169">
        <f t="shared" si="28"/>
        <v>0</v>
      </c>
      <c r="Q62" s="169">
        <f t="shared" si="28"/>
        <v>0</v>
      </c>
      <c r="R62" s="169">
        <f t="shared" si="28"/>
        <v>0</v>
      </c>
      <c r="S62" s="169">
        <f t="shared" ref="S62:W62" si="29" xml:space="preserve"> IF(S$57 = 1, S53, 0)</f>
        <v>0.970873786407767</v>
      </c>
      <c r="T62" s="169">
        <f t="shared" si="29"/>
        <v>0</v>
      </c>
      <c r="U62" s="169">
        <f t="shared" si="29"/>
        <v>0</v>
      </c>
      <c r="V62" s="169">
        <f t="shared" si="29"/>
        <v>0</v>
      </c>
      <c r="W62" s="169">
        <f t="shared" si="29"/>
        <v>0</v>
      </c>
    </row>
    <row r="63" spans="1:23" s="169" customFormat="1" outlineLevel="2" x14ac:dyDescent="0.2">
      <c r="A63" s="163"/>
      <c r="B63" s="163"/>
      <c r="C63" s="164"/>
      <c r="D63" s="165"/>
      <c r="E63" s="16" t="s">
        <v>1327</v>
      </c>
      <c r="F63" s="16"/>
      <c r="G63" s="16" t="s">
        <v>526</v>
      </c>
      <c r="H63" s="16"/>
      <c r="I63" s="16"/>
      <c r="J63" s="169">
        <f t="shared" ref="J63:R63" si="30" xml:space="preserve"> IF(J$57 = 1, J54, 0)</f>
        <v>0</v>
      </c>
      <c r="K63" s="169">
        <f t="shared" si="30"/>
        <v>0</v>
      </c>
      <c r="L63" s="169">
        <f t="shared" si="30"/>
        <v>0</v>
      </c>
      <c r="M63" s="169">
        <f t="shared" si="30"/>
        <v>0</v>
      </c>
      <c r="N63" s="169">
        <f t="shared" si="30"/>
        <v>0</v>
      </c>
      <c r="O63" s="169">
        <f t="shared" si="30"/>
        <v>0</v>
      </c>
      <c r="P63" s="169">
        <f t="shared" si="30"/>
        <v>0</v>
      </c>
      <c r="Q63" s="169">
        <f t="shared" si="30"/>
        <v>0</v>
      </c>
      <c r="R63" s="169">
        <f t="shared" si="30"/>
        <v>0</v>
      </c>
      <c r="S63" s="169">
        <f t="shared" ref="S63:W63" si="31" xml:space="preserve"> IF(S$57 = 1, S54, 0)</f>
        <v>0.970873786407767</v>
      </c>
      <c r="T63" s="169">
        <f t="shared" si="31"/>
        <v>0</v>
      </c>
      <c r="U63" s="169">
        <f t="shared" si="31"/>
        <v>0</v>
      </c>
      <c r="V63" s="169">
        <f t="shared" si="31"/>
        <v>0</v>
      </c>
      <c r="W63" s="169">
        <f t="shared" si="31"/>
        <v>0</v>
      </c>
    </row>
    <row r="64" spans="1:23" s="169" customFormat="1" outlineLevel="2" x14ac:dyDescent="0.2">
      <c r="A64" s="163"/>
      <c r="B64" s="163"/>
      <c r="C64" s="164"/>
      <c r="D64" s="165"/>
      <c r="E64" s="16" t="s">
        <v>1328</v>
      </c>
      <c r="F64" s="16"/>
      <c r="G64" s="16" t="s">
        <v>526</v>
      </c>
      <c r="H64" s="16"/>
      <c r="I64" s="16"/>
      <c r="J64" s="169">
        <f t="shared" ref="J64:R64" si="32" xml:space="preserve"> IF(J$57 = 1, J55, 0)</f>
        <v>0</v>
      </c>
      <c r="K64" s="169">
        <f t="shared" si="32"/>
        <v>0</v>
      </c>
      <c r="L64" s="169">
        <f t="shared" si="32"/>
        <v>0</v>
      </c>
      <c r="M64" s="169">
        <f t="shared" si="32"/>
        <v>0</v>
      </c>
      <c r="N64" s="169">
        <f t="shared" si="32"/>
        <v>0</v>
      </c>
      <c r="O64" s="169">
        <f t="shared" si="32"/>
        <v>0</v>
      </c>
      <c r="P64" s="169">
        <f t="shared" si="32"/>
        <v>0</v>
      </c>
      <c r="Q64" s="169">
        <f t="shared" si="32"/>
        <v>0</v>
      </c>
      <c r="R64" s="169">
        <f t="shared" si="32"/>
        <v>0</v>
      </c>
      <c r="S64" s="169">
        <f t="shared" ref="S64:W64" si="33" xml:space="preserve"> IF(S$57 = 1, S55, 0)</f>
        <v>0.970873786407767</v>
      </c>
      <c r="T64" s="169">
        <f t="shared" si="33"/>
        <v>0</v>
      </c>
      <c r="U64" s="169">
        <f t="shared" si="33"/>
        <v>0</v>
      </c>
      <c r="V64" s="169">
        <f t="shared" si="33"/>
        <v>0</v>
      </c>
      <c r="W64" s="169">
        <f t="shared" si="33"/>
        <v>0</v>
      </c>
    </row>
    <row r="65" spans="1:23" s="169" customFormat="1" outlineLevel="2" x14ac:dyDescent="0.2">
      <c r="A65" s="163"/>
      <c r="B65" s="163"/>
      <c r="C65" s="164"/>
      <c r="D65" s="165"/>
      <c r="E65" s="16" t="s">
        <v>1329</v>
      </c>
      <c r="F65" s="16"/>
      <c r="G65" s="16" t="s">
        <v>526</v>
      </c>
      <c r="H65" s="16"/>
      <c r="I65" s="16"/>
      <c r="J65" s="169">
        <f t="shared" ref="J65:R65" si="34" xml:space="preserve"> IF(J$57 = 1, J56, 0)</f>
        <v>0</v>
      </c>
      <c r="K65" s="169">
        <f t="shared" si="34"/>
        <v>0</v>
      </c>
      <c r="L65" s="169">
        <f t="shared" si="34"/>
        <v>0</v>
      </c>
      <c r="M65" s="169">
        <f t="shared" si="34"/>
        <v>0</v>
      </c>
      <c r="N65" s="169">
        <f t="shared" si="34"/>
        <v>0</v>
      </c>
      <c r="O65" s="169">
        <f t="shared" si="34"/>
        <v>0</v>
      </c>
      <c r="P65" s="169">
        <f t="shared" si="34"/>
        <v>0</v>
      </c>
      <c r="Q65" s="169">
        <f t="shared" si="34"/>
        <v>0</v>
      </c>
      <c r="R65" s="169">
        <f t="shared" si="34"/>
        <v>0</v>
      </c>
      <c r="S65" s="169">
        <f t="shared" ref="S65:W65" si="35" xml:space="preserve"> IF(S$57 = 1, S56, 0)</f>
        <v>0.970873786407767</v>
      </c>
      <c r="T65" s="169">
        <f t="shared" si="35"/>
        <v>0</v>
      </c>
      <c r="U65" s="169">
        <f t="shared" si="35"/>
        <v>0</v>
      </c>
      <c r="V65" s="169">
        <f t="shared" si="35"/>
        <v>0</v>
      </c>
      <c r="W65" s="169">
        <f t="shared" si="35"/>
        <v>0</v>
      </c>
    </row>
    <row r="66" spans="1:23" s="16" customFormat="1" outlineLevel="2" x14ac:dyDescent="0.2">
      <c r="A66" s="163"/>
      <c r="B66" s="163"/>
      <c r="C66" s="164"/>
      <c r="D66" s="165"/>
    </row>
    <row r="67" spans="1:23" s="138" customFormat="1" outlineLevel="2" x14ac:dyDescent="0.2">
      <c r="A67" s="157"/>
      <c r="B67" s="157"/>
      <c r="C67" s="158"/>
      <c r="D67" s="159"/>
      <c r="E67" s="138" t="str">
        <f xml:space="preserve"> Calc!E$2163</f>
        <v xml:space="preserve">Company - Unprofiled post financeability adjustments eligible for tax uplift - real (2022-23 CPIH FYA prices) (WR) </v>
      </c>
      <c r="F67" s="139">
        <f xml:space="preserve"> Calc!F$2163</f>
        <v>0.38842835438989287</v>
      </c>
      <c r="G67" s="138" t="str">
        <f xml:space="preserve"> Calc!G$2163</f>
        <v>£m</v>
      </c>
    </row>
    <row r="68" spans="1:23" s="138" customFormat="1" outlineLevel="2" x14ac:dyDescent="0.2">
      <c r="A68" s="157"/>
      <c r="B68" s="157"/>
      <c r="C68" s="158"/>
      <c r="D68" s="159"/>
      <c r="E68" s="138" t="str">
        <f xml:space="preserve"> Calc!E$2164</f>
        <v xml:space="preserve">Company - Unprofiled post financeability adjustments eligible for tax uplift - real (2022-23 CPIH FYA prices) (WN) </v>
      </c>
      <c r="F68" s="139">
        <f xml:space="preserve"> Calc!F$2164</f>
        <v>3.6835758835758829</v>
      </c>
      <c r="G68" s="138" t="str">
        <f xml:space="preserve"> Calc!G$2164</f>
        <v>£m</v>
      </c>
    </row>
    <row r="69" spans="1:23" s="138" customFormat="1" outlineLevel="2" x14ac:dyDescent="0.2">
      <c r="A69" s="157"/>
      <c r="B69" s="157"/>
      <c r="C69" s="158"/>
      <c r="D69" s="159"/>
      <c r="E69" s="138" t="str">
        <f xml:space="preserve"> Calc!E$2165</f>
        <v xml:space="preserve">Company - Unprofiled post financeability adjustments eligible for tax uplift - real (2022-23 CPIH FYA prices) (WWN) </v>
      </c>
      <c r="F69" s="139">
        <f xml:space="preserve"> Calc!F$2165</f>
        <v>10.011770350231888</v>
      </c>
      <c r="G69" s="138" t="str">
        <f xml:space="preserve"> Calc!G$2165</f>
        <v>£m</v>
      </c>
    </row>
    <row r="70" spans="1:23" s="138" customFormat="1" outlineLevel="2" x14ac:dyDescent="0.2">
      <c r="A70" s="157"/>
      <c r="B70" s="157"/>
      <c r="C70" s="158"/>
      <c r="D70" s="159"/>
      <c r="E70" s="138" t="str">
        <f xml:space="preserve"> Calc!E$2166</f>
        <v xml:space="preserve">Company - Unprofiled post financeability adjustments eligible for tax uplift - real (2022-23 CPIH FYA prices) (BR) </v>
      </c>
      <c r="F70" s="139">
        <f xml:space="preserve"> Calc!F$2166</f>
        <v>-1.4805141532064607</v>
      </c>
      <c r="G70" s="138" t="str">
        <f xml:space="preserve"> Calc!G$2166</f>
        <v>£m</v>
      </c>
    </row>
    <row r="71" spans="1:23" s="138" customFormat="1" outlineLevel="2" x14ac:dyDescent="0.2">
      <c r="A71" s="157"/>
      <c r="B71" s="157"/>
      <c r="C71" s="158"/>
      <c r="D71" s="159"/>
      <c r="E71" s="138" t="str">
        <f xml:space="preserve"> Calc!E$2167</f>
        <v xml:space="preserve">Company - Unprofiled post financeability adjustments eligible for tax uplift - real (2022-23 CPIH FYA prices) (ADDN1) </v>
      </c>
      <c r="F71" s="139">
        <f xml:space="preserve"> Calc!F$2167</f>
        <v>0</v>
      </c>
      <c r="G71" s="138" t="str">
        <f xml:space="preserve"> Calc!G$2167</f>
        <v>£m</v>
      </c>
    </row>
    <row r="72" spans="1:23" s="138" customFormat="1" outlineLevel="2" x14ac:dyDescent="0.2">
      <c r="A72" s="157"/>
      <c r="B72" s="157"/>
      <c r="C72" s="158"/>
      <c r="D72" s="159"/>
      <c r="E72" s="138" t="str">
        <f xml:space="preserve"> Calc!E$2168</f>
        <v xml:space="preserve">Company - Unprofiled post financeability adjustments eligible for tax uplift - real (2022-23 CPIH FYA prices) (ADDN2) </v>
      </c>
      <c r="F72" s="139">
        <f xml:space="preserve"> Calc!F$2168</f>
        <v>0</v>
      </c>
      <c r="G72" s="138" t="str">
        <f xml:space="preserve"> Calc!G$2168</f>
        <v>£m</v>
      </c>
    </row>
    <row r="73" spans="1:23" s="138" customFormat="1" outlineLevel="2" x14ac:dyDescent="0.2">
      <c r="A73" s="157"/>
      <c r="B73" s="157"/>
      <c r="C73" s="158"/>
      <c r="D73" s="159"/>
      <c r="F73" s="139"/>
    </row>
    <row r="74" spans="1:23" s="138" customFormat="1" outlineLevel="2" x14ac:dyDescent="0.2">
      <c r="A74" s="157"/>
      <c r="B74" s="157"/>
      <c r="C74" s="158"/>
      <c r="D74" s="159"/>
      <c r="E74" s="138" t="str">
        <f xml:space="preserve"> Calc!E$2171</f>
        <v xml:space="preserve">Company - Unprofiled post financeability adjustments not eligible for tax uplift - real (2022-23 CPIH FYA prices) (WR) </v>
      </c>
      <c r="F74" s="139">
        <f xml:space="preserve"> Calc!F$2171</f>
        <v>0.5438416433228952</v>
      </c>
      <c r="G74" s="138" t="str">
        <f xml:space="preserve"> Calc!G$2171</f>
        <v>£m</v>
      </c>
    </row>
    <row r="75" spans="1:23" s="138" customFormat="1" outlineLevel="2" x14ac:dyDescent="0.2">
      <c r="A75" s="157"/>
      <c r="B75" s="157"/>
      <c r="C75" s="158"/>
      <c r="D75" s="159"/>
      <c r="E75" s="138" t="str">
        <f xml:space="preserve"> Calc!E$2172</f>
        <v xml:space="preserve">Company - Unprofiled post financeability adjustments not eligible for tax uplift - real (2022-23 CPIH FYA prices) (WN) </v>
      </c>
      <c r="F75" s="139">
        <f xml:space="preserve"> Calc!F$2172</f>
        <v>20.732386415113787</v>
      </c>
      <c r="G75" s="138" t="str">
        <f xml:space="preserve"> Calc!G$2172</f>
        <v>£m</v>
      </c>
    </row>
    <row r="76" spans="1:23" s="138" customFormat="1" outlineLevel="2" x14ac:dyDescent="0.2">
      <c r="A76" s="157"/>
      <c r="B76" s="157"/>
      <c r="C76" s="158"/>
      <c r="D76" s="159"/>
      <c r="E76" s="138" t="str">
        <f xml:space="preserve"> Calc!E$2173</f>
        <v xml:space="preserve">Company - Unprofiled post financeability adjustments not eligible for tax uplift - real (2022-23 CPIH FYA prices) (WWN) </v>
      </c>
      <c r="F76" s="139">
        <f xml:space="preserve"> Calc!F$2173</f>
        <v>0.43807451054938662</v>
      </c>
      <c r="G76" s="138" t="str">
        <f xml:space="preserve"> Calc!G$2173</f>
        <v>£m</v>
      </c>
    </row>
    <row r="77" spans="1:23" s="138" customFormat="1" outlineLevel="2" x14ac:dyDescent="0.2">
      <c r="A77" s="157"/>
      <c r="B77" s="157"/>
      <c r="C77" s="158"/>
      <c r="D77" s="159"/>
      <c r="E77" s="138" t="str">
        <f xml:space="preserve"> Calc!E$2174</f>
        <v xml:space="preserve">Company - Unprofiled post financeability adjustments not eligible for tax uplift - real (2022-23 CPIH FYA prices) (BR) </v>
      </c>
      <c r="F77" s="139">
        <f xml:space="preserve"> Calc!F$2174</f>
        <v>-3.4355844453043609</v>
      </c>
      <c r="G77" s="138" t="str">
        <f xml:space="preserve"> Calc!G$2174</f>
        <v>£m</v>
      </c>
    </row>
    <row r="78" spans="1:23" s="138" customFormat="1" outlineLevel="2" x14ac:dyDescent="0.2">
      <c r="A78" s="157"/>
      <c r="B78" s="157"/>
      <c r="C78" s="158"/>
      <c r="D78" s="159"/>
      <c r="E78" s="138" t="str">
        <f xml:space="preserve"> Calc!E$2175</f>
        <v xml:space="preserve">Company - Unprofiled post financeability adjustments not eligible for tax uplift - real (2022-23 CPIH FYA prices) (ADDN1) </v>
      </c>
      <c r="F78" s="139">
        <f xml:space="preserve"> Calc!F$2175</f>
        <v>0</v>
      </c>
      <c r="G78" s="138" t="str">
        <f xml:space="preserve"> Calc!G$2175</f>
        <v>£m</v>
      </c>
    </row>
    <row r="79" spans="1:23" s="138" customFormat="1" outlineLevel="2" x14ac:dyDescent="0.2">
      <c r="A79" s="157"/>
      <c r="B79" s="157"/>
      <c r="C79" s="158"/>
      <c r="D79" s="159"/>
      <c r="E79" s="138" t="str">
        <f xml:space="preserve"> Calc!E$2176</f>
        <v xml:space="preserve">Company - Unprofiled post financeability adjustments not eligible for tax uplift - real (2022-23 CPIH FYA prices) (ADDN2) </v>
      </c>
      <c r="F79" s="139">
        <f xml:space="preserve"> Calc!F$2176</f>
        <v>0</v>
      </c>
      <c r="G79" s="138" t="str">
        <f xml:space="preserve"> Calc!G$2176</f>
        <v>£m</v>
      </c>
    </row>
    <row r="80" spans="1:23" s="138" customFormat="1" outlineLevel="2" x14ac:dyDescent="0.2">
      <c r="A80" s="157"/>
      <c r="B80" s="157"/>
      <c r="C80" s="158"/>
      <c r="D80" s="159"/>
      <c r="F80" s="139"/>
    </row>
    <row r="81" spans="1:23" s="138" customFormat="1" outlineLevel="2" x14ac:dyDescent="0.2">
      <c r="A81" s="157"/>
      <c r="B81" s="157"/>
      <c r="C81" s="158"/>
      <c r="D81" s="159"/>
      <c r="E81" s="138" t="str">
        <f xml:space="preserve"> Calc!E$2178</f>
        <v>Company - Unprofiled - Residential retail revenue adjustment - real (2022-23 CPIH FYA prices)</v>
      </c>
      <c r="F81" s="139">
        <f xml:space="preserve"> Calc!F$2178</f>
        <v>0.62872583856080999</v>
      </c>
      <c r="G81" s="138" t="str">
        <f xml:space="preserve"> Calc!G$2178</f>
        <v>£m</v>
      </c>
    </row>
    <row r="82" spans="1:23" s="138" customFormat="1" outlineLevel="2" x14ac:dyDescent="0.2">
      <c r="A82" s="157"/>
      <c r="B82" s="157"/>
      <c r="C82" s="158"/>
      <c r="D82" s="159"/>
      <c r="E82" s="138" t="str">
        <f xml:space="preserve"> Calc!E$2179</f>
        <v>Company - Unprofiled - Business retail revenue adjustment - real (2022-23 CPIH FYA prices)</v>
      </c>
      <c r="F82" s="139">
        <f xml:space="preserve"> Calc!F$2179</f>
        <v>0</v>
      </c>
      <c r="G82" s="138" t="str">
        <f xml:space="preserve"> Calc!G$2179</f>
        <v>£m</v>
      </c>
    </row>
    <row r="83" spans="1:23" s="16" customFormat="1" outlineLevel="2" x14ac:dyDescent="0.2">
      <c r="A83" s="163"/>
      <c r="B83" s="163"/>
      <c r="C83" s="164"/>
      <c r="D83" s="165"/>
    </row>
    <row r="84" spans="1:23" s="16" customFormat="1" outlineLevel="2" x14ac:dyDescent="0.2">
      <c r="A84" s="163"/>
      <c r="B84" s="163"/>
      <c r="C84" s="164"/>
      <c r="D84" s="165"/>
      <c r="E84" s="161" t="str">
        <f>Time!E28</f>
        <v>Forecast start period flag</v>
      </c>
      <c r="F84" s="161">
        <f>Time!F28</f>
        <v>0</v>
      </c>
      <c r="G84" s="161" t="str">
        <f>Time!G28</f>
        <v>flag</v>
      </c>
      <c r="H84" s="161">
        <f>Time!H28</f>
        <v>1</v>
      </c>
      <c r="I84" s="161">
        <f>Time!I28</f>
        <v>0</v>
      </c>
      <c r="J84" s="161">
        <f>Time!J28</f>
        <v>0</v>
      </c>
      <c r="K84" s="161">
        <f>Time!K28</f>
        <v>0</v>
      </c>
      <c r="L84" s="161">
        <f>Time!L28</f>
        <v>0</v>
      </c>
      <c r="M84" s="161">
        <f>Time!M28</f>
        <v>0</v>
      </c>
      <c r="N84" s="161">
        <f>Time!N28</f>
        <v>0</v>
      </c>
      <c r="O84" s="161">
        <f>Time!O28</f>
        <v>0</v>
      </c>
      <c r="P84" s="161">
        <f>Time!P28</f>
        <v>0</v>
      </c>
      <c r="Q84" s="161">
        <f>Time!Q28</f>
        <v>0</v>
      </c>
      <c r="R84" s="161">
        <f>Time!R28</f>
        <v>0</v>
      </c>
      <c r="S84" s="161">
        <f>Time!S28</f>
        <v>1</v>
      </c>
      <c r="T84" s="161">
        <f>Time!T28</f>
        <v>0</v>
      </c>
      <c r="U84" s="161">
        <f>Time!U28</f>
        <v>0</v>
      </c>
      <c r="V84" s="161">
        <f>Time!V28</f>
        <v>0</v>
      </c>
      <c r="W84" s="161">
        <f>Time!W28</f>
        <v>0</v>
      </c>
    </row>
    <row r="85" spans="1:23" s="16" customFormat="1" outlineLevel="2" x14ac:dyDescent="0.2">
      <c r="A85" s="163"/>
      <c r="B85" s="163"/>
      <c r="C85" s="164"/>
      <c r="D85" s="165"/>
    </row>
    <row r="86" spans="1:23" s="169" customFormat="1" outlineLevel="2" x14ac:dyDescent="0.2">
      <c r="A86" s="163"/>
      <c r="B86" s="163"/>
      <c r="C86" s="164"/>
      <c r="D86" s="165"/>
      <c r="E86" s="16" t="str">
        <f xml:space="preserve"> E$58</f>
        <v>PV discount factor at base date (WR)</v>
      </c>
      <c r="F86" s="16">
        <f t="shared" ref="F86:W86" si="36" xml:space="preserve"> F$58</f>
        <v>0</v>
      </c>
      <c r="G86" s="16" t="str">
        <f t="shared" si="36"/>
        <v>factor</v>
      </c>
      <c r="H86" s="16">
        <f t="shared" si="36"/>
        <v>0</v>
      </c>
      <c r="I86" s="16">
        <f t="shared" si="36"/>
        <v>0</v>
      </c>
      <c r="J86" s="169">
        <f t="shared" si="36"/>
        <v>0</v>
      </c>
      <c r="K86" s="169">
        <f t="shared" si="36"/>
        <v>0</v>
      </c>
      <c r="L86" s="169">
        <f t="shared" si="36"/>
        <v>0</v>
      </c>
      <c r="M86" s="169">
        <f t="shared" si="36"/>
        <v>0</v>
      </c>
      <c r="N86" s="169">
        <f t="shared" si="36"/>
        <v>0</v>
      </c>
      <c r="O86" s="169">
        <f t="shared" si="36"/>
        <v>0</v>
      </c>
      <c r="P86" s="169">
        <f t="shared" si="36"/>
        <v>0</v>
      </c>
      <c r="Q86" s="169">
        <f t="shared" si="36"/>
        <v>0</v>
      </c>
      <c r="R86" s="169">
        <f t="shared" si="36"/>
        <v>0</v>
      </c>
      <c r="S86" s="169">
        <f xml:space="preserve"> S$58</f>
        <v>0.970873786407767</v>
      </c>
      <c r="T86" s="169">
        <f t="shared" si="36"/>
        <v>0</v>
      </c>
      <c r="U86" s="169">
        <f t="shared" si="36"/>
        <v>0</v>
      </c>
      <c r="V86" s="169">
        <f t="shared" si="36"/>
        <v>0</v>
      </c>
      <c r="W86" s="169">
        <f t="shared" si="36"/>
        <v>0</v>
      </c>
    </row>
    <row r="87" spans="1:23" s="169" customFormat="1" outlineLevel="2" x14ac:dyDescent="0.2">
      <c r="A87" s="163"/>
      <c r="B87" s="163"/>
      <c r="C87" s="164"/>
      <c r="D87" s="165"/>
      <c r="E87" s="16" t="str">
        <f xml:space="preserve"> E$59</f>
        <v>PV discount factor at base date (WN)</v>
      </c>
      <c r="F87" s="16">
        <f t="shared" ref="F87:W87" si="37" xml:space="preserve"> F$59</f>
        <v>0</v>
      </c>
      <c r="G87" s="16" t="str">
        <f t="shared" si="37"/>
        <v>factor</v>
      </c>
      <c r="H87" s="16">
        <f t="shared" si="37"/>
        <v>0</v>
      </c>
      <c r="I87" s="16">
        <f t="shared" si="37"/>
        <v>0</v>
      </c>
      <c r="J87" s="169">
        <f t="shared" si="37"/>
        <v>0</v>
      </c>
      <c r="K87" s="169">
        <f t="shared" si="37"/>
        <v>0</v>
      </c>
      <c r="L87" s="169">
        <f t="shared" si="37"/>
        <v>0</v>
      </c>
      <c r="M87" s="169">
        <f t="shared" si="37"/>
        <v>0</v>
      </c>
      <c r="N87" s="169">
        <f t="shared" si="37"/>
        <v>0</v>
      </c>
      <c r="O87" s="169">
        <f t="shared" si="37"/>
        <v>0</v>
      </c>
      <c r="P87" s="169">
        <f t="shared" si="37"/>
        <v>0</v>
      </c>
      <c r="Q87" s="169">
        <f t="shared" si="37"/>
        <v>0</v>
      </c>
      <c r="R87" s="169">
        <f t="shared" si="37"/>
        <v>0</v>
      </c>
      <c r="S87" s="169">
        <f t="shared" si="37"/>
        <v>0.970873786407767</v>
      </c>
      <c r="T87" s="169">
        <f t="shared" si="37"/>
        <v>0</v>
      </c>
      <c r="U87" s="169">
        <f t="shared" si="37"/>
        <v>0</v>
      </c>
      <c r="V87" s="169">
        <f t="shared" si="37"/>
        <v>0</v>
      </c>
      <c r="W87" s="169">
        <f t="shared" si="37"/>
        <v>0</v>
      </c>
    </row>
    <row r="88" spans="1:23" s="169" customFormat="1" outlineLevel="2" x14ac:dyDescent="0.2">
      <c r="A88" s="163"/>
      <c r="B88" s="163"/>
      <c r="C88" s="164"/>
      <c r="D88" s="165"/>
      <c r="E88" s="16" t="str">
        <f xml:space="preserve"> E$60</f>
        <v>PV discount factor at base date (WWN)</v>
      </c>
      <c r="F88" s="16">
        <f t="shared" ref="F88:W88" si="38" xml:space="preserve"> F$60</f>
        <v>0</v>
      </c>
      <c r="G88" s="16" t="str">
        <f t="shared" si="38"/>
        <v>factor</v>
      </c>
      <c r="H88" s="16">
        <f t="shared" si="38"/>
        <v>0</v>
      </c>
      <c r="I88" s="16">
        <f t="shared" si="38"/>
        <v>0</v>
      </c>
      <c r="J88" s="169">
        <f t="shared" si="38"/>
        <v>0</v>
      </c>
      <c r="K88" s="169">
        <f t="shared" si="38"/>
        <v>0</v>
      </c>
      <c r="L88" s="169">
        <f t="shared" si="38"/>
        <v>0</v>
      </c>
      <c r="M88" s="169">
        <f t="shared" si="38"/>
        <v>0</v>
      </c>
      <c r="N88" s="169">
        <f t="shared" si="38"/>
        <v>0</v>
      </c>
      <c r="O88" s="169">
        <f t="shared" si="38"/>
        <v>0</v>
      </c>
      <c r="P88" s="169">
        <f t="shared" si="38"/>
        <v>0</v>
      </c>
      <c r="Q88" s="169">
        <f t="shared" si="38"/>
        <v>0</v>
      </c>
      <c r="R88" s="169">
        <f t="shared" si="38"/>
        <v>0</v>
      </c>
      <c r="S88" s="169">
        <f t="shared" si="38"/>
        <v>0.970873786407767</v>
      </c>
      <c r="T88" s="169">
        <f t="shared" si="38"/>
        <v>0</v>
      </c>
      <c r="U88" s="169">
        <f t="shared" si="38"/>
        <v>0</v>
      </c>
      <c r="V88" s="169">
        <f t="shared" si="38"/>
        <v>0</v>
      </c>
      <c r="W88" s="169">
        <f t="shared" si="38"/>
        <v>0</v>
      </c>
    </row>
    <row r="89" spans="1:23" s="169" customFormat="1" outlineLevel="2" x14ac:dyDescent="0.2">
      <c r="A89" s="163"/>
      <c r="B89" s="163"/>
      <c r="C89" s="164"/>
      <c r="D89" s="165"/>
      <c r="E89" s="16" t="str">
        <f xml:space="preserve"> E$61</f>
        <v>PV discount factor at base date (BR)</v>
      </c>
      <c r="F89" s="16">
        <f t="shared" ref="F89:W89" si="39" xml:space="preserve"> F$61</f>
        <v>0</v>
      </c>
      <c r="G89" s="16" t="str">
        <f t="shared" si="39"/>
        <v>factor</v>
      </c>
      <c r="H89" s="16">
        <f t="shared" si="39"/>
        <v>0</v>
      </c>
      <c r="I89" s="16">
        <f t="shared" si="39"/>
        <v>0</v>
      </c>
      <c r="J89" s="169">
        <f t="shared" si="39"/>
        <v>0</v>
      </c>
      <c r="K89" s="169">
        <f t="shared" si="39"/>
        <v>0</v>
      </c>
      <c r="L89" s="169">
        <f t="shared" si="39"/>
        <v>0</v>
      </c>
      <c r="M89" s="169">
        <f t="shared" si="39"/>
        <v>0</v>
      </c>
      <c r="N89" s="169">
        <f t="shared" si="39"/>
        <v>0</v>
      </c>
      <c r="O89" s="169">
        <f t="shared" si="39"/>
        <v>0</v>
      </c>
      <c r="P89" s="169">
        <f t="shared" si="39"/>
        <v>0</v>
      </c>
      <c r="Q89" s="169">
        <f t="shared" si="39"/>
        <v>0</v>
      </c>
      <c r="R89" s="169">
        <f t="shared" si="39"/>
        <v>0</v>
      </c>
      <c r="S89" s="169">
        <f t="shared" si="39"/>
        <v>0.970873786407767</v>
      </c>
      <c r="T89" s="169">
        <f t="shared" si="39"/>
        <v>0</v>
      </c>
      <c r="U89" s="169">
        <f t="shared" si="39"/>
        <v>0</v>
      </c>
      <c r="V89" s="169">
        <f t="shared" si="39"/>
        <v>0</v>
      </c>
      <c r="W89" s="169">
        <f t="shared" si="39"/>
        <v>0</v>
      </c>
    </row>
    <row r="90" spans="1:23" s="169" customFormat="1" outlineLevel="2" x14ac:dyDescent="0.2">
      <c r="A90" s="163"/>
      <c r="B90" s="163"/>
      <c r="C90" s="164"/>
      <c r="D90" s="165"/>
      <c r="E90" s="16" t="str">
        <f xml:space="preserve"> E$62</f>
        <v>PV discount factor at base date (ADDN1)</v>
      </c>
      <c r="F90" s="16">
        <f t="shared" ref="F90:W90" si="40" xml:space="preserve"> F$62</f>
        <v>0</v>
      </c>
      <c r="G90" s="16" t="str">
        <f t="shared" si="40"/>
        <v>factor</v>
      </c>
      <c r="H90" s="16">
        <f t="shared" si="40"/>
        <v>0</v>
      </c>
      <c r="I90" s="16">
        <f t="shared" si="40"/>
        <v>0</v>
      </c>
      <c r="J90" s="169">
        <f t="shared" si="40"/>
        <v>0</v>
      </c>
      <c r="K90" s="169">
        <f t="shared" si="40"/>
        <v>0</v>
      </c>
      <c r="L90" s="169">
        <f t="shared" si="40"/>
        <v>0</v>
      </c>
      <c r="M90" s="169">
        <f t="shared" si="40"/>
        <v>0</v>
      </c>
      <c r="N90" s="169">
        <f t="shared" si="40"/>
        <v>0</v>
      </c>
      <c r="O90" s="169">
        <f t="shared" si="40"/>
        <v>0</v>
      </c>
      <c r="P90" s="169">
        <f t="shared" si="40"/>
        <v>0</v>
      </c>
      <c r="Q90" s="169">
        <f t="shared" si="40"/>
        <v>0</v>
      </c>
      <c r="R90" s="169">
        <f t="shared" si="40"/>
        <v>0</v>
      </c>
      <c r="S90" s="169">
        <f t="shared" si="40"/>
        <v>0.970873786407767</v>
      </c>
      <c r="T90" s="169">
        <f t="shared" si="40"/>
        <v>0</v>
      </c>
      <c r="U90" s="169">
        <f t="shared" si="40"/>
        <v>0</v>
      </c>
      <c r="V90" s="169">
        <f t="shared" si="40"/>
        <v>0</v>
      </c>
      <c r="W90" s="169">
        <f t="shared" si="40"/>
        <v>0</v>
      </c>
    </row>
    <row r="91" spans="1:23" s="169" customFormat="1" outlineLevel="2" x14ac:dyDescent="0.2">
      <c r="A91" s="163"/>
      <c r="B91" s="163"/>
      <c r="C91" s="164"/>
      <c r="D91" s="165"/>
      <c r="E91" s="16" t="str">
        <f xml:space="preserve"> E$63</f>
        <v>PV discount factor at base date (ADDN2)</v>
      </c>
      <c r="F91" s="16">
        <f t="shared" ref="F91:W91" si="41" xml:space="preserve"> F$63</f>
        <v>0</v>
      </c>
      <c r="G91" s="16" t="str">
        <f t="shared" si="41"/>
        <v>factor</v>
      </c>
      <c r="H91" s="16">
        <f t="shared" si="41"/>
        <v>0</v>
      </c>
      <c r="I91" s="16">
        <f t="shared" si="41"/>
        <v>0</v>
      </c>
      <c r="J91" s="169">
        <f t="shared" si="41"/>
        <v>0</v>
      </c>
      <c r="K91" s="169">
        <f t="shared" si="41"/>
        <v>0</v>
      </c>
      <c r="L91" s="169">
        <f t="shared" si="41"/>
        <v>0</v>
      </c>
      <c r="M91" s="169">
        <f t="shared" si="41"/>
        <v>0</v>
      </c>
      <c r="N91" s="169">
        <f t="shared" si="41"/>
        <v>0</v>
      </c>
      <c r="O91" s="169">
        <f t="shared" si="41"/>
        <v>0</v>
      </c>
      <c r="P91" s="169">
        <f t="shared" si="41"/>
        <v>0</v>
      </c>
      <c r="Q91" s="169">
        <f t="shared" si="41"/>
        <v>0</v>
      </c>
      <c r="R91" s="169">
        <f t="shared" si="41"/>
        <v>0</v>
      </c>
      <c r="S91" s="169">
        <f t="shared" si="41"/>
        <v>0.970873786407767</v>
      </c>
      <c r="T91" s="169">
        <f t="shared" si="41"/>
        <v>0</v>
      </c>
      <c r="U91" s="169">
        <f t="shared" si="41"/>
        <v>0</v>
      </c>
      <c r="V91" s="169">
        <f t="shared" si="41"/>
        <v>0</v>
      </c>
      <c r="W91" s="169">
        <f t="shared" si="41"/>
        <v>0</v>
      </c>
    </row>
    <row r="92" spans="1:23" s="169" customFormat="1" outlineLevel="2" x14ac:dyDescent="0.2">
      <c r="A92" s="163"/>
      <c r="B92" s="163"/>
      <c r="C92" s="164"/>
      <c r="D92" s="165"/>
      <c r="E92" s="16" t="str">
        <f xml:space="preserve"> E$64</f>
        <v>PV discount factor at base date (Residential retail)</v>
      </c>
      <c r="F92" s="16">
        <f t="shared" ref="F92:W92" si="42" xml:space="preserve"> F$64</f>
        <v>0</v>
      </c>
      <c r="G92" s="16" t="str">
        <f t="shared" si="42"/>
        <v>factor</v>
      </c>
      <c r="H92" s="16">
        <f t="shared" si="42"/>
        <v>0</v>
      </c>
      <c r="I92" s="16">
        <f t="shared" si="42"/>
        <v>0</v>
      </c>
      <c r="J92" s="169">
        <f t="shared" si="42"/>
        <v>0</v>
      </c>
      <c r="K92" s="169">
        <f t="shared" si="42"/>
        <v>0</v>
      </c>
      <c r="L92" s="169">
        <f t="shared" si="42"/>
        <v>0</v>
      </c>
      <c r="M92" s="169">
        <f t="shared" si="42"/>
        <v>0</v>
      </c>
      <c r="N92" s="169">
        <f t="shared" si="42"/>
        <v>0</v>
      </c>
      <c r="O92" s="169">
        <f t="shared" si="42"/>
        <v>0</v>
      </c>
      <c r="P92" s="169">
        <f t="shared" si="42"/>
        <v>0</v>
      </c>
      <c r="Q92" s="169">
        <f t="shared" si="42"/>
        <v>0</v>
      </c>
      <c r="R92" s="169">
        <f t="shared" si="42"/>
        <v>0</v>
      </c>
      <c r="S92" s="169">
        <f t="shared" si="42"/>
        <v>0.970873786407767</v>
      </c>
      <c r="T92" s="169">
        <f t="shared" si="42"/>
        <v>0</v>
      </c>
      <c r="U92" s="169">
        <f t="shared" si="42"/>
        <v>0</v>
      </c>
      <c r="V92" s="169">
        <f t="shared" si="42"/>
        <v>0</v>
      </c>
      <c r="W92" s="169">
        <f t="shared" si="42"/>
        <v>0</v>
      </c>
    </row>
    <row r="93" spans="1:23" s="169" customFormat="1" outlineLevel="2" x14ac:dyDescent="0.2">
      <c r="A93" s="163"/>
      <c r="B93" s="163"/>
      <c r="C93" s="164"/>
      <c r="D93" s="165"/>
      <c r="E93" s="16" t="str">
        <f xml:space="preserve"> E$65</f>
        <v>PV discount factor at base date (Business retail)</v>
      </c>
      <c r="F93" s="16">
        <f t="shared" ref="F93:W93" si="43" xml:space="preserve"> F$65</f>
        <v>0</v>
      </c>
      <c r="G93" s="16" t="str">
        <f t="shared" si="43"/>
        <v>factor</v>
      </c>
      <c r="H93" s="16">
        <f t="shared" si="43"/>
        <v>0</v>
      </c>
      <c r="I93" s="16">
        <f t="shared" si="43"/>
        <v>0</v>
      </c>
      <c r="J93" s="169">
        <f t="shared" si="43"/>
        <v>0</v>
      </c>
      <c r="K93" s="169">
        <f t="shared" si="43"/>
        <v>0</v>
      </c>
      <c r="L93" s="169">
        <f t="shared" si="43"/>
        <v>0</v>
      </c>
      <c r="M93" s="169">
        <f t="shared" si="43"/>
        <v>0</v>
      </c>
      <c r="N93" s="169">
        <f t="shared" si="43"/>
        <v>0</v>
      </c>
      <c r="O93" s="169">
        <f t="shared" si="43"/>
        <v>0</v>
      </c>
      <c r="P93" s="169">
        <f t="shared" si="43"/>
        <v>0</v>
      </c>
      <c r="Q93" s="169">
        <f t="shared" si="43"/>
        <v>0</v>
      </c>
      <c r="R93" s="169">
        <f t="shared" si="43"/>
        <v>0</v>
      </c>
      <c r="S93" s="169">
        <f t="shared" si="43"/>
        <v>0.970873786407767</v>
      </c>
      <c r="T93" s="169">
        <f t="shared" si="43"/>
        <v>0</v>
      </c>
      <c r="U93" s="169">
        <f t="shared" si="43"/>
        <v>0</v>
      </c>
      <c r="V93" s="169">
        <f t="shared" si="43"/>
        <v>0</v>
      </c>
      <c r="W93" s="169">
        <f t="shared" si="43"/>
        <v>0</v>
      </c>
    </row>
    <row r="94" spans="1:23" s="16" customFormat="1" outlineLevel="2" x14ac:dyDescent="0.2">
      <c r="A94" s="163"/>
      <c r="B94" s="163"/>
      <c r="C94" s="164"/>
      <c r="D94" s="165"/>
    </row>
    <row r="95" spans="1:23" s="16" customFormat="1" outlineLevel="2" x14ac:dyDescent="0.2">
      <c r="A95" s="163"/>
      <c r="B95" s="163"/>
      <c r="C95" s="164"/>
      <c r="D95" s="165"/>
      <c r="E95" s="16" t="s">
        <v>1330</v>
      </c>
      <c r="G95" s="16" t="s">
        <v>158</v>
      </c>
      <c r="H95" s="166">
        <f xml:space="preserve"> SUM(J95:W95)</f>
        <v>0.40008120502158967</v>
      </c>
      <c r="J95" s="166">
        <f xml:space="preserve"> IF(J$84 = 1, $F67 * (1/J86), 0)</f>
        <v>0</v>
      </c>
      <c r="K95" s="166">
        <f t="shared" ref="K95:W95" si="44" xml:space="preserve"> IF(K$84 = 1, $F67 * (1/K86), 0)</f>
        <v>0</v>
      </c>
      <c r="L95" s="166">
        <f t="shared" si="44"/>
        <v>0</v>
      </c>
      <c r="M95" s="166">
        <f t="shared" si="44"/>
        <v>0</v>
      </c>
      <c r="N95" s="166">
        <f t="shared" si="44"/>
        <v>0</v>
      </c>
      <c r="O95" s="166">
        <f t="shared" si="44"/>
        <v>0</v>
      </c>
      <c r="P95" s="166">
        <f t="shared" si="44"/>
        <v>0</v>
      </c>
      <c r="Q95" s="166">
        <f t="shared" si="44"/>
        <v>0</v>
      </c>
      <c r="R95" s="166">
        <f t="shared" si="44"/>
        <v>0</v>
      </c>
      <c r="S95" s="166">
        <f t="shared" si="44"/>
        <v>0.40008120502158967</v>
      </c>
      <c r="T95" s="166">
        <f t="shared" si="44"/>
        <v>0</v>
      </c>
      <c r="U95" s="166">
        <f t="shared" si="44"/>
        <v>0</v>
      </c>
      <c r="V95" s="166">
        <f t="shared" si="44"/>
        <v>0</v>
      </c>
      <c r="W95" s="166">
        <f t="shared" si="44"/>
        <v>0</v>
      </c>
    </row>
    <row r="96" spans="1:23" s="16" customFormat="1" outlineLevel="2" x14ac:dyDescent="0.2">
      <c r="A96" s="163"/>
      <c r="B96" s="163"/>
      <c r="C96" s="164"/>
      <c r="D96" s="165"/>
      <c r="E96" s="16" t="s">
        <v>1331</v>
      </c>
      <c r="G96" s="16" t="s">
        <v>158</v>
      </c>
      <c r="H96" s="166">
        <f t="shared" ref="H96:H110" si="45" xml:space="preserve"> SUM(J96:W96)</f>
        <v>3.7940831600831597</v>
      </c>
      <c r="J96" s="166">
        <f t="shared" ref="J96:W96" si="46" xml:space="preserve"> IF(J$84 = 1, $F68 * (1/J87), 0)</f>
        <v>0</v>
      </c>
      <c r="K96" s="166">
        <f t="shared" si="46"/>
        <v>0</v>
      </c>
      <c r="L96" s="166">
        <f t="shared" si="46"/>
        <v>0</v>
      </c>
      <c r="M96" s="166">
        <f t="shared" si="46"/>
        <v>0</v>
      </c>
      <c r="N96" s="166">
        <f t="shared" si="46"/>
        <v>0</v>
      </c>
      <c r="O96" s="166">
        <f t="shared" si="46"/>
        <v>0</v>
      </c>
      <c r="P96" s="166">
        <f t="shared" si="46"/>
        <v>0</v>
      </c>
      <c r="Q96" s="166">
        <f t="shared" si="46"/>
        <v>0</v>
      </c>
      <c r="R96" s="166">
        <f t="shared" si="46"/>
        <v>0</v>
      </c>
      <c r="S96" s="166">
        <f t="shared" si="46"/>
        <v>3.7940831600831597</v>
      </c>
      <c r="T96" s="166">
        <f t="shared" si="46"/>
        <v>0</v>
      </c>
      <c r="U96" s="166">
        <f t="shared" si="46"/>
        <v>0</v>
      </c>
      <c r="V96" s="166">
        <f t="shared" si="46"/>
        <v>0</v>
      </c>
      <c r="W96" s="166">
        <f t="shared" si="46"/>
        <v>0</v>
      </c>
    </row>
    <row r="97" spans="1:23" s="16" customFormat="1" outlineLevel="2" x14ac:dyDescent="0.2">
      <c r="A97" s="163"/>
      <c r="B97" s="163"/>
      <c r="C97" s="164"/>
      <c r="D97" s="165"/>
      <c r="E97" s="16" t="s">
        <v>1332</v>
      </c>
      <c r="G97" s="16" t="s">
        <v>158</v>
      </c>
      <c r="H97" s="166">
        <f t="shared" si="45"/>
        <v>10.312123460738846</v>
      </c>
      <c r="J97" s="166">
        <f t="shared" ref="J97:W97" si="47" xml:space="preserve"> IF(J$84 = 1, $F69 * (1/J88), 0)</f>
        <v>0</v>
      </c>
      <c r="K97" s="166">
        <f t="shared" si="47"/>
        <v>0</v>
      </c>
      <c r="L97" s="166">
        <f t="shared" si="47"/>
        <v>0</v>
      </c>
      <c r="M97" s="166">
        <f t="shared" si="47"/>
        <v>0</v>
      </c>
      <c r="N97" s="166">
        <f t="shared" si="47"/>
        <v>0</v>
      </c>
      <c r="O97" s="166">
        <f t="shared" si="47"/>
        <v>0</v>
      </c>
      <c r="P97" s="166">
        <f t="shared" si="47"/>
        <v>0</v>
      </c>
      <c r="Q97" s="166">
        <f t="shared" si="47"/>
        <v>0</v>
      </c>
      <c r="R97" s="166">
        <f t="shared" si="47"/>
        <v>0</v>
      </c>
      <c r="S97" s="166">
        <f t="shared" si="47"/>
        <v>10.312123460738846</v>
      </c>
      <c r="T97" s="166">
        <f t="shared" si="47"/>
        <v>0</v>
      </c>
      <c r="U97" s="166">
        <f t="shared" si="47"/>
        <v>0</v>
      </c>
      <c r="V97" s="166">
        <f t="shared" si="47"/>
        <v>0</v>
      </c>
      <c r="W97" s="166">
        <f t="shared" si="47"/>
        <v>0</v>
      </c>
    </row>
    <row r="98" spans="1:23" s="16" customFormat="1" outlineLevel="2" x14ac:dyDescent="0.2">
      <c r="A98" s="163"/>
      <c r="B98" s="163"/>
      <c r="C98" s="164"/>
      <c r="D98" s="165"/>
      <c r="E98" s="16" t="s">
        <v>1333</v>
      </c>
      <c r="G98" s="16" t="s">
        <v>158</v>
      </c>
      <c r="H98" s="166">
        <f t="shared" si="45"/>
        <v>-1.5249295778026546</v>
      </c>
      <c r="J98" s="166">
        <f t="shared" ref="J98:W98" si="48" xml:space="preserve"> IF(J$84 = 1, $F70 * (1/J89), 0)</f>
        <v>0</v>
      </c>
      <c r="K98" s="166">
        <f t="shared" si="48"/>
        <v>0</v>
      </c>
      <c r="L98" s="166">
        <f t="shared" si="48"/>
        <v>0</v>
      </c>
      <c r="M98" s="166">
        <f t="shared" si="48"/>
        <v>0</v>
      </c>
      <c r="N98" s="166">
        <f t="shared" si="48"/>
        <v>0</v>
      </c>
      <c r="O98" s="166">
        <f t="shared" si="48"/>
        <v>0</v>
      </c>
      <c r="P98" s="166">
        <f t="shared" si="48"/>
        <v>0</v>
      </c>
      <c r="Q98" s="166">
        <f t="shared" si="48"/>
        <v>0</v>
      </c>
      <c r="R98" s="166">
        <f t="shared" si="48"/>
        <v>0</v>
      </c>
      <c r="S98" s="166">
        <f t="shared" si="48"/>
        <v>-1.5249295778026546</v>
      </c>
      <c r="T98" s="166">
        <f t="shared" si="48"/>
        <v>0</v>
      </c>
      <c r="U98" s="166">
        <f t="shared" si="48"/>
        <v>0</v>
      </c>
      <c r="V98" s="166">
        <f t="shared" si="48"/>
        <v>0</v>
      </c>
      <c r="W98" s="166">
        <f t="shared" si="48"/>
        <v>0</v>
      </c>
    </row>
    <row r="99" spans="1:23" s="16" customFormat="1" outlineLevel="2" x14ac:dyDescent="0.2">
      <c r="A99" s="163"/>
      <c r="B99" s="163"/>
      <c r="C99" s="164"/>
      <c r="D99" s="165"/>
      <c r="E99" s="16" t="s">
        <v>1334</v>
      </c>
      <c r="G99" s="16" t="s">
        <v>158</v>
      </c>
      <c r="H99" s="166">
        <f t="shared" si="45"/>
        <v>0</v>
      </c>
      <c r="J99" s="166">
        <f t="shared" ref="J99:W99" si="49" xml:space="preserve"> IF(J$84 = 1, $F71 * (1/J90), 0)</f>
        <v>0</v>
      </c>
      <c r="K99" s="166">
        <f t="shared" si="49"/>
        <v>0</v>
      </c>
      <c r="L99" s="166">
        <f t="shared" si="49"/>
        <v>0</v>
      </c>
      <c r="M99" s="166">
        <f t="shared" si="49"/>
        <v>0</v>
      </c>
      <c r="N99" s="166">
        <f t="shared" si="49"/>
        <v>0</v>
      </c>
      <c r="O99" s="166">
        <f t="shared" si="49"/>
        <v>0</v>
      </c>
      <c r="P99" s="166">
        <f t="shared" si="49"/>
        <v>0</v>
      </c>
      <c r="Q99" s="166">
        <f t="shared" si="49"/>
        <v>0</v>
      </c>
      <c r="R99" s="166">
        <f t="shared" si="49"/>
        <v>0</v>
      </c>
      <c r="S99" s="166">
        <f t="shared" si="49"/>
        <v>0</v>
      </c>
      <c r="T99" s="166">
        <f t="shared" si="49"/>
        <v>0</v>
      </c>
      <c r="U99" s="166">
        <f t="shared" si="49"/>
        <v>0</v>
      </c>
      <c r="V99" s="166">
        <f t="shared" si="49"/>
        <v>0</v>
      </c>
      <c r="W99" s="166">
        <f t="shared" si="49"/>
        <v>0</v>
      </c>
    </row>
    <row r="100" spans="1:23" s="16" customFormat="1" outlineLevel="2" x14ac:dyDescent="0.2">
      <c r="A100" s="163"/>
      <c r="B100" s="163"/>
      <c r="C100" s="164"/>
      <c r="D100" s="165"/>
      <c r="E100" s="16" t="s">
        <v>1335</v>
      </c>
      <c r="G100" s="16" t="s">
        <v>158</v>
      </c>
      <c r="H100" s="166">
        <f t="shared" si="45"/>
        <v>0</v>
      </c>
      <c r="J100" s="166">
        <f t="shared" ref="J100:W100" si="50" xml:space="preserve"> IF(J$84 = 1, $F72 * (1/J91), 0)</f>
        <v>0</v>
      </c>
      <c r="K100" s="166">
        <f t="shared" si="50"/>
        <v>0</v>
      </c>
      <c r="L100" s="166">
        <f t="shared" si="50"/>
        <v>0</v>
      </c>
      <c r="M100" s="166">
        <f t="shared" si="50"/>
        <v>0</v>
      </c>
      <c r="N100" s="166">
        <f t="shared" si="50"/>
        <v>0</v>
      </c>
      <c r="O100" s="166">
        <f t="shared" si="50"/>
        <v>0</v>
      </c>
      <c r="P100" s="166">
        <f t="shared" si="50"/>
        <v>0</v>
      </c>
      <c r="Q100" s="166">
        <f t="shared" si="50"/>
        <v>0</v>
      </c>
      <c r="R100" s="166">
        <f t="shared" si="50"/>
        <v>0</v>
      </c>
      <c r="S100" s="166">
        <f t="shared" si="50"/>
        <v>0</v>
      </c>
      <c r="T100" s="166">
        <f t="shared" si="50"/>
        <v>0</v>
      </c>
      <c r="U100" s="166">
        <f t="shared" si="50"/>
        <v>0</v>
      </c>
      <c r="V100" s="166">
        <f t="shared" si="50"/>
        <v>0</v>
      </c>
      <c r="W100" s="166">
        <f t="shared" si="50"/>
        <v>0</v>
      </c>
    </row>
    <row r="101" spans="1:23" s="16" customFormat="1" outlineLevel="2" x14ac:dyDescent="0.2">
      <c r="A101" s="163"/>
      <c r="B101" s="163"/>
      <c r="C101" s="164"/>
      <c r="D101" s="165"/>
      <c r="H101" s="166"/>
      <c r="J101" s="166"/>
      <c r="K101" s="166"/>
      <c r="L101" s="166"/>
      <c r="M101" s="166"/>
      <c r="N101" s="166"/>
      <c r="O101" s="166"/>
      <c r="P101" s="166"/>
      <c r="Q101" s="166"/>
      <c r="R101" s="166"/>
      <c r="S101" s="166"/>
      <c r="T101" s="166"/>
      <c r="U101" s="166"/>
      <c r="V101" s="166"/>
      <c r="W101" s="166"/>
    </row>
    <row r="102" spans="1:23" s="16" customFormat="1" outlineLevel="2" x14ac:dyDescent="0.2">
      <c r="A102" s="163"/>
      <c r="B102" s="163"/>
      <c r="C102" s="164"/>
      <c r="D102" s="165"/>
      <c r="E102" s="16" t="s">
        <v>1336</v>
      </c>
      <c r="G102" s="16" t="s">
        <v>158</v>
      </c>
      <c r="H102" s="166">
        <f t="shared" si="45"/>
        <v>0.56015689262258206</v>
      </c>
      <c r="J102" s="166">
        <f xml:space="preserve"> IF(J$84 = 1, $F74 * (1/J86), 0)</f>
        <v>0</v>
      </c>
      <c r="K102" s="166">
        <f t="shared" ref="K102:W102" si="51" xml:space="preserve"> IF(K$84 = 1, $F74 * (1/K86), 0)</f>
        <v>0</v>
      </c>
      <c r="L102" s="166">
        <f t="shared" si="51"/>
        <v>0</v>
      </c>
      <c r="M102" s="166">
        <f t="shared" si="51"/>
        <v>0</v>
      </c>
      <c r="N102" s="166">
        <f t="shared" si="51"/>
        <v>0</v>
      </c>
      <c r="O102" s="166">
        <f t="shared" si="51"/>
        <v>0</v>
      </c>
      <c r="P102" s="166">
        <f t="shared" si="51"/>
        <v>0</v>
      </c>
      <c r="Q102" s="166">
        <f t="shared" si="51"/>
        <v>0</v>
      </c>
      <c r="R102" s="166">
        <f t="shared" si="51"/>
        <v>0</v>
      </c>
      <c r="S102" s="166">
        <f t="shared" si="51"/>
        <v>0.56015689262258206</v>
      </c>
      <c r="T102" s="166">
        <f t="shared" si="51"/>
        <v>0</v>
      </c>
      <c r="U102" s="166">
        <f t="shared" si="51"/>
        <v>0</v>
      </c>
      <c r="V102" s="166">
        <f t="shared" si="51"/>
        <v>0</v>
      </c>
      <c r="W102" s="166">
        <f t="shared" si="51"/>
        <v>0</v>
      </c>
    </row>
    <row r="103" spans="1:23" s="16" customFormat="1" outlineLevel="2" x14ac:dyDescent="0.2">
      <c r="A103" s="163"/>
      <c r="B103" s="163"/>
      <c r="C103" s="164"/>
      <c r="D103" s="165"/>
      <c r="E103" s="16" t="s">
        <v>1337</v>
      </c>
      <c r="G103" s="16" t="s">
        <v>158</v>
      </c>
      <c r="H103" s="166">
        <f t="shared" si="45"/>
        <v>21.3543580075672</v>
      </c>
      <c r="J103" s="166">
        <f t="shared" ref="J103:W103" si="52" xml:space="preserve"> IF(J$84 = 1, $F75 * (1/J87), 0)</f>
        <v>0</v>
      </c>
      <c r="K103" s="166">
        <f t="shared" si="52"/>
        <v>0</v>
      </c>
      <c r="L103" s="166">
        <f t="shared" si="52"/>
        <v>0</v>
      </c>
      <c r="M103" s="166">
        <f t="shared" si="52"/>
        <v>0</v>
      </c>
      <c r="N103" s="166">
        <f t="shared" si="52"/>
        <v>0</v>
      </c>
      <c r="O103" s="166">
        <f t="shared" si="52"/>
        <v>0</v>
      </c>
      <c r="P103" s="166">
        <f t="shared" si="52"/>
        <v>0</v>
      </c>
      <c r="Q103" s="166">
        <f t="shared" si="52"/>
        <v>0</v>
      </c>
      <c r="R103" s="166">
        <f t="shared" si="52"/>
        <v>0</v>
      </c>
      <c r="S103" s="166">
        <f t="shared" si="52"/>
        <v>21.3543580075672</v>
      </c>
      <c r="T103" s="166">
        <f t="shared" si="52"/>
        <v>0</v>
      </c>
      <c r="U103" s="166">
        <f t="shared" si="52"/>
        <v>0</v>
      </c>
      <c r="V103" s="166">
        <f t="shared" si="52"/>
        <v>0</v>
      </c>
      <c r="W103" s="166">
        <f t="shared" si="52"/>
        <v>0</v>
      </c>
    </row>
    <row r="104" spans="1:23" s="16" customFormat="1" outlineLevel="2" x14ac:dyDescent="0.2">
      <c r="A104" s="163"/>
      <c r="B104" s="163"/>
      <c r="C104" s="164"/>
      <c r="D104" s="165"/>
      <c r="E104" s="16" t="s">
        <v>1338</v>
      </c>
      <c r="G104" s="16" t="s">
        <v>158</v>
      </c>
      <c r="H104" s="166">
        <f t="shared" si="45"/>
        <v>0.45121674586586824</v>
      </c>
      <c r="J104" s="166">
        <f t="shared" ref="J104:W104" si="53" xml:space="preserve"> IF(J$84 = 1, $F76 * (1/J88), 0)</f>
        <v>0</v>
      </c>
      <c r="K104" s="166">
        <f t="shared" si="53"/>
        <v>0</v>
      </c>
      <c r="L104" s="166">
        <f t="shared" si="53"/>
        <v>0</v>
      </c>
      <c r="M104" s="166">
        <f t="shared" si="53"/>
        <v>0</v>
      </c>
      <c r="N104" s="166">
        <f t="shared" si="53"/>
        <v>0</v>
      </c>
      <c r="O104" s="166">
        <f t="shared" si="53"/>
        <v>0</v>
      </c>
      <c r="P104" s="166">
        <f t="shared" si="53"/>
        <v>0</v>
      </c>
      <c r="Q104" s="166">
        <f t="shared" si="53"/>
        <v>0</v>
      </c>
      <c r="R104" s="166">
        <f t="shared" si="53"/>
        <v>0</v>
      </c>
      <c r="S104" s="166">
        <f t="shared" si="53"/>
        <v>0.45121674586586824</v>
      </c>
      <c r="T104" s="166">
        <f t="shared" si="53"/>
        <v>0</v>
      </c>
      <c r="U104" s="166">
        <f t="shared" si="53"/>
        <v>0</v>
      </c>
      <c r="V104" s="166">
        <f t="shared" si="53"/>
        <v>0</v>
      </c>
      <c r="W104" s="166">
        <f t="shared" si="53"/>
        <v>0</v>
      </c>
    </row>
    <row r="105" spans="1:23" s="16" customFormat="1" outlineLevel="2" x14ac:dyDescent="0.2">
      <c r="A105" s="163"/>
      <c r="B105" s="163"/>
      <c r="C105" s="164"/>
      <c r="D105" s="165"/>
      <c r="E105" s="16" t="s">
        <v>1339</v>
      </c>
      <c r="G105" s="16" t="s">
        <v>158</v>
      </c>
      <c r="H105" s="166">
        <f t="shared" si="45"/>
        <v>-3.5386519786634918</v>
      </c>
      <c r="J105" s="166">
        <f t="shared" ref="J105:W105" si="54" xml:space="preserve"> IF(J$84 = 1, $F77 * (1/J89), 0)</f>
        <v>0</v>
      </c>
      <c r="K105" s="166">
        <f t="shared" si="54"/>
        <v>0</v>
      </c>
      <c r="L105" s="166">
        <f t="shared" si="54"/>
        <v>0</v>
      </c>
      <c r="M105" s="166">
        <f t="shared" si="54"/>
        <v>0</v>
      </c>
      <c r="N105" s="166">
        <f t="shared" si="54"/>
        <v>0</v>
      </c>
      <c r="O105" s="166">
        <f t="shared" si="54"/>
        <v>0</v>
      </c>
      <c r="P105" s="166">
        <f t="shared" si="54"/>
        <v>0</v>
      </c>
      <c r="Q105" s="166">
        <f t="shared" si="54"/>
        <v>0</v>
      </c>
      <c r="R105" s="166">
        <f t="shared" si="54"/>
        <v>0</v>
      </c>
      <c r="S105" s="166">
        <f t="shared" si="54"/>
        <v>-3.5386519786634918</v>
      </c>
      <c r="T105" s="166">
        <f t="shared" si="54"/>
        <v>0</v>
      </c>
      <c r="U105" s="166">
        <f t="shared" si="54"/>
        <v>0</v>
      </c>
      <c r="V105" s="166">
        <f t="shared" si="54"/>
        <v>0</v>
      </c>
      <c r="W105" s="166">
        <f t="shared" si="54"/>
        <v>0</v>
      </c>
    </row>
    <row r="106" spans="1:23" s="16" customFormat="1" outlineLevel="2" x14ac:dyDescent="0.2">
      <c r="A106" s="163"/>
      <c r="B106" s="163"/>
      <c r="C106" s="164"/>
      <c r="D106" s="165"/>
      <c r="E106" s="16" t="s">
        <v>1340</v>
      </c>
      <c r="G106" s="16" t="s">
        <v>158</v>
      </c>
      <c r="H106" s="166">
        <f t="shared" si="45"/>
        <v>0</v>
      </c>
      <c r="J106" s="166">
        <f t="shared" ref="J106:W106" si="55" xml:space="preserve"> IF(J$84 = 1, $F78 * (1/J90), 0)</f>
        <v>0</v>
      </c>
      <c r="K106" s="166">
        <f t="shared" si="55"/>
        <v>0</v>
      </c>
      <c r="L106" s="166">
        <f t="shared" si="55"/>
        <v>0</v>
      </c>
      <c r="M106" s="166">
        <f t="shared" si="55"/>
        <v>0</v>
      </c>
      <c r="N106" s="166">
        <f t="shared" si="55"/>
        <v>0</v>
      </c>
      <c r="O106" s="166">
        <f t="shared" si="55"/>
        <v>0</v>
      </c>
      <c r="P106" s="166">
        <f t="shared" si="55"/>
        <v>0</v>
      </c>
      <c r="Q106" s="166">
        <f t="shared" si="55"/>
        <v>0</v>
      </c>
      <c r="R106" s="166">
        <f t="shared" si="55"/>
        <v>0</v>
      </c>
      <c r="S106" s="166">
        <f t="shared" si="55"/>
        <v>0</v>
      </c>
      <c r="T106" s="166">
        <f t="shared" si="55"/>
        <v>0</v>
      </c>
      <c r="U106" s="166">
        <f t="shared" si="55"/>
        <v>0</v>
      </c>
      <c r="V106" s="166">
        <f t="shared" si="55"/>
        <v>0</v>
      </c>
      <c r="W106" s="166">
        <f t="shared" si="55"/>
        <v>0</v>
      </c>
    </row>
    <row r="107" spans="1:23" s="16" customFormat="1" outlineLevel="2" x14ac:dyDescent="0.2">
      <c r="A107" s="163"/>
      <c r="B107" s="163"/>
      <c r="C107" s="164"/>
      <c r="D107" s="165"/>
      <c r="E107" s="16" t="s">
        <v>1341</v>
      </c>
      <c r="G107" s="16" t="s">
        <v>158</v>
      </c>
      <c r="H107" s="166">
        <f t="shared" si="45"/>
        <v>0</v>
      </c>
      <c r="J107" s="166">
        <f t="shared" ref="J107:W107" si="56" xml:space="preserve"> IF(J$84 = 1, $F79 * (1/J91), 0)</f>
        <v>0</v>
      </c>
      <c r="K107" s="166">
        <f t="shared" si="56"/>
        <v>0</v>
      </c>
      <c r="L107" s="166">
        <f t="shared" si="56"/>
        <v>0</v>
      </c>
      <c r="M107" s="166">
        <f t="shared" si="56"/>
        <v>0</v>
      </c>
      <c r="N107" s="166">
        <f t="shared" si="56"/>
        <v>0</v>
      </c>
      <c r="O107" s="166">
        <f t="shared" si="56"/>
        <v>0</v>
      </c>
      <c r="P107" s="166">
        <f t="shared" si="56"/>
        <v>0</v>
      </c>
      <c r="Q107" s="166">
        <f t="shared" si="56"/>
        <v>0</v>
      </c>
      <c r="R107" s="166">
        <f t="shared" si="56"/>
        <v>0</v>
      </c>
      <c r="S107" s="166">
        <f t="shared" si="56"/>
        <v>0</v>
      </c>
      <c r="T107" s="166">
        <f t="shared" si="56"/>
        <v>0</v>
      </c>
      <c r="U107" s="166">
        <f t="shared" si="56"/>
        <v>0</v>
      </c>
      <c r="V107" s="166">
        <f t="shared" si="56"/>
        <v>0</v>
      </c>
      <c r="W107" s="166">
        <f t="shared" si="56"/>
        <v>0</v>
      </c>
    </row>
    <row r="108" spans="1:23" s="16" customFormat="1" outlineLevel="2" x14ac:dyDescent="0.2">
      <c r="A108" s="163"/>
      <c r="B108" s="163"/>
      <c r="C108" s="164"/>
      <c r="D108" s="165"/>
      <c r="H108" s="166"/>
      <c r="J108" s="166"/>
      <c r="K108" s="166"/>
      <c r="L108" s="166"/>
      <c r="M108" s="166"/>
      <c r="N108" s="166"/>
      <c r="O108" s="166"/>
      <c r="P108" s="166"/>
      <c r="Q108" s="166"/>
      <c r="R108" s="166"/>
      <c r="S108" s="166"/>
      <c r="T108" s="166"/>
      <c r="U108" s="166"/>
      <c r="V108" s="166"/>
      <c r="W108" s="166"/>
    </row>
    <row r="109" spans="1:23" s="16" customFormat="1" outlineLevel="2" x14ac:dyDescent="0.2">
      <c r="A109" s="163"/>
      <c r="B109" s="163"/>
      <c r="C109" s="164"/>
      <c r="D109" s="165"/>
      <c r="E109" s="16" t="s">
        <v>1342</v>
      </c>
      <c r="G109" s="16" t="s">
        <v>158</v>
      </c>
      <c r="H109" s="166">
        <f t="shared" si="45"/>
        <v>0.64758761371763429</v>
      </c>
      <c r="J109" s="166">
        <f xml:space="preserve"> IF(J$84 = 1, $F81 * (1/J92), 0)</f>
        <v>0</v>
      </c>
      <c r="K109" s="166">
        <f t="shared" ref="K109:W109" si="57" xml:space="preserve"> IF(K$84 = 1, $F81 * (1/K92), 0)</f>
        <v>0</v>
      </c>
      <c r="L109" s="166">
        <f t="shared" si="57"/>
        <v>0</v>
      </c>
      <c r="M109" s="166">
        <f t="shared" si="57"/>
        <v>0</v>
      </c>
      <c r="N109" s="166">
        <f t="shared" si="57"/>
        <v>0</v>
      </c>
      <c r="O109" s="166">
        <f t="shared" si="57"/>
        <v>0</v>
      </c>
      <c r="P109" s="166">
        <f t="shared" si="57"/>
        <v>0</v>
      </c>
      <c r="Q109" s="166">
        <f t="shared" si="57"/>
        <v>0</v>
      </c>
      <c r="R109" s="166">
        <f t="shared" si="57"/>
        <v>0</v>
      </c>
      <c r="S109" s="166">
        <f t="shared" si="57"/>
        <v>0.64758761371763429</v>
      </c>
      <c r="T109" s="166">
        <f t="shared" si="57"/>
        <v>0</v>
      </c>
      <c r="U109" s="166">
        <f t="shared" si="57"/>
        <v>0</v>
      </c>
      <c r="V109" s="166">
        <f t="shared" si="57"/>
        <v>0</v>
      </c>
      <c r="W109" s="166">
        <f t="shared" si="57"/>
        <v>0</v>
      </c>
    </row>
    <row r="110" spans="1:23" s="16" customFormat="1" outlineLevel="2" x14ac:dyDescent="0.2">
      <c r="A110" s="163"/>
      <c r="B110" s="163"/>
      <c r="C110" s="164"/>
      <c r="D110" s="165"/>
      <c r="E110" s="16" t="s">
        <v>1343</v>
      </c>
      <c r="G110" s="16" t="s">
        <v>158</v>
      </c>
      <c r="H110" s="166">
        <f t="shared" si="45"/>
        <v>0</v>
      </c>
      <c r="J110" s="166">
        <f t="shared" ref="J110:W110" si="58" xml:space="preserve"> IF(J$84 = 1, $F82 * (1/J93), 0)</f>
        <v>0</v>
      </c>
      <c r="K110" s="166">
        <f t="shared" si="58"/>
        <v>0</v>
      </c>
      <c r="L110" s="166">
        <f t="shared" si="58"/>
        <v>0</v>
      </c>
      <c r="M110" s="166">
        <f t="shared" si="58"/>
        <v>0</v>
      </c>
      <c r="N110" s="166">
        <f t="shared" si="58"/>
        <v>0</v>
      </c>
      <c r="O110" s="166">
        <f t="shared" si="58"/>
        <v>0</v>
      </c>
      <c r="P110" s="166">
        <f t="shared" si="58"/>
        <v>0</v>
      </c>
      <c r="Q110" s="166">
        <f t="shared" si="58"/>
        <v>0</v>
      </c>
      <c r="R110" s="166">
        <f t="shared" si="58"/>
        <v>0</v>
      </c>
      <c r="S110" s="166">
        <f t="shared" si="58"/>
        <v>0</v>
      </c>
      <c r="T110" s="166">
        <f t="shared" si="58"/>
        <v>0</v>
      </c>
      <c r="U110" s="166">
        <f t="shared" si="58"/>
        <v>0</v>
      </c>
      <c r="V110" s="166">
        <f t="shared" si="58"/>
        <v>0</v>
      </c>
      <c r="W110" s="166">
        <f t="shared" si="58"/>
        <v>0</v>
      </c>
    </row>
    <row r="111" spans="1:23" s="16" customFormat="1" outlineLevel="1" x14ac:dyDescent="0.2">
      <c r="A111" s="163"/>
      <c r="B111" s="163"/>
      <c r="C111" s="164"/>
      <c r="D111" s="165"/>
    </row>
    <row r="112" spans="1:23" s="16" customFormat="1" outlineLevel="1" x14ac:dyDescent="0.2">
      <c r="A112" s="163"/>
      <c r="B112" s="163" t="s">
        <v>1344</v>
      </c>
      <c r="C112" s="164"/>
      <c r="D112" s="165"/>
    </row>
    <row r="113" spans="1:7" s="16" customFormat="1" outlineLevel="2" x14ac:dyDescent="0.2">
      <c r="A113" s="163"/>
      <c r="B113" s="163"/>
      <c r="C113" s="164"/>
      <c r="D113" s="165"/>
    </row>
    <row r="114" spans="1:7" s="138" customFormat="1" outlineLevel="2" x14ac:dyDescent="0.2">
      <c r="A114" s="157"/>
      <c r="B114" s="157"/>
      <c r="C114" s="158"/>
      <c r="D114" s="159"/>
      <c r="E114" s="138" t="str">
        <f xml:space="preserve"> Calc!E$2163</f>
        <v xml:space="preserve">Company - Unprofiled post financeability adjustments eligible for tax uplift - real (2022-23 CPIH FYA prices) (WR) </v>
      </c>
      <c r="F114" s="139">
        <f xml:space="preserve"> Calc!F$2163</f>
        <v>0.38842835438989287</v>
      </c>
      <c r="G114" s="138" t="str">
        <f xml:space="preserve"> Calc!G$2163</f>
        <v>£m</v>
      </c>
    </row>
    <row r="115" spans="1:7" s="138" customFormat="1" outlineLevel="2" x14ac:dyDescent="0.2">
      <c r="A115" s="157"/>
      <c r="B115" s="157"/>
      <c r="C115" s="158"/>
      <c r="D115" s="159"/>
      <c r="E115" s="138" t="str">
        <f xml:space="preserve"> Calc!E$2164</f>
        <v xml:space="preserve">Company - Unprofiled post financeability adjustments eligible for tax uplift - real (2022-23 CPIH FYA prices) (WN) </v>
      </c>
      <c r="F115" s="139">
        <f xml:space="preserve"> Calc!F$2164</f>
        <v>3.6835758835758829</v>
      </c>
      <c r="G115" s="138" t="str">
        <f xml:space="preserve"> Calc!G$2164</f>
        <v>£m</v>
      </c>
    </row>
    <row r="116" spans="1:7" s="138" customFormat="1" outlineLevel="2" x14ac:dyDescent="0.2">
      <c r="A116" s="157"/>
      <c r="B116" s="157"/>
      <c r="C116" s="158"/>
      <c r="D116" s="159"/>
      <c r="E116" s="138" t="str">
        <f xml:space="preserve"> Calc!E$2165</f>
        <v xml:space="preserve">Company - Unprofiled post financeability adjustments eligible for tax uplift - real (2022-23 CPIH FYA prices) (WWN) </v>
      </c>
      <c r="F116" s="139">
        <f xml:space="preserve"> Calc!F$2165</f>
        <v>10.011770350231888</v>
      </c>
      <c r="G116" s="138" t="str">
        <f xml:space="preserve"> Calc!G$2165</f>
        <v>£m</v>
      </c>
    </row>
    <row r="117" spans="1:7" s="138" customFormat="1" outlineLevel="2" x14ac:dyDescent="0.2">
      <c r="A117" s="157"/>
      <c r="B117" s="157"/>
      <c r="C117" s="158"/>
      <c r="D117" s="159"/>
      <c r="E117" s="138" t="str">
        <f xml:space="preserve"> Calc!E$2166</f>
        <v xml:space="preserve">Company - Unprofiled post financeability adjustments eligible for tax uplift - real (2022-23 CPIH FYA prices) (BR) </v>
      </c>
      <c r="F117" s="139">
        <f xml:space="preserve"> Calc!F$2166</f>
        <v>-1.4805141532064607</v>
      </c>
      <c r="G117" s="138" t="str">
        <f xml:space="preserve"> Calc!G$2166</f>
        <v>£m</v>
      </c>
    </row>
    <row r="118" spans="1:7" s="138" customFormat="1" outlineLevel="2" x14ac:dyDescent="0.2">
      <c r="A118" s="157"/>
      <c r="B118" s="157"/>
      <c r="C118" s="158"/>
      <c r="D118" s="159"/>
      <c r="E118" s="138" t="str">
        <f xml:space="preserve"> Calc!E$2167</f>
        <v xml:space="preserve">Company - Unprofiled post financeability adjustments eligible for tax uplift - real (2022-23 CPIH FYA prices) (ADDN1) </v>
      </c>
      <c r="F118" s="139">
        <f xml:space="preserve"> Calc!F$2167</f>
        <v>0</v>
      </c>
      <c r="G118" s="138" t="str">
        <f xml:space="preserve"> Calc!G$2167</f>
        <v>£m</v>
      </c>
    </row>
    <row r="119" spans="1:7" s="138" customFormat="1" outlineLevel="2" x14ac:dyDescent="0.2">
      <c r="A119" s="157"/>
      <c r="B119" s="157"/>
      <c r="C119" s="158"/>
      <c r="D119" s="159"/>
      <c r="E119" s="138" t="str">
        <f xml:space="preserve"> Calc!E$2168</f>
        <v xml:space="preserve">Company - Unprofiled post financeability adjustments eligible for tax uplift - real (2022-23 CPIH FYA prices) (ADDN2) </v>
      </c>
      <c r="F119" s="139">
        <f xml:space="preserve"> Calc!F$2168</f>
        <v>0</v>
      </c>
      <c r="G119" s="138" t="str">
        <f xml:space="preserve"> Calc!G$2168</f>
        <v>£m</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Calc!E$2171</f>
        <v xml:space="preserve">Company - Unprofiled post financeability adjustments not eligible for tax uplift - real (2022-23 CPIH FYA prices) (WR) </v>
      </c>
      <c r="F121" s="139">
        <f xml:space="preserve"> Calc!F$2171</f>
        <v>0.5438416433228952</v>
      </c>
      <c r="G121" s="138" t="str">
        <f xml:space="preserve"> Calc!G$2171</f>
        <v>£m</v>
      </c>
    </row>
    <row r="122" spans="1:7" s="138" customFormat="1" outlineLevel="2" x14ac:dyDescent="0.2">
      <c r="A122" s="157"/>
      <c r="B122" s="157"/>
      <c r="C122" s="158"/>
      <c r="D122" s="159"/>
      <c r="E122" s="138" t="str">
        <f xml:space="preserve"> Calc!E$2172</f>
        <v xml:space="preserve">Company - Unprofiled post financeability adjustments not eligible for tax uplift - real (2022-23 CPIH FYA prices) (WN) </v>
      </c>
      <c r="F122" s="139">
        <f xml:space="preserve"> Calc!F$2172</f>
        <v>20.732386415113787</v>
      </c>
      <c r="G122" s="138" t="str">
        <f xml:space="preserve"> Calc!G$2172</f>
        <v>£m</v>
      </c>
    </row>
    <row r="123" spans="1:7" s="138" customFormat="1" outlineLevel="2" x14ac:dyDescent="0.2">
      <c r="A123" s="157"/>
      <c r="B123" s="157"/>
      <c r="C123" s="158"/>
      <c r="D123" s="159"/>
      <c r="E123" s="138" t="str">
        <f xml:space="preserve"> Calc!E$2173</f>
        <v xml:space="preserve">Company - Unprofiled post financeability adjustments not eligible for tax uplift - real (2022-23 CPIH FYA prices) (WWN) </v>
      </c>
      <c r="F123" s="139">
        <f xml:space="preserve"> Calc!F$2173</f>
        <v>0.43807451054938662</v>
      </c>
      <c r="G123" s="138" t="str">
        <f xml:space="preserve"> Calc!G$2173</f>
        <v>£m</v>
      </c>
    </row>
    <row r="124" spans="1:7" s="138" customFormat="1" outlineLevel="2" x14ac:dyDescent="0.2">
      <c r="A124" s="157"/>
      <c r="B124" s="157"/>
      <c r="C124" s="158"/>
      <c r="D124" s="159"/>
      <c r="E124" s="138" t="str">
        <f xml:space="preserve"> Calc!E$2174</f>
        <v xml:space="preserve">Company - Unprofiled post financeability adjustments not eligible for tax uplift - real (2022-23 CPIH FYA prices) (BR) </v>
      </c>
      <c r="F124" s="139">
        <f xml:space="preserve"> Calc!F$2174</f>
        <v>-3.4355844453043609</v>
      </c>
      <c r="G124" s="138" t="str">
        <f xml:space="preserve"> Calc!G$2174</f>
        <v>£m</v>
      </c>
    </row>
    <row r="125" spans="1:7" s="138" customFormat="1" outlineLevel="2" x14ac:dyDescent="0.2">
      <c r="A125" s="157"/>
      <c r="B125" s="157"/>
      <c r="C125" s="158"/>
      <c r="D125" s="159"/>
      <c r="E125" s="138" t="str">
        <f xml:space="preserve"> Calc!E$2175</f>
        <v xml:space="preserve">Company - Unprofiled post financeability adjustments not eligible for tax uplift - real (2022-23 CPIH FYA prices) (ADDN1) </v>
      </c>
      <c r="F125" s="139">
        <f xml:space="preserve"> Calc!F$2175</f>
        <v>0</v>
      </c>
      <c r="G125" s="138" t="str">
        <f xml:space="preserve"> Calc!G$2175</f>
        <v>£m</v>
      </c>
    </row>
    <row r="126" spans="1:7" s="138" customFormat="1" outlineLevel="2" x14ac:dyDescent="0.2">
      <c r="A126" s="157"/>
      <c r="B126" s="157"/>
      <c r="C126" s="158"/>
      <c r="D126" s="159"/>
      <c r="E126" s="138" t="str">
        <f xml:space="preserve"> Calc!E$2176</f>
        <v xml:space="preserve">Company - Unprofiled post financeability adjustments not eligible for tax uplift - real (2022-23 CPIH FYA prices) (ADDN2) </v>
      </c>
      <c r="F126" s="139">
        <f xml:space="preserve"> Calc!F$2176</f>
        <v>0</v>
      </c>
      <c r="G126" s="138" t="str">
        <f xml:space="preserve"> Calc!G$2176</f>
        <v>£m</v>
      </c>
    </row>
    <row r="127" spans="1:7" s="138" customFormat="1" outlineLevel="2" x14ac:dyDescent="0.2">
      <c r="A127" s="157"/>
      <c r="B127" s="157"/>
      <c r="C127" s="158"/>
      <c r="D127" s="159"/>
      <c r="F127" s="139"/>
    </row>
    <row r="128" spans="1:7" s="138" customFormat="1" outlineLevel="2" x14ac:dyDescent="0.2">
      <c r="A128" s="157"/>
      <c r="B128" s="157"/>
      <c r="C128" s="158"/>
      <c r="D128" s="159"/>
      <c r="E128" s="138" t="str">
        <f xml:space="preserve"> Calc!E$2178</f>
        <v>Company - Unprofiled - Residential retail revenue adjustment - real (2022-23 CPIH FYA prices)</v>
      </c>
      <c r="F128" s="139">
        <f xml:space="preserve"> Calc!F$2178</f>
        <v>0.62872583856080999</v>
      </c>
      <c r="G128" s="138" t="str">
        <f xml:space="preserve"> Calc!G$2178</f>
        <v>£m</v>
      </c>
    </row>
    <row r="129" spans="1:23" s="138" customFormat="1" outlineLevel="2" x14ac:dyDescent="0.2">
      <c r="A129" s="157"/>
      <c r="B129" s="157"/>
      <c r="C129" s="158"/>
      <c r="D129" s="159"/>
      <c r="E129" s="138" t="str">
        <f xml:space="preserve"> Calc!E$2179</f>
        <v>Company - Unprofiled - Business retail revenue adjustment - real (2022-23 CPIH FYA prices)</v>
      </c>
      <c r="F129" s="139">
        <f xml:space="preserve"> Calc!F$2179</f>
        <v>0</v>
      </c>
      <c r="G129" s="138" t="str">
        <f xml:space="preserve"> Calc!G$2179</f>
        <v>£m</v>
      </c>
    </row>
    <row r="130" spans="1:23" s="16" customFormat="1" outlineLevel="2" x14ac:dyDescent="0.2">
      <c r="A130" s="163"/>
      <c r="B130" s="163"/>
      <c r="C130" s="164"/>
      <c r="D130" s="165"/>
    </row>
    <row r="131" spans="1:23" s="16" customFormat="1" outlineLevel="2" x14ac:dyDescent="0.2">
      <c r="A131" s="163"/>
      <c r="B131" s="163"/>
      <c r="C131" s="164"/>
      <c r="D131" s="165"/>
      <c r="E131" s="16" t="str">
        <f xml:space="preserve"> E$35</f>
        <v>Equivalent Annual Cost (EAC) factor (WR)</v>
      </c>
      <c r="F131" s="173">
        <f t="shared" ref="F131:G131" si="59" xml:space="preserve"> F$35</f>
        <v>4.5797071871945345</v>
      </c>
      <c r="G131" s="16" t="str">
        <f t="shared" si="59"/>
        <v>factor</v>
      </c>
    </row>
    <row r="132" spans="1:23" s="16" customFormat="1" outlineLevel="2" x14ac:dyDescent="0.2">
      <c r="A132" s="163"/>
      <c r="B132" s="163"/>
      <c r="C132" s="164"/>
      <c r="D132" s="165"/>
      <c r="E132" s="16" t="str">
        <f xml:space="preserve"> E$36</f>
        <v>Equivalent Annual Cost (EAC) factor (WN)</v>
      </c>
      <c r="F132" s="173">
        <f t="shared" ref="F132:G132" si="60" xml:space="preserve"> F$36</f>
        <v>4.5797071871945345</v>
      </c>
      <c r="G132" s="16" t="str">
        <f t="shared" si="60"/>
        <v>factor</v>
      </c>
    </row>
    <row r="133" spans="1:23" s="16" customFormat="1" outlineLevel="2" x14ac:dyDescent="0.2">
      <c r="A133" s="163"/>
      <c r="B133" s="163"/>
      <c r="C133" s="164"/>
      <c r="D133" s="165"/>
      <c r="E133" s="16" t="str">
        <f xml:space="preserve"> E$37</f>
        <v>Equivalent Annual Cost (EAC) factor (WWN)</v>
      </c>
      <c r="F133" s="173">
        <f t="shared" ref="F133:G133" si="61" xml:space="preserve"> F$37</f>
        <v>4.5797071871945345</v>
      </c>
      <c r="G133" s="16" t="str">
        <f t="shared" si="61"/>
        <v>factor</v>
      </c>
    </row>
    <row r="134" spans="1:23" s="16" customFormat="1" outlineLevel="2" x14ac:dyDescent="0.2">
      <c r="A134" s="163"/>
      <c r="B134" s="163"/>
      <c r="C134" s="164"/>
      <c r="D134" s="165"/>
      <c r="E134" s="16" t="str">
        <f xml:space="preserve"> E$38</f>
        <v>Equivalent Annual Cost (EAC) factor (BR)</v>
      </c>
      <c r="F134" s="173">
        <f t="shared" ref="F134:G134" si="62" xml:space="preserve"> F$38</f>
        <v>4.5797071871945345</v>
      </c>
      <c r="G134" s="16" t="str">
        <f t="shared" si="62"/>
        <v>factor</v>
      </c>
    </row>
    <row r="135" spans="1:23" s="16" customFormat="1" outlineLevel="2" x14ac:dyDescent="0.2">
      <c r="A135" s="163"/>
      <c r="B135" s="163"/>
      <c r="C135" s="164"/>
      <c r="D135" s="165"/>
      <c r="E135" s="16" t="str">
        <f xml:space="preserve"> E$39</f>
        <v>Equivalent Annual Cost (EAC) factor (ADDN1)</v>
      </c>
      <c r="F135" s="173">
        <f t="shared" ref="F135:G135" si="63" xml:space="preserve"> F$39</f>
        <v>4.5797071871945345</v>
      </c>
      <c r="G135" s="16" t="str">
        <f t="shared" si="63"/>
        <v>factor</v>
      </c>
    </row>
    <row r="136" spans="1:23" s="16" customFormat="1" outlineLevel="2" x14ac:dyDescent="0.2">
      <c r="A136" s="163"/>
      <c r="B136" s="163"/>
      <c r="C136" s="164"/>
      <c r="D136" s="165"/>
      <c r="E136" s="16" t="str">
        <f xml:space="preserve"> E$40</f>
        <v>Equivalent Annual Cost (EAC) factor (ADDN2)</v>
      </c>
      <c r="F136" s="173">
        <f t="shared" ref="F136:G136" si="64" xml:space="preserve"> F$40</f>
        <v>4.5797071871945345</v>
      </c>
      <c r="G136" s="16" t="str">
        <f t="shared" si="64"/>
        <v>factor</v>
      </c>
    </row>
    <row r="137" spans="1:23" s="16" customFormat="1" outlineLevel="2" x14ac:dyDescent="0.2">
      <c r="A137" s="163"/>
      <c r="B137" s="163"/>
      <c r="C137" s="164"/>
      <c r="D137" s="165"/>
      <c r="E137" s="16" t="str">
        <f xml:space="preserve"> E$41</f>
        <v>Equivalent Annual Cost (EAC) factor (Residential retail)</v>
      </c>
      <c r="F137" s="173">
        <f t="shared" ref="F137:G137" si="65" xml:space="preserve"> F$41</f>
        <v>4.5797071871945345</v>
      </c>
      <c r="G137" s="16" t="str">
        <f t="shared" si="65"/>
        <v>factor</v>
      </c>
    </row>
    <row r="138" spans="1:23" s="16" customFormat="1" outlineLevel="2" x14ac:dyDescent="0.2">
      <c r="A138" s="163"/>
      <c r="B138" s="163"/>
      <c r="C138" s="164"/>
      <c r="D138" s="165"/>
      <c r="E138" s="16" t="str">
        <f xml:space="preserve"> E$42</f>
        <v>Equivalent Annual Cost (EAC) factor (Business retail)</v>
      </c>
      <c r="F138" s="173">
        <f t="shared" ref="F138:G138" si="66" xml:space="preserve"> F$42</f>
        <v>4.5797071871945345</v>
      </c>
      <c r="G138" s="16" t="str">
        <f t="shared" si="66"/>
        <v>factor</v>
      </c>
    </row>
    <row r="139" spans="1:23" s="16" customFormat="1" outlineLevel="2" x14ac:dyDescent="0.2">
      <c r="A139" s="163"/>
      <c r="B139" s="163"/>
      <c r="C139" s="164"/>
      <c r="D139" s="165"/>
    </row>
    <row r="140" spans="1:23" s="138" customFormat="1" outlineLevel="2" x14ac:dyDescent="0.2">
      <c r="A140" s="157"/>
      <c r="B140" s="157">
        <f xml:space="preserve"> Time!B$36</f>
        <v>0</v>
      </c>
      <c r="C140" s="158">
        <f xml:space="preserve"> Time!C$36</f>
        <v>0</v>
      </c>
      <c r="D140" s="159">
        <f xml:space="preserve"> Time!D$36</f>
        <v>0</v>
      </c>
      <c r="E140" s="162" t="str">
        <f xml:space="preserve"> Time!E$36</f>
        <v>AMP period flag</v>
      </c>
      <c r="F140" s="160">
        <f xml:space="preserve"> Time!F$36</f>
        <v>0</v>
      </c>
      <c r="G140" s="161" t="str">
        <f xml:space="preserve"> Time!G$36</f>
        <v>flag</v>
      </c>
      <c r="H140" s="138">
        <f xml:space="preserve"> Time!H$36</f>
        <v>5</v>
      </c>
      <c r="I140" s="138">
        <f xml:space="preserve"> Time!I$36</f>
        <v>0</v>
      </c>
      <c r="J140" s="138">
        <f xml:space="preserve"> Time!J$36</f>
        <v>0</v>
      </c>
      <c r="K140" s="138">
        <f xml:space="preserve"> Time!K$36</f>
        <v>0</v>
      </c>
      <c r="L140" s="138">
        <f xml:space="preserve"> Time!L$36</f>
        <v>0</v>
      </c>
      <c r="M140" s="138">
        <f xml:space="preserve"> Time!M$36</f>
        <v>0</v>
      </c>
      <c r="N140" s="138">
        <f xml:space="preserve"> Time!N$36</f>
        <v>0</v>
      </c>
      <c r="O140" s="138">
        <f xml:space="preserve"> Time!O$36</f>
        <v>0</v>
      </c>
      <c r="P140" s="138">
        <f xml:space="preserve"> Time!P$36</f>
        <v>0</v>
      </c>
      <c r="Q140" s="138">
        <f xml:space="preserve"> Time!Q$36</f>
        <v>0</v>
      </c>
      <c r="R140" s="138">
        <f xml:space="preserve"> Time!R$36</f>
        <v>0</v>
      </c>
      <c r="S140" s="138">
        <f xml:space="preserve"> Time!S$36</f>
        <v>1</v>
      </c>
      <c r="T140" s="138">
        <f xml:space="preserve"> Time!T$36</f>
        <v>1</v>
      </c>
      <c r="U140" s="138">
        <f xml:space="preserve"> Time!U$36</f>
        <v>1</v>
      </c>
      <c r="V140" s="138">
        <f xml:space="preserve"> Time!V$36</f>
        <v>1</v>
      </c>
      <c r="W140" s="138">
        <f xml:space="preserve"> Time!W$36</f>
        <v>1</v>
      </c>
    </row>
    <row r="141" spans="1:23" s="16" customFormat="1" outlineLevel="2" x14ac:dyDescent="0.2">
      <c r="A141" s="163"/>
      <c r="B141" s="163"/>
      <c r="C141" s="164"/>
      <c r="D141" s="165"/>
    </row>
    <row r="142" spans="1:23" s="166" customFormat="1" outlineLevel="2" x14ac:dyDescent="0.2">
      <c r="A142" s="163"/>
      <c r="B142" s="163"/>
      <c r="C142" s="164"/>
      <c r="D142" s="165"/>
      <c r="E142" s="16" t="s">
        <v>1345</v>
      </c>
      <c r="G142" s="166" t="s">
        <v>158</v>
      </c>
      <c r="H142" s="166">
        <f t="shared" ref="H142:H157" si="67" xml:space="preserve"> SUM(J142:W142)</f>
        <v>0.42407553421318051</v>
      </c>
      <c r="J142" s="166">
        <f t="shared" ref="J142:W142" si="68" xml:space="preserve"> ($F114 / $F131) * J$140</f>
        <v>0</v>
      </c>
      <c r="K142" s="166">
        <f t="shared" si="68"/>
        <v>0</v>
      </c>
      <c r="L142" s="166">
        <f t="shared" si="68"/>
        <v>0</v>
      </c>
      <c r="M142" s="166">
        <f t="shared" si="68"/>
        <v>0</v>
      </c>
      <c r="N142" s="166">
        <f t="shared" si="68"/>
        <v>0</v>
      </c>
      <c r="O142" s="166">
        <f t="shared" si="68"/>
        <v>0</v>
      </c>
      <c r="P142" s="166">
        <f t="shared" si="68"/>
        <v>0</v>
      </c>
      <c r="Q142" s="166">
        <f t="shared" si="68"/>
        <v>0</v>
      </c>
      <c r="R142" s="166">
        <f t="shared" si="68"/>
        <v>0</v>
      </c>
      <c r="S142" s="166">
        <f xml:space="preserve"> ($F114 / $F131) * S$140</f>
        <v>8.4815106842636101E-2</v>
      </c>
      <c r="T142" s="166">
        <f t="shared" si="68"/>
        <v>8.4815106842636101E-2</v>
      </c>
      <c r="U142" s="166">
        <f t="shared" si="68"/>
        <v>8.4815106842636101E-2</v>
      </c>
      <c r="V142" s="166">
        <f t="shared" si="68"/>
        <v>8.4815106842636101E-2</v>
      </c>
      <c r="W142" s="166">
        <f t="shared" si="68"/>
        <v>8.4815106842636101E-2</v>
      </c>
    </row>
    <row r="143" spans="1:23" s="166" customFormat="1" outlineLevel="2" x14ac:dyDescent="0.2">
      <c r="A143" s="163"/>
      <c r="B143" s="163"/>
      <c r="C143" s="164"/>
      <c r="D143" s="165"/>
      <c r="E143" s="16" t="s">
        <v>1346</v>
      </c>
      <c r="G143" s="166" t="s">
        <v>158</v>
      </c>
      <c r="H143" s="166">
        <f t="shared" si="67"/>
        <v>4.0216281663985498</v>
      </c>
      <c r="J143" s="166">
        <f t="shared" ref="J143:W143" si="69" xml:space="preserve"> ($F115 / $F132) * J$140</f>
        <v>0</v>
      </c>
      <c r="K143" s="166">
        <f t="shared" si="69"/>
        <v>0</v>
      </c>
      <c r="L143" s="166">
        <f t="shared" si="69"/>
        <v>0</v>
      </c>
      <c r="M143" s="166">
        <f t="shared" si="69"/>
        <v>0</v>
      </c>
      <c r="N143" s="166">
        <f t="shared" si="69"/>
        <v>0</v>
      </c>
      <c r="O143" s="166">
        <f t="shared" si="69"/>
        <v>0</v>
      </c>
      <c r="P143" s="166">
        <f t="shared" si="69"/>
        <v>0</v>
      </c>
      <c r="Q143" s="166">
        <f t="shared" si="69"/>
        <v>0</v>
      </c>
      <c r="R143" s="166">
        <f t="shared" si="69"/>
        <v>0</v>
      </c>
      <c r="S143" s="166">
        <f t="shared" si="69"/>
        <v>0.80432563327970996</v>
      </c>
      <c r="T143" s="166">
        <f t="shared" si="69"/>
        <v>0.80432563327970996</v>
      </c>
      <c r="U143" s="166">
        <f t="shared" si="69"/>
        <v>0.80432563327970996</v>
      </c>
      <c r="V143" s="166">
        <f t="shared" si="69"/>
        <v>0.80432563327970996</v>
      </c>
      <c r="W143" s="166">
        <f t="shared" si="69"/>
        <v>0.80432563327970996</v>
      </c>
    </row>
    <row r="144" spans="1:23" s="166" customFormat="1" outlineLevel="2" x14ac:dyDescent="0.2">
      <c r="A144" s="163"/>
      <c r="B144" s="163"/>
      <c r="C144" s="164"/>
      <c r="D144" s="165"/>
      <c r="E144" s="16" t="s">
        <v>1347</v>
      </c>
      <c r="G144" s="166" t="s">
        <v>158</v>
      </c>
      <c r="H144" s="166">
        <f t="shared" si="67"/>
        <v>10.930579118929394</v>
      </c>
      <c r="J144" s="166">
        <f t="shared" ref="J144:W144" si="70" xml:space="preserve"> ($F116 / $F133) * J$140</f>
        <v>0</v>
      </c>
      <c r="K144" s="166">
        <f t="shared" si="70"/>
        <v>0</v>
      </c>
      <c r="L144" s="166">
        <f t="shared" si="70"/>
        <v>0</v>
      </c>
      <c r="M144" s="166">
        <f t="shared" si="70"/>
        <v>0</v>
      </c>
      <c r="N144" s="166">
        <f t="shared" si="70"/>
        <v>0</v>
      </c>
      <c r="O144" s="166">
        <f t="shared" si="70"/>
        <v>0</v>
      </c>
      <c r="P144" s="166">
        <f t="shared" si="70"/>
        <v>0</v>
      </c>
      <c r="Q144" s="166">
        <f t="shared" si="70"/>
        <v>0</v>
      </c>
      <c r="R144" s="166">
        <f t="shared" si="70"/>
        <v>0</v>
      </c>
      <c r="S144" s="166">
        <f t="shared" si="70"/>
        <v>2.1861158237858787</v>
      </c>
      <c r="T144" s="166">
        <f t="shared" si="70"/>
        <v>2.1861158237858787</v>
      </c>
      <c r="U144" s="166">
        <f t="shared" si="70"/>
        <v>2.1861158237858787</v>
      </c>
      <c r="V144" s="166">
        <f t="shared" si="70"/>
        <v>2.1861158237858787</v>
      </c>
      <c r="W144" s="166">
        <f t="shared" si="70"/>
        <v>2.1861158237858787</v>
      </c>
    </row>
    <row r="145" spans="1:23" s="166" customFormat="1" outlineLevel="2" x14ac:dyDescent="0.2">
      <c r="A145" s="163"/>
      <c r="B145" s="163"/>
      <c r="C145" s="164"/>
      <c r="D145" s="165"/>
      <c r="E145" s="16" t="s">
        <v>1348</v>
      </c>
      <c r="G145" s="166" t="s">
        <v>158</v>
      </c>
      <c r="H145" s="166">
        <f t="shared" si="67"/>
        <v>-1.6163851668794171</v>
      </c>
      <c r="J145" s="166">
        <f t="shared" ref="J145:W145" si="71" xml:space="preserve"> ($F117 / $F134) * J$140</f>
        <v>0</v>
      </c>
      <c r="K145" s="166">
        <f t="shared" si="71"/>
        <v>0</v>
      </c>
      <c r="L145" s="166">
        <f t="shared" si="71"/>
        <v>0</v>
      </c>
      <c r="M145" s="166">
        <f t="shared" si="71"/>
        <v>0</v>
      </c>
      <c r="N145" s="166">
        <f t="shared" si="71"/>
        <v>0</v>
      </c>
      <c r="O145" s="166">
        <f t="shared" si="71"/>
        <v>0</v>
      </c>
      <c r="P145" s="166">
        <f t="shared" si="71"/>
        <v>0</v>
      </c>
      <c r="Q145" s="166">
        <f t="shared" si="71"/>
        <v>0</v>
      </c>
      <c r="R145" s="166">
        <f t="shared" si="71"/>
        <v>0</v>
      </c>
      <c r="S145" s="166">
        <f t="shared" si="71"/>
        <v>-0.32327703337588343</v>
      </c>
      <c r="T145" s="166">
        <f t="shared" si="71"/>
        <v>-0.32327703337588343</v>
      </c>
      <c r="U145" s="166">
        <f t="shared" si="71"/>
        <v>-0.32327703337588343</v>
      </c>
      <c r="V145" s="166">
        <f t="shared" si="71"/>
        <v>-0.32327703337588343</v>
      </c>
      <c r="W145" s="166">
        <f t="shared" si="71"/>
        <v>-0.32327703337588343</v>
      </c>
    </row>
    <row r="146" spans="1:23" s="166" customFormat="1" outlineLevel="2" x14ac:dyDescent="0.2">
      <c r="A146" s="163"/>
      <c r="B146" s="163"/>
      <c r="C146" s="164"/>
      <c r="D146" s="165"/>
      <c r="E146" s="16" t="s">
        <v>1349</v>
      </c>
      <c r="G146" s="166" t="s">
        <v>158</v>
      </c>
      <c r="H146" s="166">
        <f t="shared" si="67"/>
        <v>0</v>
      </c>
      <c r="J146" s="166">
        <f t="shared" ref="J146:W146" si="72" xml:space="preserve"> ($F118 / $F135) * J$140</f>
        <v>0</v>
      </c>
      <c r="K146" s="166">
        <f t="shared" si="72"/>
        <v>0</v>
      </c>
      <c r="L146" s="166">
        <f t="shared" si="72"/>
        <v>0</v>
      </c>
      <c r="M146" s="166">
        <f t="shared" si="72"/>
        <v>0</v>
      </c>
      <c r="N146" s="166">
        <f t="shared" si="72"/>
        <v>0</v>
      </c>
      <c r="O146" s="166">
        <f t="shared" si="72"/>
        <v>0</v>
      </c>
      <c r="P146" s="166">
        <f t="shared" si="72"/>
        <v>0</v>
      </c>
      <c r="Q146" s="166">
        <f t="shared" si="72"/>
        <v>0</v>
      </c>
      <c r="R146" s="166">
        <f t="shared" si="72"/>
        <v>0</v>
      </c>
      <c r="S146" s="166">
        <f t="shared" si="72"/>
        <v>0</v>
      </c>
      <c r="T146" s="166">
        <f t="shared" si="72"/>
        <v>0</v>
      </c>
      <c r="U146" s="166">
        <f t="shared" si="72"/>
        <v>0</v>
      </c>
      <c r="V146" s="166">
        <f t="shared" si="72"/>
        <v>0</v>
      </c>
      <c r="W146" s="166">
        <f t="shared" si="72"/>
        <v>0</v>
      </c>
    </row>
    <row r="147" spans="1:23" s="166" customFormat="1" outlineLevel="2" x14ac:dyDescent="0.2">
      <c r="A147" s="163"/>
      <c r="B147" s="163"/>
      <c r="C147" s="164"/>
      <c r="D147" s="165"/>
      <c r="E147" s="16" t="s">
        <v>1350</v>
      </c>
      <c r="G147" s="166" t="s">
        <v>158</v>
      </c>
      <c r="H147" s="166">
        <f t="shared" si="67"/>
        <v>0</v>
      </c>
      <c r="J147" s="166">
        <f t="shared" ref="J147:W147" si="73" xml:space="preserve"> ($F119 / $F136) * J$140</f>
        <v>0</v>
      </c>
      <c r="K147" s="166">
        <f t="shared" si="73"/>
        <v>0</v>
      </c>
      <c r="L147" s="166">
        <f t="shared" si="73"/>
        <v>0</v>
      </c>
      <c r="M147" s="166">
        <f t="shared" si="73"/>
        <v>0</v>
      </c>
      <c r="N147" s="166">
        <f t="shared" si="73"/>
        <v>0</v>
      </c>
      <c r="O147" s="166">
        <f t="shared" si="73"/>
        <v>0</v>
      </c>
      <c r="P147" s="166">
        <f t="shared" si="73"/>
        <v>0</v>
      </c>
      <c r="Q147" s="166">
        <f t="shared" si="73"/>
        <v>0</v>
      </c>
      <c r="R147" s="166">
        <f t="shared" si="73"/>
        <v>0</v>
      </c>
      <c r="S147" s="166">
        <f t="shared" si="73"/>
        <v>0</v>
      </c>
      <c r="T147" s="166">
        <f t="shared" si="73"/>
        <v>0</v>
      </c>
      <c r="U147" s="166">
        <f t="shared" si="73"/>
        <v>0</v>
      </c>
      <c r="V147" s="166">
        <f t="shared" si="73"/>
        <v>0</v>
      </c>
      <c r="W147" s="166">
        <f t="shared" si="73"/>
        <v>0</v>
      </c>
    </row>
    <row r="148" spans="1:23" s="166" customFormat="1" outlineLevel="2" x14ac:dyDescent="0.2">
      <c r="A148" s="163"/>
      <c r="B148" s="163"/>
      <c r="C148" s="164"/>
      <c r="D148" s="165"/>
      <c r="E148" s="16"/>
    </row>
    <row r="149" spans="1:23" s="166" customFormat="1" outlineLevel="2" x14ac:dyDescent="0.2">
      <c r="A149" s="163"/>
      <c r="B149" s="163"/>
      <c r="C149" s="164"/>
      <c r="D149" s="165"/>
      <c r="E149" s="16" t="s">
        <v>1351</v>
      </c>
      <c r="G149" s="166" t="s">
        <v>158</v>
      </c>
      <c r="H149" s="166">
        <f t="shared" si="67"/>
        <v>0.59375154468777847</v>
      </c>
      <c r="J149" s="166">
        <f xml:space="preserve"> ($F121 / $F131) * J$140</f>
        <v>0</v>
      </c>
      <c r="K149" s="166">
        <f t="shared" ref="K149:W149" si="74" xml:space="preserve"> ($F121 / $F131) * K$140</f>
        <v>0</v>
      </c>
      <c r="L149" s="166">
        <f t="shared" si="74"/>
        <v>0</v>
      </c>
      <c r="M149" s="166">
        <f t="shared" si="74"/>
        <v>0</v>
      </c>
      <c r="N149" s="166">
        <f t="shared" si="74"/>
        <v>0</v>
      </c>
      <c r="O149" s="166">
        <f t="shared" si="74"/>
        <v>0</v>
      </c>
      <c r="P149" s="166">
        <f t="shared" si="74"/>
        <v>0</v>
      </c>
      <c r="Q149" s="166">
        <f t="shared" si="74"/>
        <v>0</v>
      </c>
      <c r="R149" s="166">
        <f t="shared" si="74"/>
        <v>0</v>
      </c>
      <c r="S149" s="166">
        <f t="shared" si="74"/>
        <v>0.1187503089375557</v>
      </c>
      <c r="T149" s="166">
        <f t="shared" si="74"/>
        <v>0.1187503089375557</v>
      </c>
      <c r="U149" s="166">
        <f t="shared" si="74"/>
        <v>0.1187503089375557</v>
      </c>
      <c r="V149" s="166">
        <f t="shared" si="74"/>
        <v>0.1187503089375557</v>
      </c>
      <c r="W149" s="166">
        <f t="shared" si="74"/>
        <v>0.1187503089375557</v>
      </c>
    </row>
    <row r="150" spans="1:23" s="166" customFormat="1" outlineLevel="2" x14ac:dyDescent="0.2">
      <c r="A150" s="163"/>
      <c r="B150" s="163"/>
      <c r="C150" s="164"/>
      <c r="D150" s="165"/>
      <c r="E150" s="16" t="s">
        <v>1352</v>
      </c>
      <c r="G150" s="166" t="s">
        <v>158</v>
      </c>
      <c r="H150" s="166">
        <f t="shared" si="67"/>
        <v>22.635056748916472</v>
      </c>
      <c r="J150" s="166">
        <f t="shared" ref="J150:W150" si="75" xml:space="preserve"> ($F122 / $F132) * J$140</f>
        <v>0</v>
      </c>
      <c r="K150" s="166">
        <f t="shared" si="75"/>
        <v>0</v>
      </c>
      <c r="L150" s="166">
        <f t="shared" si="75"/>
        <v>0</v>
      </c>
      <c r="M150" s="166">
        <f t="shared" si="75"/>
        <v>0</v>
      </c>
      <c r="N150" s="166">
        <f t="shared" si="75"/>
        <v>0</v>
      </c>
      <c r="O150" s="166">
        <f t="shared" si="75"/>
        <v>0</v>
      </c>
      <c r="P150" s="166">
        <f t="shared" si="75"/>
        <v>0</v>
      </c>
      <c r="Q150" s="166">
        <f t="shared" si="75"/>
        <v>0</v>
      </c>
      <c r="R150" s="166">
        <f t="shared" si="75"/>
        <v>0</v>
      </c>
      <c r="S150" s="166">
        <f t="shared" si="75"/>
        <v>4.5270113497832947</v>
      </c>
      <c r="T150" s="166">
        <f t="shared" si="75"/>
        <v>4.5270113497832947</v>
      </c>
      <c r="U150" s="166">
        <f t="shared" si="75"/>
        <v>4.5270113497832947</v>
      </c>
      <c r="V150" s="166">
        <f t="shared" si="75"/>
        <v>4.5270113497832947</v>
      </c>
      <c r="W150" s="166">
        <f t="shared" si="75"/>
        <v>4.5270113497832947</v>
      </c>
    </row>
    <row r="151" spans="1:23" s="166" customFormat="1" outlineLevel="2" x14ac:dyDescent="0.2">
      <c r="A151" s="163"/>
      <c r="B151" s="163"/>
      <c r="C151" s="164"/>
      <c r="D151" s="165"/>
      <c r="E151" s="16" t="s">
        <v>1353</v>
      </c>
      <c r="G151" s="166" t="s">
        <v>158</v>
      </c>
      <c r="H151" s="166">
        <f t="shared" si="67"/>
        <v>0.47827785996264205</v>
      </c>
      <c r="J151" s="166">
        <f t="shared" ref="J151:W151" si="76" xml:space="preserve"> ($F123 / $F133) * J$140</f>
        <v>0</v>
      </c>
      <c r="K151" s="166">
        <f t="shared" si="76"/>
        <v>0</v>
      </c>
      <c r="L151" s="166">
        <f t="shared" si="76"/>
        <v>0</v>
      </c>
      <c r="M151" s="166">
        <f t="shared" si="76"/>
        <v>0</v>
      </c>
      <c r="N151" s="166">
        <f t="shared" si="76"/>
        <v>0</v>
      </c>
      <c r="O151" s="166">
        <f t="shared" si="76"/>
        <v>0</v>
      </c>
      <c r="P151" s="166">
        <f t="shared" si="76"/>
        <v>0</v>
      </c>
      <c r="Q151" s="166">
        <f t="shared" si="76"/>
        <v>0</v>
      </c>
      <c r="R151" s="166">
        <f t="shared" si="76"/>
        <v>0</v>
      </c>
      <c r="S151" s="166">
        <f t="shared" si="76"/>
        <v>9.5655571992528415E-2</v>
      </c>
      <c r="T151" s="166">
        <f t="shared" si="76"/>
        <v>9.5655571992528415E-2</v>
      </c>
      <c r="U151" s="166">
        <f t="shared" si="76"/>
        <v>9.5655571992528415E-2</v>
      </c>
      <c r="V151" s="166">
        <f t="shared" si="76"/>
        <v>9.5655571992528415E-2</v>
      </c>
      <c r="W151" s="166">
        <f t="shared" si="76"/>
        <v>9.5655571992528415E-2</v>
      </c>
    </row>
    <row r="152" spans="1:23" s="166" customFormat="1" outlineLevel="2" x14ac:dyDescent="0.2">
      <c r="A152" s="163"/>
      <c r="B152" s="163"/>
      <c r="C152" s="164"/>
      <c r="D152" s="165"/>
      <c r="E152" s="16" t="s">
        <v>1354</v>
      </c>
      <c r="G152" s="166" t="s">
        <v>158</v>
      </c>
      <c r="H152" s="166">
        <f t="shared" si="67"/>
        <v>-3.7508778453245966</v>
      </c>
      <c r="J152" s="166">
        <f t="shared" ref="J152:W152" si="77" xml:space="preserve"> ($F124 / $F134) * J$140</f>
        <v>0</v>
      </c>
      <c r="K152" s="166">
        <f t="shared" si="77"/>
        <v>0</v>
      </c>
      <c r="L152" s="166">
        <f t="shared" si="77"/>
        <v>0</v>
      </c>
      <c r="M152" s="166">
        <f t="shared" si="77"/>
        <v>0</v>
      </c>
      <c r="N152" s="166">
        <f t="shared" si="77"/>
        <v>0</v>
      </c>
      <c r="O152" s="166">
        <f t="shared" si="77"/>
        <v>0</v>
      </c>
      <c r="P152" s="166">
        <f t="shared" si="77"/>
        <v>0</v>
      </c>
      <c r="Q152" s="166">
        <f t="shared" si="77"/>
        <v>0</v>
      </c>
      <c r="R152" s="166">
        <f t="shared" si="77"/>
        <v>0</v>
      </c>
      <c r="S152" s="166">
        <f t="shared" si="77"/>
        <v>-0.75017556906491933</v>
      </c>
      <c r="T152" s="166">
        <f t="shared" si="77"/>
        <v>-0.75017556906491933</v>
      </c>
      <c r="U152" s="166">
        <f t="shared" si="77"/>
        <v>-0.75017556906491933</v>
      </c>
      <c r="V152" s="166">
        <f t="shared" si="77"/>
        <v>-0.75017556906491933</v>
      </c>
      <c r="W152" s="166">
        <f t="shared" si="77"/>
        <v>-0.75017556906491933</v>
      </c>
    </row>
    <row r="153" spans="1:23" s="166" customFormat="1" outlineLevel="2" x14ac:dyDescent="0.2">
      <c r="A153" s="163"/>
      <c r="B153" s="163"/>
      <c r="C153" s="164"/>
      <c r="D153" s="165"/>
      <c r="E153" s="16" t="s">
        <v>1355</v>
      </c>
      <c r="G153" s="166" t="s">
        <v>158</v>
      </c>
      <c r="H153" s="166">
        <f t="shared" si="67"/>
        <v>0</v>
      </c>
      <c r="J153" s="166">
        <f t="shared" ref="J153:W153" si="78" xml:space="preserve"> ($F125 / $F135) * J$140</f>
        <v>0</v>
      </c>
      <c r="K153" s="166">
        <f t="shared" si="78"/>
        <v>0</v>
      </c>
      <c r="L153" s="166">
        <f t="shared" si="78"/>
        <v>0</v>
      </c>
      <c r="M153" s="166">
        <f t="shared" si="78"/>
        <v>0</v>
      </c>
      <c r="N153" s="166">
        <f t="shared" si="78"/>
        <v>0</v>
      </c>
      <c r="O153" s="166">
        <f t="shared" si="78"/>
        <v>0</v>
      </c>
      <c r="P153" s="166">
        <f t="shared" si="78"/>
        <v>0</v>
      </c>
      <c r="Q153" s="166">
        <f t="shared" si="78"/>
        <v>0</v>
      </c>
      <c r="R153" s="166">
        <f t="shared" si="78"/>
        <v>0</v>
      </c>
      <c r="S153" s="166">
        <f t="shared" si="78"/>
        <v>0</v>
      </c>
      <c r="T153" s="166">
        <f t="shared" si="78"/>
        <v>0</v>
      </c>
      <c r="U153" s="166">
        <f t="shared" si="78"/>
        <v>0</v>
      </c>
      <c r="V153" s="166">
        <f t="shared" si="78"/>
        <v>0</v>
      </c>
      <c r="W153" s="166">
        <f t="shared" si="78"/>
        <v>0</v>
      </c>
    </row>
    <row r="154" spans="1:23" s="166" customFormat="1" outlineLevel="2" x14ac:dyDescent="0.2">
      <c r="A154" s="163"/>
      <c r="B154" s="163"/>
      <c r="C154" s="164"/>
      <c r="D154" s="165"/>
      <c r="E154" s="16" t="s">
        <v>1356</v>
      </c>
      <c r="G154" s="166" t="s">
        <v>158</v>
      </c>
      <c r="H154" s="166">
        <f t="shared" si="67"/>
        <v>0</v>
      </c>
      <c r="J154" s="166">
        <f t="shared" ref="J154:W154" si="79" xml:space="preserve"> ($F126 / $F136) * J$140</f>
        <v>0</v>
      </c>
      <c r="K154" s="166">
        <f t="shared" si="79"/>
        <v>0</v>
      </c>
      <c r="L154" s="166">
        <f t="shared" si="79"/>
        <v>0</v>
      </c>
      <c r="M154" s="166">
        <f t="shared" si="79"/>
        <v>0</v>
      </c>
      <c r="N154" s="166">
        <f t="shared" si="79"/>
        <v>0</v>
      </c>
      <c r="O154" s="166">
        <f t="shared" si="79"/>
        <v>0</v>
      </c>
      <c r="P154" s="166">
        <f t="shared" si="79"/>
        <v>0</v>
      </c>
      <c r="Q154" s="166">
        <f t="shared" si="79"/>
        <v>0</v>
      </c>
      <c r="R154" s="166">
        <f t="shared" si="79"/>
        <v>0</v>
      </c>
      <c r="S154" s="166">
        <f t="shared" si="79"/>
        <v>0</v>
      </c>
      <c r="T154" s="166">
        <f t="shared" si="79"/>
        <v>0</v>
      </c>
      <c r="U154" s="166">
        <f t="shared" si="79"/>
        <v>0</v>
      </c>
      <c r="V154" s="166">
        <f t="shared" si="79"/>
        <v>0</v>
      </c>
      <c r="W154" s="166">
        <f t="shared" si="79"/>
        <v>0</v>
      </c>
    </row>
    <row r="155" spans="1:23" s="166" customFormat="1" outlineLevel="2" x14ac:dyDescent="0.2">
      <c r="A155" s="163"/>
      <c r="B155" s="163"/>
      <c r="C155" s="164"/>
      <c r="D155" s="165"/>
      <c r="E155" s="16"/>
    </row>
    <row r="156" spans="1:23" s="166" customFormat="1" outlineLevel="2" x14ac:dyDescent="0.2">
      <c r="A156" s="163"/>
      <c r="B156" s="163"/>
      <c r="C156" s="164"/>
      <c r="D156" s="165"/>
      <c r="E156" s="16" t="s">
        <v>1357</v>
      </c>
      <c r="G156" s="166" t="s">
        <v>158</v>
      </c>
      <c r="H156" s="166">
        <f t="shared" si="67"/>
        <v>0.68642580503706696</v>
      </c>
      <c r="J156" s="166">
        <f t="shared" ref="J156:W156" si="80" xml:space="preserve"> ($F128 / $F137) * J$140</f>
        <v>0</v>
      </c>
      <c r="K156" s="166">
        <f t="shared" si="80"/>
        <v>0</v>
      </c>
      <c r="L156" s="166">
        <f t="shared" si="80"/>
        <v>0</v>
      </c>
      <c r="M156" s="166">
        <f t="shared" si="80"/>
        <v>0</v>
      </c>
      <c r="N156" s="166">
        <f t="shared" si="80"/>
        <v>0</v>
      </c>
      <c r="O156" s="166">
        <f t="shared" si="80"/>
        <v>0</v>
      </c>
      <c r="P156" s="166">
        <f t="shared" si="80"/>
        <v>0</v>
      </c>
      <c r="Q156" s="166">
        <f t="shared" si="80"/>
        <v>0</v>
      </c>
      <c r="R156" s="166">
        <f t="shared" si="80"/>
        <v>0</v>
      </c>
      <c r="S156" s="166">
        <f t="shared" si="80"/>
        <v>0.13728516100741339</v>
      </c>
      <c r="T156" s="166">
        <f t="shared" si="80"/>
        <v>0.13728516100741339</v>
      </c>
      <c r="U156" s="166">
        <f t="shared" si="80"/>
        <v>0.13728516100741339</v>
      </c>
      <c r="V156" s="166">
        <f t="shared" si="80"/>
        <v>0.13728516100741339</v>
      </c>
      <c r="W156" s="166">
        <f t="shared" si="80"/>
        <v>0.13728516100741339</v>
      </c>
    </row>
    <row r="157" spans="1:23" s="166" customFormat="1" outlineLevel="2" x14ac:dyDescent="0.2">
      <c r="A157" s="163"/>
      <c r="B157" s="163"/>
      <c r="C157" s="164"/>
      <c r="D157" s="165"/>
      <c r="E157" s="16" t="s">
        <v>1358</v>
      </c>
      <c r="G157" s="166" t="s">
        <v>158</v>
      </c>
      <c r="H157" s="166">
        <f t="shared" si="67"/>
        <v>0</v>
      </c>
      <c r="J157" s="166">
        <f t="shared" ref="J157:W157" si="81" xml:space="preserve"> ($F129 / $F138) * J$140</f>
        <v>0</v>
      </c>
      <c r="K157" s="166">
        <f t="shared" si="81"/>
        <v>0</v>
      </c>
      <c r="L157" s="166">
        <f t="shared" si="81"/>
        <v>0</v>
      </c>
      <c r="M157" s="166">
        <f t="shared" si="81"/>
        <v>0</v>
      </c>
      <c r="N157" s="166">
        <f t="shared" si="81"/>
        <v>0</v>
      </c>
      <c r="O157" s="166">
        <f t="shared" si="81"/>
        <v>0</v>
      </c>
      <c r="P157" s="166">
        <f t="shared" si="81"/>
        <v>0</v>
      </c>
      <c r="Q157" s="166">
        <f t="shared" si="81"/>
        <v>0</v>
      </c>
      <c r="R157" s="166">
        <f t="shared" si="81"/>
        <v>0</v>
      </c>
      <c r="S157" s="166">
        <f t="shared" si="81"/>
        <v>0</v>
      </c>
      <c r="T157" s="166">
        <f t="shared" si="81"/>
        <v>0</v>
      </c>
      <c r="U157" s="166">
        <f t="shared" si="81"/>
        <v>0</v>
      </c>
      <c r="V157" s="166">
        <f t="shared" si="81"/>
        <v>0</v>
      </c>
      <c r="W157" s="166">
        <f t="shared" si="81"/>
        <v>0</v>
      </c>
    </row>
    <row r="158" spans="1:23" s="16" customFormat="1" outlineLevel="1" x14ac:dyDescent="0.2">
      <c r="A158" s="163"/>
      <c r="B158" s="163"/>
      <c r="C158" s="164"/>
      <c r="D158" s="165"/>
    </row>
    <row r="159" spans="1:23" s="16" customFormat="1" outlineLevel="1" x14ac:dyDescent="0.2">
      <c r="A159" s="163"/>
      <c r="B159" s="163" t="s">
        <v>1359</v>
      </c>
      <c r="C159" s="164"/>
      <c r="D159" s="165"/>
    </row>
    <row r="160" spans="1:23" s="16" customFormat="1" outlineLevel="2" x14ac:dyDescent="0.2">
      <c r="A160" s="163"/>
      <c r="B160" s="163"/>
      <c r="C160" s="164"/>
      <c r="D160" s="165"/>
    </row>
    <row r="161" spans="1:7" s="138" customFormat="1" outlineLevel="2" x14ac:dyDescent="0.2">
      <c r="A161" s="157"/>
      <c r="B161" s="157"/>
      <c r="C161" s="158"/>
      <c r="D161" s="159"/>
      <c r="E161" s="138" t="str">
        <f xml:space="preserve"> Calc!E$2163</f>
        <v xml:space="preserve">Company - Unprofiled post financeability adjustments eligible for tax uplift - real (2022-23 CPIH FYA prices) (WR) </v>
      </c>
      <c r="F161" s="139">
        <f xml:space="preserve"> Calc!F$2163</f>
        <v>0.38842835438989287</v>
      </c>
      <c r="G161" s="138" t="str">
        <f xml:space="preserve"> Calc!G$2163</f>
        <v>£m</v>
      </c>
    </row>
    <row r="162" spans="1:7" s="138" customFormat="1" outlineLevel="2" x14ac:dyDescent="0.2">
      <c r="A162" s="157"/>
      <c r="B162" s="157"/>
      <c r="C162" s="158"/>
      <c r="D162" s="159"/>
      <c r="E162" s="138" t="str">
        <f xml:space="preserve"> Calc!E$2164</f>
        <v xml:space="preserve">Company - Unprofiled post financeability adjustments eligible for tax uplift - real (2022-23 CPIH FYA prices) (WN) </v>
      </c>
      <c r="F162" s="139">
        <f xml:space="preserve"> Calc!F$2164</f>
        <v>3.6835758835758829</v>
      </c>
      <c r="G162" s="138" t="str">
        <f xml:space="preserve"> Calc!G$2164</f>
        <v>£m</v>
      </c>
    </row>
    <row r="163" spans="1:7" s="138" customFormat="1" outlineLevel="2" x14ac:dyDescent="0.2">
      <c r="A163" s="157"/>
      <c r="B163" s="157"/>
      <c r="C163" s="158"/>
      <c r="D163" s="159"/>
      <c r="E163" s="138" t="str">
        <f xml:space="preserve"> Calc!E$2165</f>
        <v xml:space="preserve">Company - Unprofiled post financeability adjustments eligible for tax uplift - real (2022-23 CPIH FYA prices) (WWN) </v>
      </c>
      <c r="F163" s="139">
        <f xml:space="preserve"> Calc!F$2165</f>
        <v>10.011770350231888</v>
      </c>
      <c r="G163" s="138" t="str">
        <f xml:space="preserve"> Calc!G$2165</f>
        <v>£m</v>
      </c>
    </row>
    <row r="164" spans="1:7" s="138" customFormat="1" outlineLevel="2" x14ac:dyDescent="0.2">
      <c r="A164" s="157"/>
      <c r="B164" s="157"/>
      <c r="C164" s="158"/>
      <c r="D164" s="159"/>
      <c r="E164" s="138" t="str">
        <f xml:space="preserve"> Calc!E$2166</f>
        <v xml:space="preserve">Company - Unprofiled post financeability adjustments eligible for tax uplift - real (2022-23 CPIH FYA prices) (BR) </v>
      </c>
      <c r="F164" s="139">
        <f xml:space="preserve"> Calc!F$2166</f>
        <v>-1.4805141532064607</v>
      </c>
      <c r="G164" s="138" t="str">
        <f xml:space="preserve"> Calc!G$2166</f>
        <v>£m</v>
      </c>
    </row>
    <row r="165" spans="1:7" s="138" customFormat="1" outlineLevel="2" x14ac:dyDescent="0.2">
      <c r="A165" s="157"/>
      <c r="B165" s="157"/>
      <c r="C165" s="158"/>
      <c r="D165" s="159"/>
      <c r="E165" s="138" t="str">
        <f xml:space="preserve"> Calc!E$2167</f>
        <v xml:space="preserve">Company - Unprofiled post financeability adjustments eligible for tax uplift - real (2022-23 CPIH FYA prices) (ADDN1) </v>
      </c>
      <c r="F165" s="139">
        <f xml:space="preserve"> Calc!F$2167</f>
        <v>0</v>
      </c>
      <c r="G165" s="138" t="str">
        <f xml:space="preserve"> Calc!G$2167</f>
        <v>£m</v>
      </c>
    </row>
    <row r="166" spans="1:7" s="138" customFormat="1" outlineLevel="2" x14ac:dyDescent="0.2">
      <c r="A166" s="157"/>
      <c r="B166" s="157"/>
      <c r="C166" s="158"/>
      <c r="D166" s="159"/>
      <c r="E166" s="138" t="str">
        <f xml:space="preserve"> Calc!E$2168</f>
        <v xml:space="preserve">Company - Unprofiled post financeability adjustments eligible for tax uplift - real (2022-23 CPIH FYA prices) (ADDN2) </v>
      </c>
      <c r="F166" s="139">
        <f xml:space="preserve"> Calc!F$2168</f>
        <v>0</v>
      </c>
      <c r="G166" s="138" t="str">
        <f xml:space="preserve"> Calc!G$2168</f>
        <v>£m</v>
      </c>
    </row>
    <row r="167" spans="1:7" s="138" customFormat="1" outlineLevel="2" x14ac:dyDescent="0.2">
      <c r="A167" s="157"/>
      <c r="B167" s="157"/>
      <c r="C167" s="158"/>
      <c r="D167" s="159"/>
      <c r="F167" s="139"/>
    </row>
    <row r="168" spans="1:7" s="138" customFormat="1" outlineLevel="2" x14ac:dyDescent="0.2">
      <c r="A168" s="157"/>
      <c r="B168" s="157"/>
      <c r="C168" s="158"/>
      <c r="D168" s="159"/>
      <c r="E168" s="138" t="str">
        <f xml:space="preserve"> Calc!E$2171</f>
        <v xml:space="preserve">Company - Unprofiled post financeability adjustments not eligible for tax uplift - real (2022-23 CPIH FYA prices) (WR) </v>
      </c>
      <c r="F168" s="139">
        <f xml:space="preserve"> Calc!F$2171</f>
        <v>0.5438416433228952</v>
      </c>
      <c r="G168" s="138" t="str">
        <f xml:space="preserve"> Calc!G$2171</f>
        <v>£m</v>
      </c>
    </row>
    <row r="169" spans="1:7" s="138" customFormat="1" outlineLevel="2" x14ac:dyDescent="0.2">
      <c r="A169" s="157"/>
      <c r="B169" s="157"/>
      <c r="C169" s="158"/>
      <c r="D169" s="159"/>
      <c r="E169" s="138" t="str">
        <f xml:space="preserve"> Calc!E$2172</f>
        <v xml:space="preserve">Company - Unprofiled post financeability adjustments not eligible for tax uplift - real (2022-23 CPIH FYA prices) (WN) </v>
      </c>
      <c r="F169" s="139">
        <f xml:space="preserve"> Calc!F$2172</f>
        <v>20.732386415113787</v>
      </c>
      <c r="G169" s="138" t="str">
        <f xml:space="preserve"> Calc!G$2172</f>
        <v>£m</v>
      </c>
    </row>
    <row r="170" spans="1:7" s="138" customFormat="1" outlineLevel="2" x14ac:dyDescent="0.2">
      <c r="A170" s="157"/>
      <c r="B170" s="157"/>
      <c r="C170" s="158"/>
      <c r="D170" s="159"/>
      <c r="E170" s="138" t="str">
        <f xml:space="preserve"> Calc!E$2173</f>
        <v xml:space="preserve">Company - Unprofiled post financeability adjustments not eligible for tax uplift - real (2022-23 CPIH FYA prices) (WWN) </v>
      </c>
      <c r="F170" s="139">
        <f xml:space="preserve"> Calc!F$2173</f>
        <v>0.43807451054938662</v>
      </c>
      <c r="G170" s="138" t="str">
        <f xml:space="preserve"> Calc!G$2173</f>
        <v>£m</v>
      </c>
    </row>
    <row r="171" spans="1:7" s="138" customFormat="1" outlineLevel="2" x14ac:dyDescent="0.2">
      <c r="A171" s="157"/>
      <c r="B171" s="157"/>
      <c r="C171" s="158"/>
      <c r="D171" s="159"/>
      <c r="E171" s="138" t="str">
        <f xml:space="preserve"> Calc!E$2174</f>
        <v xml:space="preserve">Company - Unprofiled post financeability adjustments not eligible for tax uplift - real (2022-23 CPIH FYA prices) (BR) </v>
      </c>
      <c r="F171" s="139">
        <f xml:space="preserve"> Calc!F$2174</f>
        <v>-3.4355844453043609</v>
      </c>
      <c r="G171" s="138" t="str">
        <f xml:space="preserve"> Calc!G$2174</f>
        <v>£m</v>
      </c>
    </row>
    <row r="172" spans="1:7" s="138" customFormat="1" outlineLevel="2" x14ac:dyDescent="0.2">
      <c r="A172" s="157"/>
      <c r="B172" s="157"/>
      <c r="C172" s="158"/>
      <c r="D172" s="159"/>
      <c r="E172" s="138" t="str">
        <f xml:space="preserve"> Calc!E$2175</f>
        <v xml:space="preserve">Company - Unprofiled post financeability adjustments not eligible for tax uplift - real (2022-23 CPIH FYA prices) (ADDN1) </v>
      </c>
      <c r="F172" s="139">
        <f xml:space="preserve"> Calc!F$2175</f>
        <v>0</v>
      </c>
      <c r="G172" s="138" t="str">
        <f xml:space="preserve"> Calc!G$2175</f>
        <v>£m</v>
      </c>
    </row>
    <row r="173" spans="1:7" s="138" customFormat="1" outlineLevel="2" x14ac:dyDescent="0.2">
      <c r="A173" s="157"/>
      <c r="B173" s="157"/>
      <c r="C173" s="158"/>
      <c r="D173" s="159"/>
      <c r="E173" s="138" t="str">
        <f xml:space="preserve"> Calc!E$2176</f>
        <v xml:space="preserve">Company - Unprofiled post financeability adjustments not eligible for tax uplift - real (2022-23 CPIH FYA prices) (ADDN2) </v>
      </c>
      <c r="F173" s="139">
        <f xml:space="preserve"> Calc!F$2176</f>
        <v>0</v>
      </c>
      <c r="G173" s="138" t="str">
        <f xml:space="preserve"> Calc!G$2176</f>
        <v>£m</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Calc!E$2178</f>
        <v>Company - Unprofiled - Residential retail revenue adjustment - real (2022-23 CPIH FYA prices)</v>
      </c>
      <c r="F175" s="139">
        <f xml:space="preserve"> Calc!F$2178</f>
        <v>0.62872583856080999</v>
      </c>
      <c r="G175" s="138" t="str">
        <f xml:space="preserve"> Calc!G$2178</f>
        <v>£m</v>
      </c>
    </row>
    <row r="176" spans="1:7" s="138" customFormat="1" outlineLevel="2" x14ac:dyDescent="0.2">
      <c r="A176" s="157"/>
      <c r="B176" s="157"/>
      <c r="C176" s="158"/>
      <c r="D176" s="159"/>
      <c r="E176" s="138" t="str">
        <f xml:space="preserve"> Calc!E$2179</f>
        <v>Company - Unprofiled - Business retail revenue adjustment - real (2022-23 CPIH FYA prices)</v>
      </c>
      <c r="F176" s="139">
        <f xml:space="preserve"> Calc!F$2179</f>
        <v>0</v>
      </c>
      <c r="G176" s="138" t="str">
        <f xml:space="preserve"> Calc!G$2179</f>
        <v>£m</v>
      </c>
    </row>
    <row r="177" spans="1:23" s="16" customFormat="1" outlineLevel="2" x14ac:dyDescent="0.2">
      <c r="A177" s="163"/>
      <c r="B177" s="163"/>
      <c r="C177" s="164"/>
      <c r="D177" s="165"/>
    </row>
    <row r="178" spans="1:23" s="16" customFormat="1" outlineLevel="2" x14ac:dyDescent="0.2">
      <c r="A178" s="170"/>
      <c r="B178" s="171">
        <f xml:space="preserve"> InpS!B$589</f>
        <v>0</v>
      </c>
      <c r="C178" s="171">
        <f xml:space="preserve"> InpS!C$589</f>
        <v>0</v>
      </c>
      <c r="D178" s="171">
        <f xml:space="preserve"> InpS!D$589</f>
        <v>0</v>
      </c>
      <c r="E178" s="139" t="str">
        <f xml:space="preserve"> InpS!E$589</f>
        <v>Discount rate (WR)</v>
      </c>
      <c r="F178" s="257">
        <f xml:space="preserve"> InpS!F$589</f>
        <v>0.03</v>
      </c>
      <c r="G178" s="139" t="str">
        <f xml:space="preserve"> InpS!G$589</f>
        <v>%</v>
      </c>
    </row>
    <row r="179" spans="1:23" s="16" customFormat="1" outlineLevel="2" x14ac:dyDescent="0.2">
      <c r="A179" s="170"/>
      <c r="B179" s="171">
        <f xml:space="preserve"> InpS!B$590</f>
        <v>0</v>
      </c>
      <c r="C179" s="171">
        <f xml:space="preserve"> InpS!C$590</f>
        <v>0</v>
      </c>
      <c r="D179" s="171">
        <f xml:space="preserve"> InpS!D$590</f>
        <v>0</v>
      </c>
      <c r="E179" s="139" t="str">
        <f xml:space="preserve"> InpS!E$590</f>
        <v>Discount rate (WN)</v>
      </c>
      <c r="F179" s="257">
        <f xml:space="preserve"> InpS!F$590</f>
        <v>0.03</v>
      </c>
      <c r="G179" s="139" t="str">
        <f xml:space="preserve"> InpS!G$590</f>
        <v>%</v>
      </c>
    </row>
    <row r="180" spans="1:23" s="16" customFormat="1" outlineLevel="2" x14ac:dyDescent="0.2">
      <c r="A180" s="170"/>
      <c r="B180" s="171">
        <f xml:space="preserve"> InpS!B$591</f>
        <v>0</v>
      </c>
      <c r="C180" s="171">
        <f xml:space="preserve"> InpS!C$591</f>
        <v>0</v>
      </c>
      <c r="D180" s="171">
        <f xml:space="preserve"> InpS!D$591</f>
        <v>0</v>
      </c>
      <c r="E180" s="139" t="str">
        <f xml:space="preserve"> InpS!E$591</f>
        <v>Discount rate (WWN)</v>
      </c>
      <c r="F180" s="257">
        <f xml:space="preserve"> InpS!F$591</f>
        <v>0.03</v>
      </c>
      <c r="G180" s="139" t="str">
        <f xml:space="preserve"> InpS!G$591</f>
        <v>%</v>
      </c>
    </row>
    <row r="181" spans="1:23" s="16" customFormat="1" outlineLevel="2" x14ac:dyDescent="0.2">
      <c r="A181" s="170"/>
      <c r="B181" s="171">
        <f xml:space="preserve"> InpS!B$592</f>
        <v>0</v>
      </c>
      <c r="C181" s="171">
        <f xml:space="preserve"> InpS!C$592</f>
        <v>0</v>
      </c>
      <c r="D181" s="171">
        <f xml:space="preserve"> InpS!D$592</f>
        <v>0</v>
      </c>
      <c r="E181" s="139" t="str">
        <f xml:space="preserve"> InpS!E$592</f>
        <v>Discount rate (BR)</v>
      </c>
      <c r="F181" s="257">
        <f xml:space="preserve"> InpS!F$592</f>
        <v>0.03</v>
      </c>
      <c r="G181" s="139" t="str">
        <f xml:space="preserve"> InpS!G$592</f>
        <v>%</v>
      </c>
    </row>
    <row r="182" spans="1:23" s="16" customFormat="1" outlineLevel="2" x14ac:dyDescent="0.2">
      <c r="A182" s="170"/>
      <c r="B182" s="171">
        <f xml:space="preserve"> InpS!B$593</f>
        <v>0</v>
      </c>
      <c r="C182" s="171">
        <f xml:space="preserve"> InpS!C$593</f>
        <v>0</v>
      </c>
      <c r="D182" s="171">
        <f xml:space="preserve"> InpS!D$593</f>
        <v>0</v>
      </c>
      <c r="E182" s="139" t="str">
        <f xml:space="preserve"> InpS!E$593</f>
        <v>Discount rate (ADDN1)</v>
      </c>
      <c r="F182" s="257">
        <f xml:space="preserve"> InpS!F$593</f>
        <v>0.03</v>
      </c>
      <c r="G182" s="139" t="str">
        <f xml:space="preserve"> InpS!G$593</f>
        <v>%</v>
      </c>
    </row>
    <row r="183" spans="1:23" s="16" customFormat="1" outlineLevel="2" x14ac:dyDescent="0.2">
      <c r="A183" s="170"/>
      <c r="B183" s="171">
        <f xml:space="preserve"> InpS!B$594</f>
        <v>0</v>
      </c>
      <c r="C183" s="171">
        <f xml:space="preserve"> InpS!C$594</f>
        <v>0</v>
      </c>
      <c r="D183" s="171">
        <f xml:space="preserve"> InpS!D$594</f>
        <v>0</v>
      </c>
      <c r="E183" s="139" t="str">
        <f xml:space="preserve"> InpS!E$594</f>
        <v>Discount rate (ADDN2)</v>
      </c>
      <c r="F183" s="257">
        <f xml:space="preserve"> InpS!F$594</f>
        <v>0.03</v>
      </c>
      <c r="G183" s="139" t="str">
        <f xml:space="preserve"> InpS!G$594</f>
        <v>%</v>
      </c>
    </row>
    <row r="184" spans="1:23" s="16" customFormat="1" outlineLevel="2" x14ac:dyDescent="0.2">
      <c r="A184" s="170"/>
      <c r="B184" s="171">
        <f xml:space="preserve"> InpS!B$595</f>
        <v>0</v>
      </c>
      <c r="C184" s="171">
        <f xml:space="preserve"> InpS!C$595</f>
        <v>0</v>
      </c>
      <c r="D184" s="171">
        <f xml:space="preserve"> InpS!D$595</f>
        <v>0</v>
      </c>
      <c r="E184" s="139" t="str">
        <f xml:space="preserve"> InpS!E$595</f>
        <v>Discount rate (Residential retail)</v>
      </c>
      <c r="F184" s="257">
        <f xml:space="preserve"> InpS!F$595</f>
        <v>0.03</v>
      </c>
      <c r="G184" s="139" t="str">
        <f xml:space="preserve"> InpS!G$595</f>
        <v>%</v>
      </c>
    </row>
    <row r="185" spans="1:23" s="16" customFormat="1" outlineLevel="2" x14ac:dyDescent="0.2">
      <c r="A185" s="170"/>
      <c r="B185" s="171">
        <f xml:space="preserve"> InpS!B$596</f>
        <v>0</v>
      </c>
      <c r="C185" s="171">
        <f xml:space="preserve"> InpS!C$596</f>
        <v>0</v>
      </c>
      <c r="D185" s="171">
        <f xml:space="preserve"> InpS!D$596</f>
        <v>0</v>
      </c>
      <c r="E185" s="139" t="str">
        <f xml:space="preserve"> InpS!E$596</f>
        <v>Discount rate (Business retail)</v>
      </c>
      <c r="F185" s="257">
        <f xml:space="preserve"> InpS!F$596</f>
        <v>0.03</v>
      </c>
      <c r="G185" s="139" t="str">
        <f xml:space="preserve"> InpS!G$596</f>
        <v>%</v>
      </c>
    </row>
    <row r="186" spans="1:23" s="16" customFormat="1" outlineLevel="2" x14ac:dyDescent="0.2">
      <c r="A186" s="163"/>
      <c r="B186" s="163"/>
      <c r="C186" s="164"/>
      <c r="D186" s="165"/>
    </row>
    <row r="187" spans="1:23" s="146" customFormat="1" outlineLevel="2" x14ac:dyDescent="0.2">
      <c r="A187" s="211"/>
      <c r="B187" s="211"/>
      <c r="C187" s="209"/>
      <c r="D187" s="210"/>
      <c r="E187" s="146" t="str">
        <f xml:space="preserve"> InpS!E$600</f>
        <v>Number of years to profile over (used with profile selector option 2)</v>
      </c>
      <c r="F187" s="146">
        <f xml:space="preserve"> InpS!F$600</f>
        <v>1</v>
      </c>
      <c r="G187" s="146" t="str">
        <f xml:space="preserve"> InpS!G$600</f>
        <v>#</v>
      </c>
    </row>
    <row r="188" spans="1:23" s="16" customFormat="1" outlineLevel="2" x14ac:dyDescent="0.2">
      <c r="A188" s="163"/>
      <c r="B188" s="163"/>
      <c r="C188" s="164"/>
      <c r="D188" s="165"/>
    </row>
    <row r="189" spans="1:23" s="138" customFormat="1" outlineLevel="2" x14ac:dyDescent="0.2">
      <c r="A189" s="157"/>
      <c r="B189" s="157">
        <f>InpS!B$587</f>
        <v>0</v>
      </c>
      <c r="C189" s="158">
        <f>InpS!C$587</f>
        <v>0</v>
      </c>
      <c r="D189" s="159">
        <f>InpS!D$587</f>
        <v>0</v>
      </c>
      <c r="E189" s="138" t="str">
        <f>InpS!E$587</f>
        <v>PV base date</v>
      </c>
      <c r="F189" s="160">
        <f>InpS!F$587</f>
        <v>45747</v>
      </c>
      <c r="G189" s="161" t="str">
        <f>InpS!G$587</f>
        <v>date</v>
      </c>
    </row>
    <row r="190" spans="1:23" s="160" customFormat="1" outlineLevel="2" x14ac:dyDescent="0.2">
      <c r="A190" s="157"/>
      <c r="B190" s="157">
        <f xml:space="preserve"> Time!B$12</f>
        <v>0</v>
      </c>
      <c r="C190" s="158">
        <f xml:space="preserve"> Time!C$12</f>
        <v>0</v>
      </c>
      <c r="D190" s="159">
        <f xml:space="preserve"> Time!D$12</f>
        <v>0</v>
      </c>
      <c r="E190" s="162" t="str">
        <f xml:space="preserve"> Time!E$12</f>
        <v>Model period end</v>
      </c>
      <c r="F190" s="160">
        <f xml:space="preserve"> Time!F$12</f>
        <v>0</v>
      </c>
      <c r="G190" s="161" t="str">
        <f xml:space="preserve"> Time!G$12</f>
        <v>date</v>
      </c>
      <c r="H190" s="160">
        <f xml:space="preserve"> Time!H$12</f>
        <v>0</v>
      </c>
      <c r="I190" s="160">
        <f xml:space="preserve"> Time!I$12</f>
        <v>0</v>
      </c>
      <c r="J190" s="160">
        <f xml:space="preserve"> Time!J$12</f>
        <v>42825</v>
      </c>
      <c r="K190" s="160">
        <f xml:space="preserve"> Time!K$12</f>
        <v>43190</v>
      </c>
      <c r="L190" s="160">
        <f xml:space="preserve"> Time!L$12</f>
        <v>43555</v>
      </c>
      <c r="M190" s="160">
        <f xml:space="preserve"> Time!M$12</f>
        <v>43921</v>
      </c>
      <c r="N190" s="160">
        <f xml:space="preserve"> Time!N$12</f>
        <v>44286</v>
      </c>
      <c r="O190" s="160">
        <f xml:space="preserve"> Time!O$12</f>
        <v>44651</v>
      </c>
      <c r="P190" s="160">
        <f xml:space="preserve"> Time!P$12</f>
        <v>45016</v>
      </c>
      <c r="Q190" s="160">
        <f xml:space="preserve"> Time!Q$12</f>
        <v>45382</v>
      </c>
      <c r="R190" s="160">
        <f xml:space="preserve"> Time!R$12</f>
        <v>45747</v>
      </c>
      <c r="S190" s="160">
        <f xml:space="preserve"> Time!S$12</f>
        <v>46112</v>
      </c>
      <c r="T190" s="160">
        <f xml:space="preserve"> Time!T$12</f>
        <v>46477</v>
      </c>
      <c r="U190" s="160">
        <f xml:space="preserve"> Time!U$12</f>
        <v>46843</v>
      </c>
      <c r="V190" s="160">
        <f xml:space="preserve"> Time!V$12</f>
        <v>47208</v>
      </c>
      <c r="W190" s="160">
        <f xml:space="preserve"> Time!W$12</f>
        <v>47573</v>
      </c>
    </row>
    <row r="191" spans="1:23" s="138" customFormat="1" outlineLevel="2" x14ac:dyDescent="0.2">
      <c r="A191" s="157"/>
      <c r="B191" s="157">
        <f xml:space="preserve"> Time!B$36</f>
        <v>0</v>
      </c>
      <c r="C191" s="158">
        <f xml:space="preserve"> Time!C$36</f>
        <v>0</v>
      </c>
      <c r="D191" s="159">
        <f xml:space="preserve"> Time!D$36</f>
        <v>0</v>
      </c>
      <c r="E191" s="162" t="str">
        <f xml:space="preserve"> Time!E$36</f>
        <v>AMP period flag</v>
      </c>
      <c r="F191" s="160">
        <f xml:space="preserve"> Time!F$36</f>
        <v>0</v>
      </c>
      <c r="G191" s="161" t="str">
        <f xml:space="preserve"> Time!G$36</f>
        <v>flag</v>
      </c>
      <c r="H191" s="138">
        <f xml:space="preserve"> Time!H$36</f>
        <v>5</v>
      </c>
      <c r="I191" s="138">
        <f xml:space="preserve"> Time!I$36</f>
        <v>0</v>
      </c>
      <c r="J191" s="138">
        <f xml:space="preserve"> Time!J$36</f>
        <v>0</v>
      </c>
      <c r="K191" s="138">
        <f xml:space="preserve"> Time!K$36</f>
        <v>0</v>
      </c>
      <c r="L191" s="138">
        <f xml:space="preserve"> Time!L$36</f>
        <v>0</v>
      </c>
      <c r="M191" s="138">
        <f xml:space="preserve"> Time!M$36</f>
        <v>0</v>
      </c>
      <c r="N191" s="138">
        <f xml:space="preserve"> Time!N$36</f>
        <v>0</v>
      </c>
      <c r="O191" s="138">
        <f xml:space="preserve"> Time!O$36</f>
        <v>0</v>
      </c>
      <c r="P191" s="138">
        <f xml:space="preserve"> Time!P$36</f>
        <v>0</v>
      </c>
      <c r="Q191" s="138">
        <f xml:space="preserve"> Time!Q$36</f>
        <v>0</v>
      </c>
      <c r="R191" s="138">
        <f xml:space="preserve"> Time!R$36</f>
        <v>0</v>
      </c>
      <c r="S191" s="138">
        <f xml:space="preserve"> Time!S$36</f>
        <v>1</v>
      </c>
      <c r="T191" s="138">
        <f xml:space="preserve"> Time!T$36</f>
        <v>1</v>
      </c>
      <c r="U191" s="138">
        <f xml:space="preserve"> Time!U$36</f>
        <v>1</v>
      </c>
      <c r="V191" s="138">
        <f xml:space="preserve"> Time!V$36</f>
        <v>1</v>
      </c>
      <c r="W191" s="138">
        <f xml:space="preserve"> Time!W$36</f>
        <v>1</v>
      </c>
    </row>
    <row r="192" spans="1:23" s="16" customFormat="1" outlineLevel="2" x14ac:dyDescent="0.2">
      <c r="A192" s="167"/>
      <c r="B192" s="167"/>
      <c r="C192" s="168"/>
      <c r="D192" s="169"/>
      <c r="E192" s="403" t="str">
        <f t="shared" ref="E192:W192" si="82">E$13</f>
        <v>Years from valuation date</v>
      </c>
      <c r="F192" s="403">
        <f t="shared" si="82"/>
        <v>0</v>
      </c>
      <c r="G192" s="403" t="str">
        <f t="shared" si="82"/>
        <v>years</v>
      </c>
      <c r="H192" s="403">
        <f t="shared" si="82"/>
        <v>0</v>
      </c>
      <c r="I192" s="403">
        <f t="shared" si="82"/>
        <v>0</v>
      </c>
      <c r="J192" s="403">
        <f t="shared" si="82"/>
        <v>0</v>
      </c>
      <c r="K192" s="403">
        <f t="shared" si="82"/>
        <v>0</v>
      </c>
      <c r="L192" s="403">
        <f t="shared" si="82"/>
        <v>0</v>
      </c>
      <c r="M192" s="403">
        <f t="shared" si="82"/>
        <v>0</v>
      </c>
      <c r="N192" s="403">
        <f t="shared" si="82"/>
        <v>0</v>
      </c>
      <c r="O192" s="403">
        <f t="shared" si="82"/>
        <v>0</v>
      </c>
      <c r="P192" s="403">
        <f t="shared" si="82"/>
        <v>0</v>
      </c>
      <c r="Q192" s="403">
        <f t="shared" si="82"/>
        <v>0</v>
      </c>
      <c r="R192" s="403">
        <f t="shared" si="82"/>
        <v>0</v>
      </c>
      <c r="S192" s="402">
        <f t="shared" si="82"/>
        <v>1</v>
      </c>
      <c r="T192" s="402">
        <f t="shared" si="82"/>
        <v>2</v>
      </c>
      <c r="U192" s="402">
        <f t="shared" si="82"/>
        <v>3</v>
      </c>
      <c r="V192" s="402">
        <f t="shared" si="82"/>
        <v>4</v>
      </c>
      <c r="W192" s="402">
        <f t="shared" si="82"/>
        <v>5</v>
      </c>
    </row>
    <row r="193" spans="1:23" s="16" customFormat="1" outlineLevel="2" x14ac:dyDescent="0.2">
      <c r="A193" s="163"/>
      <c r="B193" s="163"/>
      <c r="C193" s="164"/>
      <c r="D193" s="165"/>
      <c r="F193" s="166"/>
    </row>
    <row r="194" spans="1:23" s="16" customFormat="1" outlineLevel="2" x14ac:dyDescent="0.2">
      <c r="A194" s="163"/>
      <c r="B194" s="163"/>
      <c r="C194" s="164"/>
      <c r="D194" s="165"/>
      <c r="E194" s="16" t="s">
        <v>1360</v>
      </c>
      <c r="F194" s="166"/>
      <c r="G194" s="16" t="s">
        <v>158</v>
      </c>
      <c r="H194" s="166">
        <f xml:space="preserve"> SUM(J194:W194)</f>
        <v>0.40008120502158967</v>
      </c>
      <c r="J194" s="166">
        <f t="shared" ref="J194:R194" si="83">IF( J$192 &lt;= $F$187, (($F161 / $F$187) * (1+$F178) ^ J$192), 0) * J$191</f>
        <v>0</v>
      </c>
      <c r="K194" s="166">
        <f t="shared" si="83"/>
        <v>0</v>
      </c>
      <c r="L194" s="166">
        <f t="shared" si="83"/>
        <v>0</v>
      </c>
      <c r="M194" s="166">
        <f t="shared" si="83"/>
        <v>0</v>
      </c>
      <c r="N194" s="166">
        <f t="shared" si="83"/>
        <v>0</v>
      </c>
      <c r="O194" s="166">
        <f t="shared" si="83"/>
        <v>0</v>
      </c>
      <c r="P194" s="166">
        <f t="shared" si="83"/>
        <v>0</v>
      </c>
      <c r="Q194" s="166">
        <f t="shared" si="83"/>
        <v>0</v>
      </c>
      <c r="R194" s="166">
        <f t="shared" si="83"/>
        <v>0</v>
      </c>
      <c r="S194" s="166">
        <f>IF( S$192 &lt;= $F$187, (($F161 / $F$187) * (1+$F178) ^ S$192), 0) * S$191</f>
        <v>0.40008120502158967</v>
      </c>
      <c r="T194" s="166">
        <f t="shared" ref="T194:W194" si="84">IF( T$192 &lt;= $F$187, (($F161 / $F$187) * (1+$F178) ^ T$192), 0) * T$191</f>
        <v>0</v>
      </c>
      <c r="U194" s="166">
        <f t="shared" si="84"/>
        <v>0</v>
      </c>
      <c r="V194" s="166">
        <f t="shared" si="84"/>
        <v>0</v>
      </c>
      <c r="W194" s="166">
        <f t="shared" si="84"/>
        <v>0</v>
      </c>
    </row>
    <row r="195" spans="1:23" s="16" customFormat="1" outlineLevel="2" x14ac:dyDescent="0.2">
      <c r="A195" s="163"/>
      <c r="B195" s="163"/>
      <c r="C195" s="164"/>
      <c r="D195" s="165"/>
      <c r="E195" s="16" t="s">
        <v>1361</v>
      </c>
      <c r="F195" s="166"/>
      <c r="G195" s="16" t="s">
        <v>158</v>
      </c>
      <c r="H195" s="166">
        <f t="shared" ref="H195:H199" si="85" xml:space="preserve"> SUM(J195:W195)</f>
        <v>3.7940831600831597</v>
      </c>
      <c r="J195" s="166">
        <f t="shared" ref="J195:W195" si="86">IF( J$192 &lt;= $F$187, (($F162 / $F$187) * (1+$F179) ^ J$192), 0) * J$191</f>
        <v>0</v>
      </c>
      <c r="K195" s="166">
        <f t="shared" si="86"/>
        <v>0</v>
      </c>
      <c r="L195" s="166">
        <f t="shared" si="86"/>
        <v>0</v>
      </c>
      <c r="M195" s="166">
        <f t="shared" si="86"/>
        <v>0</v>
      </c>
      <c r="N195" s="166">
        <f t="shared" si="86"/>
        <v>0</v>
      </c>
      <c r="O195" s="166">
        <f t="shared" si="86"/>
        <v>0</v>
      </c>
      <c r="P195" s="166">
        <f t="shared" si="86"/>
        <v>0</v>
      </c>
      <c r="Q195" s="166">
        <f t="shared" si="86"/>
        <v>0</v>
      </c>
      <c r="R195" s="166">
        <f t="shared" si="86"/>
        <v>0</v>
      </c>
      <c r="S195" s="166">
        <f t="shared" si="86"/>
        <v>3.7940831600831597</v>
      </c>
      <c r="T195" s="166">
        <f t="shared" si="86"/>
        <v>0</v>
      </c>
      <c r="U195" s="166">
        <f t="shared" si="86"/>
        <v>0</v>
      </c>
      <c r="V195" s="166">
        <f t="shared" si="86"/>
        <v>0</v>
      </c>
      <c r="W195" s="166">
        <f t="shared" si="86"/>
        <v>0</v>
      </c>
    </row>
    <row r="196" spans="1:23" s="16" customFormat="1" outlineLevel="2" x14ac:dyDescent="0.2">
      <c r="A196" s="163"/>
      <c r="B196" s="163"/>
      <c r="C196" s="164"/>
      <c r="D196" s="165"/>
      <c r="E196" s="16" t="s">
        <v>1362</v>
      </c>
      <c r="F196" s="166"/>
      <c r="G196" s="16" t="s">
        <v>158</v>
      </c>
      <c r="H196" s="166">
        <f t="shared" si="85"/>
        <v>10.312123460738846</v>
      </c>
      <c r="J196" s="166">
        <f t="shared" ref="J196:W196" si="87">IF( J$192 &lt;= $F$187, (($F163 / $F$187) * (1+$F180) ^ J$192), 0) * J$191</f>
        <v>0</v>
      </c>
      <c r="K196" s="166">
        <f t="shared" si="87"/>
        <v>0</v>
      </c>
      <c r="L196" s="166">
        <f t="shared" si="87"/>
        <v>0</v>
      </c>
      <c r="M196" s="166">
        <f t="shared" si="87"/>
        <v>0</v>
      </c>
      <c r="N196" s="166">
        <f t="shared" si="87"/>
        <v>0</v>
      </c>
      <c r="O196" s="166">
        <f t="shared" si="87"/>
        <v>0</v>
      </c>
      <c r="P196" s="166">
        <f t="shared" si="87"/>
        <v>0</v>
      </c>
      <c r="Q196" s="166">
        <f t="shared" si="87"/>
        <v>0</v>
      </c>
      <c r="R196" s="166">
        <f t="shared" si="87"/>
        <v>0</v>
      </c>
      <c r="S196" s="166">
        <f t="shared" si="87"/>
        <v>10.312123460738846</v>
      </c>
      <c r="T196" s="166">
        <f t="shared" si="87"/>
        <v>0</v>
      </c>
      <c r="U196" s="166">
        <f t="shared" si="87"/>
        <v>0</v>
      </c>
      <c r="V196" s="166">
        <f t="shared" si="87"/>
        <v>0</v>
      </c>
      <c r="W196" s="166">
        <f t="shared" si="87"/>
        <v>0</v>
      </c>
    </row>
    <row r="197" spans="1:23" s="16" customFormat="1" outlineLevel="2" x14ac:dyDescent="0.2">
      <c r="A197" s="163"/>
      <c r="B197" s="163"/>
      <c r="C197" s="164"/>
      <c r="D197" s="165"/>
      <c r="E197" s="16" t="s">
        <v>1363</v>
      </c>
      <c r="F197" s="166"/>
      <c r="G197" s="16" t="s">
        <v>158</v>
      </c>
      <c r="H197" s="166">
        <f t="shared" si="85"/>
        <v>-1.5249295778026546</v>
      </c>
      <c r="J197" s="166">
        <f t="shared" ref="J197:W197" si="88">IF( J$192 &lt;= $F$187, (($F164 / $F$187) * (1+$F181) ^ J$192), 0) * J$191</f>
        <v>0</v>
      </c>
      <c r="K197" s="166">
        <f t="shared" si="88"/>
        <v>0</v>
      </c>
      <c r="L197" s="166">
        <f t="shared" si="88"/>
        <v>0</v>
      </c>
      <c r="M197" s="166">
        <f t="shared" si="88"/>
        <v>0</v>
      </c>
      <c r="N197" s="166">
        <f t="shared" si="88"/>
        <v>0</v>
      </c>
      <c r="O197" s="166">
        <f t="shared" si="88"/>
        <v>0</v>
      </c>
      <c r="P197" s="166">
        <f t="shared" si="88"/>
        <v>0</v>
      </c>
      <c r="Q197" s="166">
        <f t="shared" si="88"/>
        <v>0</v>
      </c>
      <c r="R197" s="166">
        <f t="shared" si="88"/>
        <v>0</v>
      </c>
      <c r="S197" s="166">
        <f t="shared" si="88"/>
        <v>-1.5249295778026546</v>
      </c>
      <c r="T197" s="166">
        <f t="shared" si="88"/>
        <v>0</v>
      </c>
      <c r="U197" s="166">
        <f t="shared" si="88"/>
        <v>0</v>
      </c>
      <c r="V197" s="166">
        <f t="shared" si="88"/>
        <v>0</v>
      </c>
      <c r="W197" s="166">
        <f t="shared" si="88"/>
        <v>0</v>
      </c>
    </row>
    <row r="198" spans="1:23" s="16" customFormat="1" outlineLevel="2" x14ac:dyDescent="0.2">
      <c r="A198" s="163"/>
      <c r="B198" s="163"/>
      <c r="C198" s="164"/>
      <c r="D198" s="165"/>
      <c r="E198" s="16" t="s">
        <v>1364</v>
      </c>
      <c r="F198" s="166"/>
      <c r="G198" s="16" t="s">
        <v>158</v>
      </c>
      <c r="H198" s="166">
        <f t="shared" si="85"/>
        <v>0</v>
      </c>
      <c r="J198" s="166">
        <f t="shared" ref="J198:W198" si="89">IF( J$192 &lt;= $F$187, (($F165 / $F$187) * (1+$F182) ^ J$192), 0) * J$191</f>
        <v>0</v>
      </c>
      <c r="K198" s="166">
        <f t="shared" si="89"/>
        <v>0</v>
      </c>
      <c r="L198" s="166">
        <f t="shared" si="89"/>
        <v>0</v>
      </c>
      <c r="M198" s="166">
        <f t="shared" si="89"/>
        <v>0</v>
      </c>
      <c r="N198" s="166">
        <f t="shared" si="89"/>
        <v>0</v>
      </c>
      <c r="O198" s="166">
        <f t="shared" si="89"/>
        <v>0</v>
      </c>
      <c r="P198" s="166">
        <f t="shared" si="89"/>
        <v>0</v>
      </c>
      <c r="Q198" s="166">
        <f t="shared" si="89"/>
        <v>0</v>
      </c>
      <c r="R198" s="166">
        <f t="shared" si="89"/>
        <v>0</v>
      </c>
      <c r="S198" s="166">
        <f t="shared" si="89"/>
        <v>0</v>
      </c>
      <c r="T198" s="166">
        <f t="shared" si="89"/>
        <v>0</v>
      </c>
      <c r="U198" s="166">
        <f t="shared" si="89"/>
        <v>0</v>
      </c>
      <c r="V198" s="166">
        <f t="shared" si="89"/>
        <v>0</v>
      </c>
      <c r="W198" s="166">
        <f t="shared" si="89"/>
        <v>0</v>
      </c>
    </row>
    <row r="199" spans="1:23" s="16" customFormat="1" outlineLevel="2" x14ac:dyDescent="0.2">
      <c r="A199" s="163"/>
      <c r="B199" s="163"/>
      <c r="C199" s="164"/>
      <c r="D199" s="165"/>
      <c r="E199" s="16" t="s">
        <v>1365</v>
      </c>
      <c r="F199" s="166"/>
      <c r="G199" s="16" t="s">
        <v>158</v>
      </c>
      <c r="H199" s="166">
        <f t="shared" si="85"/>
        <v>0</v>
      </c>
      <c r="J199" s="166">
        <f t="shared" ref="J199:W199" si="90">IF( J$192 &lt;= $F$187, (($F166 / $F$187) * (1+$F183) ^ J$192), 0) * J$191</f>
        <v>0</v>
      </c>
      <c r="K199" s="166">
        <f t="shared" si="90"/>
        <v>0</v>
      </c>
      <c r="L199" s="166">
        <f t="shared" si="90"/>
        <v>0</v>
      </c>
      <c r="M199" s="166">
        <f t="shared" si="90"/>
        <v>0</v>
      </c>
      <c r="N199" s="166">
        <f t="shared" si="90"/>
        <v>0</v>
      </c>
      <c r="O199" s="166">
        <f t="shared" si="90"/>
        <v>0</v>
      </c>
      <c r="P199" s="166">
        <f t="shared" si="90"/>
        <v>0</v>
      </c>
      <c r="Q199" s="166">
        <f t="shared" si="90"/>
        <v>0</v>
      </c>
      <c r="R199" s="166">
        <f t="shared" si="90"/>
        <v>0</v>
      </c>
      <c r="S199" s="166">
        <f t="shared" si="90"/>
        <v>0</v>
      </c>
      <c r="T199" s="166">
        <f t="shared" si="90"/>
        <v>0</v>
      </c>
      <c r="U199" s="166">
        <f t="shared" si="90"/>
        <v>0</v>
      </c>
      <c r="V199" s="166">
        <f t="shared" si="90"/>
        <v>0</v>
      </c>
      <c r="W199" s="166">
        <f t="shared" si="90"/>
        <v>0</v>
      </c>
    </row>
    <row r="200" spans="1:23" s="16" customFormat="1" outlineLevel="2" x14ac:dyDescent="0.2">
      <c r="A200" s="163"/>
      <c r="B200" s="163"/>
      <c r="C200" s="164"/>
      <c r="D200" s="165"/>
      <c r="F200" s="166"/>
    </row>
    <row r="201" spans="1:23" s="16" customFormat="1" outlineLevel="2" x14ac:dyDescent="0.2">
      <c r="A201" s="163"/>
      <c r="B201" s="163"/>
      <c r="C201" s="164"/>
      <c r="D201" s="165"/>
      <c r="E201" s="16" t="s">
        <v>1366</v>
      </c>
      <c r="F201" s="166"/>
      <c r="G201" s="16" t="s">
        <v>158</v>
      </c>
      <c r="H201" s="166">
        <f xml:space="preserve"> SUM(J201:W201)</f>
        <v>0.56015689262258206</v>
      </c>
      <c r="J201" s="166">
        <f t="shared" ref="J201:R201" si="91">IF( J$192 &lt;= $F$187, (($F168 / $F$187) * (1+$F178) ^ J$192), 0) * J$191</f>
        <v>0</v>
      </c>
      <c r="K201" s="166">
        <f t="shared" si="91"/>
        <v>0</v>
      </c>
      <c r="L201" s="166">
        <f t="shared" si="91"/>
        <v>0</v>
      </c>
      <c r="M201" s="166">
        <f t="shared" si="91"/>
        <v>0</v>
      </c>
      <c r="N201" s="166">
        <f t="shared" si="91"/>
        <v>0</v>
      </c>
      <c r="O201" s="166">
        <f t="shared" si="91"/>
        <v>0</v>
      </c>
      <c r="P201" s="166">
        <f t="shared" si="91"/>
        <v>0</v>
      </c>
      <c r="Q201" s="166">
        <f t="shared" si="91"/>
        <v>0</v>
      </c>
      <c r="R201" s="166">
        <f t="shared" si="91"/>
        <v>0</v>
      </c>
      <c r="S201" s="166">
        <f>IF( S$192 &lt;= $F$187, (($F168 / $F$187) * (1+$F178) ^ S$192), 0) * S$191</f>
        <v>0.56015689262258206</v>
      </c>
      <c r="T201" s="166">
        <f t="shared" ref="T201:W201" si="92">IF( T$192 &lt;= $F$187, (($F168 / $F$187) * (1+$F178) ^ T$192), 0) * T$191</f>
        <v>0</v>
      </c>
      <c r="U201" s="166">
        <f t="shared" si="92"/>
        <v>0</v>
      </c>
      <c r="V201" s="166">
        <f t="shared" si="92"/>
        <v>0</v>
      </c>
      <c r="W201" s="166">
        <f t="shared" si="92"/>
        <v>0</v>
      </c>
    </row>
    <row r="202" spans="1:23" s="16" customFormat="1" outlineLevel="2" x14ac:dyDescent="0.2">
      <c r="A202" s="163"/>
      <c r="B202" s="163"/>
      <c r="C202" s="164"/>
      <c r="D202" s="165"/>
      <c r="E202" s="16" t="s">
        <v>1367</v>
      </c>
      <c r="F202" s="166"/>
      <c r="G202" s="16" t="s">
        <v>158</v>
      </c>
      <c r="H202" s="166">
        <f t="shared" ref="H202:H206" si="93" xml:space="preserve"> SUM(J202:W202)</f>
        <v>21.3543580075672</v>
      </c>
      <c r="J202" s="166">
        <f t="shared" ref="J202:W202" si="94">IF( J$192 &lt;= $F$187, (($F169 / $F$187) * (1+$F179) ^ J$192), 0) * J$191</f>
        <v>0</v>
      </c>
      <c r="K202" s="166">
        <f t="shared" si="94"/>
        <v>0</v>
      </c>
      <c r="L202" s="166">
        <f t="shared" si="94"/>
        <v>0</v>
      </c>
      <c r="M202" s="166">
        <f t="shared" si="94"/>
        <v>0</v>
      </c>
      <c r="N202" s="166">
        <f t="shared" si="94"/>
        <v>0</v>
      </c>
      <c r="O202" s="166">
        <f t="shared" si="94"/>
        <v>0</v>
      </c>
      <c r="P202" s="166">
        <f t="shared" si="94"/>
        <v>0</v>
      </c>
      <c r="Q202" s="166">
        <f t="shared" si="94"/>
        <v>0</v>
      </c>
      <c r="R202" s="166">
        <f t="shared" si="94"/>
        <v>0</v>
      </c>
      <c r="S202" s="166">
        <f t="shared" si="94"/>
        <v>21.3543580075672</v>
      </c>
      <c r="T202" s="166">
        <f t="shared" si="94"/>
        <v>0</v>
      </c>
      <c r="U202" s="166">
        <f t="shared" si="94"/>
        <v>0</v>
      </c>
      <c r="V202" s="166">
        <f t="shared" si="94"/>
        <v>0</v>
      </c>
      <c r="W202" s="166">
        <f t="shared" si="94"/>
        <v>0</v>
      </c>
    </row>
    <row r="203" spans="1:23" s="16" customFormat="1" outlineLevel="2" x14ac:dyDescent="0.2">
      <c r="A203" s="163"/>
      <c r="B203" s="163"/>
      <c r="C203" s="164"/>
      <c r="D203" s="165"/>
      <c r="E203" s="16" t="s">
        <v>1368</v>
      </c>
      <c r="F203" s="166"/>
      <c r="G203" s="16" t="s">
        <v>158</v>
      </c>
      <c r="H203" s="166">
        <f t="shared" si="93"/>
        <v>0.45121674586586824</v>
      </c>
      <c r="J203" s="166">
        <f t="shared" ref="J203:W203" si="95">IF( J$192 &lt;= $F$187, (($F170 / $F$187) * (1+$F180) ^ J$192), 0) * J$191</f>
        <v>0</v>
      </c>
      <c r="K203" s="166">
        <f t="shared" si="95"/>
        <v>0</v>
      </c>
      <c r="L203" s="166">
        <f t="shared" si="95"/>
        <v>0</v>
      </c>
      <c r="M203" s="166">
        <f t="shared" si="95"/>
        <v>0</v>
      </c>
      <c r="N203" s="166">
        <f t="shared" si="95"/>
        <v>0</v>
      </c>
      <c r="O203" s="166">
        <f t="shared" si="95"/>
        <v>0</v>
      </c>
      <c r="P203" s="166">
        <f t="shared" si="95"/>
        <v>0</v>
      </c>
      <c r="Q203" s="166">
        <f t="shared" si="95"/>
        <v>0</v>
      </c>
      <c r="R203" s="166">
        <f t="shared" si="95"/>
        <v>0</v>
      </c>
      <c r="S203" s="166">
        <f t="shared" si="95"/>
        <v>0.45121674586586824</v>
      </c>
      <c r="T203" s="166">
        <f t="shared" si="95"/>
        <v>0</v>
      </c>
      <c r="U203" s="166">
        <f t="shared" si="95"/>
        <v>0</v>
      </c>
      <c r="V203" s="166">
        <f t="shared" si="95"/>
        <v>0</v>
      </c>
      <c r="W203" s="166">
        <f t="shared" si="95"/>
        <v>0</v>
      </c>
    </row>
    <row r="204" spans="1:23" s="16" customFormat="1" outlineLevel="2" x14ac:dyDescent="0.2">
      <c r="A204" s="163"/>
      <c r="B204" s="163"/>
      <c r="C204" s="164"/>
      <c r="D204" s="165"/>
      <c r="E204" s="16" t="s">
        <v>1369</v>
      </c>
      <c r="F204" s="166"/>
      <c r="G204" s="16" t="s">
        <v>158</v>
      </c>
      <c r="H204" s="166">
        <f t="shared" si="93"/>
        <v>-3.5386519786634918</v>
      </c>
      <c r="J204" s="166">
        <f t="shared" ref="J204:W204" si="96">IF( J$192 &lt;= $F$187, (($F171 / $F$187) * (1+$F181) ^ J$192), 0) * J$191</f>
        <v>0</v>
      </c>
      <c r="K204" s="166">
        <f t="shared" si="96"/>
        <v>0</v>
      </c>
      <c r="L204" s="166">
        <f t="shared" si="96"/>
        <v>0</v>
      </c>
      <c r="M204" s="166">
        <f t="shared" si="96"/>
        <v>0</v>
      </c>
      <c r="N204" s="166">
        <f t="shared" si="96"/>
        <v>0</v>
      </c>
      <c r="O204" s="166">
        <f t="shared" si="96"/>
        <v>0</v>
      </c>
      <c r="P204" s="166">
        <f t="shared" si="96"/>
        <v>0</v>
      </c>
      <c r="Q204" s="166">
        <f t="shared" si="96"/>
        <v>0</v>
      </c>
      <c r="R204" s="166">
        <f t="shared" si="96"/>
        <v>0</v>
      </c>
      <c r="S204" s="166">
        <f t="shared" si="96"/>
        <v>-3.5386519786634918</v>
      </c>
      <c r="T204" s="166">
        <f t="shared" si="96"/>
        <v>0</v>
      </c>
      <c r="U204" s="166">
        <f t="shared" si="96"/>
        <v>0</v>
      </c>
      <c r="V204" s="166">
        <f t="shared" si="96"/>
        <v>0</v>
      </c>
      <c r="W204" s="166">
        <f t="shared" si="96"/>
        <v>0</v>
      </c>
    </row>
    <row r="205" spans="1:23" s="16" customFormat="1" outlineLevel="2" x14ac:dyDescent="0.2">
      <c r="A205" s="163"/>
      <c r="B205" s="163"/>
      <c r="C205" s="164"/>
      <c r="D205" s="165"/>
      <c r="E205" s="16" t="s">
        <v>1370</v>
      </c>
      <c r="F205" s="166"/>
      <c r="G205" s="16" t="s">
        <v>158</v>
      </c>
      <c r="H205" s="166">
        <f t="shared" si="93"/>
        <v>0</v>
      </c>
      <c r="J205" s="166">
        <f t="shared" ref="J205:W205" si="97">IF( J$192 &lt;= $F$187, (($F172 / $F$187) * (1+$F182) ^ J$192), 0) * J$191</f>
        <v>0</v>
      </c>
      <c r="K205" s="166">
        <f t="shared" si="97"/>
        <v>0</v>
      </c>
      <c r="L205" s="166">
        <f t="shared" si="97"/>
        <v>0</v>
      </c>
      <c r="M205" s="166">
        <f t="shared" si="97"/>
        <v>0</v>
      </c>
      <c r="N205" s="166">
        <f t="shared" si="97"/>
        <v>0</v>
      </c>
      <c r="O205" s="166">
        <f t="shared" si="97"/>
        <v>0</v>
      </c>
      <c r="P205" s="166">
        <f t="shared" si="97"/>
        <v>0</v>
      </c>
      <c r="Q205" s="166">
        <f t="shared" si="97"/>
        <v>0</v>
      </c>
      <c r="R205" s="166">
        <f t="shared" si="97"/>
        <v>0</v>
      </c>
      <c r="S205" s="166">
        <f t="shared" si="97"/>
        <v>0</v>
      </c>
      <c r="T205" s="166">
        <f t="shared" si="97"/>
        <v>0</v>
      </c>
      <c r="U205" s="166">
        <f t="shared" si="97"/>
        <v>0</v>
      </c>
      <c r="V205" s="166">
        <f t="shared" si="97"/>
        <v>0</v>
      </c>
      <c r="W205" s="166">
        <f t="shared" si="97"/>
        <v>0</v>
      </c>
    </row>
    <row r="206" spans="1:23" s="16" customFormat="1" outlineLevel="2" x14ac:dyDescent="0.2">
      <c r="A206" s="163"/>
      <c r="B206" s="163"/>
      <c r="C206" s="164"/>
      <c r="D206" s="165"/>
      <c r="E206" s="16" t="s">
        <v>1371</v>
      </c>
      <c r="F206" s="166"/>
      <c r="G206" s="16" t="s">
        <v>158</v>
      </c>
      <c r="H206" s="166">
        <f t="shared" si="93"/>
        <v>0</v>
      </c>
      <c r="J206" s="166">
        <f t="shared" ref="J206:R206" si="98" xml:space="preserve"> (($F173 / $F$187) * (1 + $F183) ^ J$192) * J$191</f>
        <v>0</v>
      </c>
      <c r="K206" s="166">
        <f t="shared" si="98"/>
        <v>0</v>
      </c>
      <c r="L206" s="166">
        <f t="shared" si="98"/>
        <v>0</v>
      </c>
      <c r="M206" s="166">
        <f t="shared" si="98"/>
        <v>0</v>
      </c>
      <c r="N206" s="166">
        <f t="shared" si="98"/>
        <v>0</v>
      </c>
      <c r="O206" s="166">
        <f t="shared" si="98"/>
        <v>0</v>
      </c>
      <c r="P206" s="166">
        <f t="shared" si="98"/>
        <v>0</v>
      </c>
      <c r="Q206" s="166">
        <f t="shared" si="98"/>
        <v>0</v>
      </c>
      <c r="R206" s="166">
        <f t="shared" si="98"/>
        <v>0</v>
      </c>
      <c r="S206" s="166">
        <f t="shared" ref="S206:W206" si="99" xml:space="preserve"> (($F173 / $F$187) * (1 + $F183) ^ S$192) * S$191</f>
        <v>0</v>
      </c>
      <c r="T206" s="166">
        <f t="shared" si="99"/>
        <v>0</v>
      </c>
      <c r="U206" s="166">
        <f t="shared" si="99"/>
        <v>0</v>
      </c>
      <c r="V206" s="166">
        <f t="shared" si="99"/>
        <v>0</v>
      </c>
      <c r="W206" s="166">
        <f t="shared" si="99"/>
        <v>0</v>
      </c>
    </row>
    <row r="207" spans="1:23" s="16" customFormat="1" outlineLevel="2" x14ac:dyDescent="0.2">
      <c r="A207" s="163"/>
      <c r="B207" s="163"/>
      <c r="C207" s="164"/>
      <c r="D207" s="165"/>
      <c r="F207" s="166"/>
    </row>
    <row r="208" spans="1:23" s="16" customFormat="1" outlineLevel="2" x14ac:dyDescent="0.2">
      <c r="A208" s="163"/>
      <c r="B208" s="163"/>
      <c r="C208" s="164"/>
      <c r="D208" s="165"/>
      <c r="E208" s="16" t="s">
        <v>1372</v>
      </c>
      <c r="F208" s="166"/>
      <c r="G208" s="16" t="s">
        <v>158</v>
      </c>
      <c r="H208" s="166">
        <f t="shared" ref="H208" si="100" xml:space="preserve"> SUM(J208:W208)</f>
        <v>0.64758761371763429</v>
      </c>
      <c r="J208" s="166">
        <f t="shared" ref="J208:R208" si="101">IF( J$192 &lt;= $F$187, (($F175 / $F$187) * (1+$F184) ^ J$192), 0) * J$191</f>
        <v>0</v>
      </c>
      <c r="K208" s="166">
        <f t="shared" si="101"/>
        <v>0</v>
      </c>
      <c r="L208" s="166">
        <f t="shared" si="101"/>
        <v>0</v>
      </c>
      <c r="M208" s="166">
        <f t="shared" si="101"/>
        <v>0</v>
      </c>
      <c r="N208" s="166">
        <f t="shared" si="101"/>
        <v>0</v>
      </c>
      <c r="O208" s="166">
        <f t="shared" si="101"/>
        <v>0</v>
      </c>
      <c r="P208" s="166">
        <f t="shared" si="101"/>
        <v>0</v>
      </c>
      <c r="Q208" s="166">
        <f t="shared" si="101"/>
        <v>0</v>
      </c>
      <c r="R208" s="166">
        <f t="shared" si="101"/>
        <v>0</v>
      </c>
      <c r="S208" s="166">
        <f>IF( S$192 &lt;= $F$187, (($F175 / $F$187) * (1+$F184) ^ S$192), 0) * S$191</f>
        <v>0.64758761371763429</v>
      </c>
      <c r="T208" s="166">
        <f t="shared" ref="T208:W208" si="102">IF( T$192 &lt;= $F$187, (($F175 / $F$187) * (1+$F184) ^ T$192), 0) * T$191</f>
        <v>0</v>
      </c>
      <c r="U208" s="166">
        <f t="shared" si="102"/>
        <v>0</v>
      </c>
      <c r="V208" s="166">
        <f t="shared" si="102"/>
        <v>0</v>
      </c>
      <c r="W208" s="166">
        <f t="shared" si="102"/>
        <v>0</v>
      </c>
    </row>
    <row r="209" spans="1:23" s="16" customFormat="1" outlineLevel="2" x14ac:dyDescent="0.2">
      <c r="A209" s="163"/>
      <c r="B209" s="163"/>
      <c r="C209" s="164"/>
      <c r="D209" s="165"/>
      <c r="E209" s="16" t="s">
        <v>1373</v>
      </c>
      <c r="F209" s="166"/>
      <c r="G209" s="16" t="s">
        <v>158</v>
      </c>
      <c r="H209" s="166">
        <f t="shared" ref="H209" si="103" xml:space="preserve"> SUM(J209:W209)</f>
        <v>0</v>
      </c>
      <c r="J209" s="166">
        <f t="shared" ref="J209:R209" si="104">IF( J$192 &lt;= $F$187, (($F176 / $F$187) * (1+$F185) ^ J$192), 0) * J$191</f>
        <v>0</v>
      </c>
      <c r="K209" s="166">
        <f t="shared" si="104"/>
        <v>0</v>
      </c>
      <c r="L209" s="166">
        <f t="shared" si="104"/>
        <v>0</v>
      </c>
      <c r="M209" s="166">
        <f t="shared" si="104"/>
        <v>0</v>
      </c>
      <c r="N209" s="166">
        <f t="shared" si="104"/>
        <v>0</v>
      </c>
      <c r="O209" s="166">
        <f t="shared" si="104"/>
        <v>0</v>
      </c>
      <c r="P209" s="166">
        <f t="shared" si="104"/>
        <v>0</v>
      </c>
      <c r="Q209" s="166">
        <f t="shared" si="104"/>
        <v>0</v>
      </c>
      <c r="R209" s="166">
        <f t="shared" si="104"/>
        <v>0</v>
      </c>
      <c r="S209" s="166">
        <f t="shared" ref="S209:W209" si="105">IF( S$192 &lt;= $F$187, (($F176 / $F$187) * (1+$F185) ^ S$192), 0) * S$191</f>
        <v>0</v>
      </c>
      <c r="T209" s="166">
        <f t="shared" si="105"/>
        <v>0</v>
      </c>
      <c r="U209" s="166">
        <f t="shared" si="105"/>
        <v>0</v>
      </c>
      <c r="V209" s="166">
        <f t="shared" si="105"/>
        <v>0</v>
      </c>
      <c r="W209" s="166">
        <f t="shared" si="105"/>
        <v>0</v>
      </c>
    </row>
    <row r="210" spans="1:23" s="16" customFormat="1" x14ac:dyDescent="0.2">
      <c r="A210" s="163"/>
      <c r="B210" s="163"/>
      <c r="C210" s="164"/>
      <c r="D210" s="165"/>
      <c r="F210" s="166"/>
    </row>
    <row r="211" spans="1:23" s="223" customFormat="1" x14ac:dyDescent="0.2">
      <c r="A211" s="223" t="s">
        <v>1374</v>
      </c>
    </row>
    <row r="212" spans="1:23" s="16" customFormat="1" outlineLevel="1" x14ac:dyDescent="0.2">
      <c r="A212" s="163"/>
      <c r="B212" s="163" t="s">
        <v>1375</v>
      </c>
      <c r="C212" s="164"/>
      <c r="D212" s="165"/>
    </row>
    <row r="213" spans="1:23" s="16" customFormat="1" outlineLevel="1" x14ac:dyDescent="0.2">
      <c r="A213" s="163"/>
      <c r="B213" s="163" t="s">
        <v>1376</v>
      </c>
      <c r="C213" s="164"/>
      <c r="D213" s="165"/>
    </row>
    <row r="214" spans="1:23" s="146" customFormat="1" outlineLevel="2" x14ac:dyDescent="0.2">
      <c r="A214" s="211"/>
      <c r="B214" s="211"/>
      <c r="C214" s="209"/>
      <c r="D214" s="210"/>
      <c r="E214" s="146" t="str">
        <f xml:space="preserve"> InpS!E$604</f>
        <v>Selector (WR)</v>
      </c>
      <c r="F214" s="146">
        <f xml:space="preserve"> InpS!F$604</f>
        <v>1</v>
      </c>
      <c r="G214" s="146" t="str">
        <f xml:space="preserve"> InpS!G$604</f>
        <v>1 = Apply in first year, 2 = Constant annuity 2020-25, 3 = Even allocation - NPV neutral</v>
      </c>
    </row>
    <row r="215" spans="1:23" s="16" customFormat="1" outlineLevel="2" x14ac:dyDescent="0.2">
      <c r="A215" s="163"/>
      <c r="B215" s="163"/>
      <c r="C215" s="164"/>
      <c r="D215" s="165"/>
      <c r="E215" s="146" t="str">
        <f xml:space="preserve"> InpS!E$605</f>
        <v>Selector (WN)</v>
      </c>
      <c r="F215" s="146">
        <f xml:space="preserve"> InpS!F$605</f>
        <v>1</v>
      </c>
      <c r="G215" s="146" t="str">
        <f xml:space="preserve"> InpS!G$605</f>
        <v>1 = Apply in first year, 2 = Constant annuity 2020-25, 3 = Even allocation - NPV neutral</v>
      </c>
    </row>
    <row r="216" spans="1:23" s="16" customFormat="1" outlineLevel="2" x14ac:dyDescent="0.2">
      <c r="A216" s="163"/>
      <c r="B216" s="163"/>
      <c r="C216" s="164"/>
      <c r="D216" s="165"/>
      <c r="E216" s="146" t="str">
        <f xml:space="preserve"> InpS!E$606</f>
        <v>Selector (WWN)</v>
      </c>
      <c r="F216" s="146">
        <f xml:space="preserve"> InpS!F$606</f>
        <v>1</v>
      </c>
      <c r="G216" s="146" t="str">
        <f xml:space="preserve"> InpS!G$606</f>
        <v>1 = Apply in first year, 2 = Constant annuity 2020-25, 3 = Even allocation - NPV neutral</v>
      </c>
    </row>
    <row r="217" spans="1:23" s="16" customFormat="1" outlineLevel="2" x14ac:dyDescent="0.2">
      <c r="A217" s="163"/>
      <c r="B217" s="163"/>
      <c r="C217" s="164"/>
      <c r="D217" s="165"/>
      <c r="E217" s="146" t="str">
        <f xml:space="preserve"> InpS!E$607</f>
        <v>Selector (BR)</v>
      </c>
      <c r="F217" s="146">
        <f xml:space="preserve"> InpS!F$607</f>
        <v>1</v>
      </c>
      <c r="G217" s="146" t="str">
        <f xml:space="preserve"> InpS!G$607</f>
        <v>1 = Apply in first year, 2 = Constant annuity 2020-25, 3 = Even allocation - NPV neutral</v>
      </c>
    </row>
    <row r="218" spans="1:23" s="16" customFormat="1" outlineLevel="2" x14ac:dyDescent="0.2">
      <c r="A218" s="163"/>
      <c r="B218" s="163"/>
      <c r="C218" s="164"/>
      <c r="D218" s="165"/>
      <c r="E218" s="146" t="str">
        <f xml:space="preserve"> InpS!E$608</f>
        <v>Selector (ADDN1)</v>
      </c>
      <c r="F218" s="146">
        <f xml:space="preserve"> InpS!F$608</f>
        <v>1</v>
      </c>
      <c r="G218" s="146" t="str">
        <f xml:space="preserve"> InpS!G$608</f>
        <v>1 = Apply in first year, 2 = Constant annuity 2020-25, 3 = Even allocation - NPV neutral</v>
      </c>
    </row>
    <row r="219" spans="1:23" s="16" customFormat="1" outlineLevel="2" x14ac:dyDescent="0.2">
      <c r="A219" s="163"/>
      <c r="B219" s="163"/>
      <c r="C219" s="164"/>
      <c r="D219" s="165"/>
      <c r="E219" s="146" t="str">
        <f xml:space="preserve"> InpS!E$609</f>
        <v>Selector (ADDN2)</v>
      </c>
      <c r="F219" s="146">
        <f xml:space="preserve"> InpS!F$609</f>
        <v>1</v>
      </c>
      <c r="G219" s="146" t="str">
        <f xml:space="preserve"> InpS!G$609</f>
        <v>1 = Apply in first year, 2 = Constant annuity 2020-25, 3 = Even allocation - NPV neutral</v>
      </c>
    </row>
    <row r="220" spans="1:23" s="16" customFormat="1" outlineLevel="2" x14ac:dyDescent="0.2">
      <c r="A220" s="163"/>
      <c r="B220" s="163"/>
      <c r="C220" s="164"/>
      <c r="D220" s="165"/>
      <c r="E220" s="146" t="str">
        <f xml:space="preserve"> InpS!E$610</f>
        <v>Selector (Residential retail)</v>
      </c>
      <c r="F220" s="146">
        <f xml:space="preserve"> InpS!F$610</f>
        <v>1</v>
      </c>
      <c r="G220" s="146" t="str">
        <f xml:space="preserve"> InpS!G$610</f>
        <v>1 = Apply in first year, 2 = Constant annuity 2020-25, 3 = Even allocation - NPV neutral</v>
      </c>
    </row>
    <row r="221" spans="1:23" s="16" customFormat="1" outlineLevel="2" x14ac:dyDescent="0.2">
      <c r="A221" s="163"/>
      <c r="B221" s="163"/>
      <c r="C221" s="164"/>
      <c r="D221" s="165"/>
      <c r="E221" s="146" t="str">
        <f xml:space="preserve"> InpS!E$611</f>
        <v>Selector (Business retail)</v>
      </c>
      <c r="F221" s="146">
        <f xml:space="preserve"> InpS!F$611</f>
        <v>1</v>
      </c>
      <c r="G221" s="146" t="str">
        <f xml:space="preserve"> InpS!G$611</f>
        <v>1 = Apply in first year, 2 = Constant annuity 2020-25, 3 = Even allocation - NPV neutral</v>
      </c>
    </row>
    <row r="222" spans="1:23" s="16" customFormat="1" outlineLevel="1" x14ac:dyDescent="0.2">
      <c r="A222" s="163"/>
      <c r="B222" s="163"/>
      <c r="C222" s="164"/>
      <c r="D222" s="165"/>
    </row>
    <row r="223" spans="1:23" s="16" customFormat="1" outlineLevel="1" collapsed="1" x14ac:dyDescent="0.2">
      <c r="A223" s="163"/>
      <c r="B223" s="163" t="s">
        <v>1377</v>
      </c>
      <c r="C223" s="164"/>
      <c r="D223" s="165"/>
    </row>
    <row r="224" spans="1:23" s="16" customFormat="1" hidden="1" outlineLevel="2" x14ac:dyDescent="0.2">
      <c r="A224" s="163"/>
      <c r="B224" s="163"/>
      <c r="C224" s="164"/>
      <c r="D224" s="165"/>
      <c r="E224" s="166" t="str">
        <f xml:space="preserve"> E$95</f>
        <v>Company - Post financeability adjustment eligible for tax upflift applied in first year - real (WR)</v>
      </c>
      <c r="F224" s="166">
        <f t="shared" ref="F224:W224" si="106" xml:space="preserve"> F$95</f>
        <v>0</v>
      </c>
      <c r="G224" s="166" t="str">
        <f t="shared" si="106"/>
        <v>£m</v>
      </c>
      <c r="H224" s="166">
        <f t="shared" si="106"/>
        <v>0.40008120502158967</v>
      </c>
      <c r="I224" s="166">
        <f t="shared" si="106"/>
        <v>0</v>
      </c>
      <c r="J224" s="166">
        <f t="shared" si="106"/>
        <v>0</v>
      </c>
      <c r="K224" s="166">
        <f t="shared" si="106"/>
        <v>0</v>
      </c>
      <c r="L224" s="166">
        <f t="shared" si="106"/>
        <v>0</v>
      </c>
      <c r="M224" s="166">
        <f t="shared" si="106"/>
        <v>0</v>
      </c>
      <c r="N224" s="166">
        <f t="shared" si="106"/>
        <v>0</v>
      </c>
      <c r="O224" s="166">
        <f t="shared" si="106"/>
        <v>0</v>
      </c>
      <c r="P224" s="166">
        <f t="shared" si="106"/>
        <v>0</v>
      </c>
      <c r="Q224" s="166">
        <f t="shared" si="106"/>
        <v>0</v>
      </c>
      <c r="R224" s="166">
        <f t="shared" si="106"/>
        <v>0</v>
      </c>
      <c r="S224" s="166">
        <f t="shared" si="106"/>
        <v>0.40008120502158967</v>
      </c>
      <c r="T224" s="166">
        <f t="shared" si="106"/>
        <v>0</v>
      </c>
      <c r="U224" s="166">
        <f t="shared" si="106"/>
        <v>0</v>
      </c>
      <c r="V224" s="166">
        <f t="shared" si="106"/>
        <v>0</v>
      </c>
      <c r="W224" s="166">
        <f t="shared" si="106"/>
        <v>0</v>
      </c>
    </row>
    <row r="225" spans="1:23" s="16" customFormat="1" hidden="1" outlineLevel="2" x14ac:dyDescent="0.2">
      <c r="A225" s="163"/>
      <c r="B225" s="163"/>
      <c r="C225" s="164"/>
      <c r="D225" s="165"/>
      <c r="E225" s="166" t="str">
        <f xml:space="preserve"> E$96</f>
        <v>Company - Post financeability adjustment eligible for tax upflift applied in first year - real (WN)</v>
      </c>
      <c r="F225" s="166">
        <f t="shared" ref="F225:W225" si="107" xml:space="preserve"> F$96</f>
        <v>0</v>
      </c>
      <c r="G225" s="166" t="str">
        <f t="shared" si="107"/>
        <v>£m</v>
      </c>
      <c r="H225" s="166">
        <f t="shared" si="107"/>
        <v>3.7940831600831597</v>
      </c>
      <c r="I225" s="166">
        <f t="shared" si="107"/>
        <v>0</v>
      </c>
      <c r="J225" s="166">
        <f t="shared" si="107"/>
        <v>0</v>
      </c>
      <c r="K225" s="166">
        <f t="shared" si="107"/>
        <v>0</v>
      </c>
      <c r="L225" s="166">
        <f t="shared" si="107"/>
        <v>0</v>
      </c>
      <c r="M225" s="166">
        <f t="shared" si="107"/>
        <v>0</v>
      </c>
      <c r="N225" s="166">
        <f t="shared" si="107"/>
        <v>0</v>
      </c>
      <c r="O225" s="166">
        <f t="shared" si="107"/>
        <v>0</v>
      </c>
      <c r="P225" s="166">
        <f t="shared" si="107"/>
        <v>0</v>
      </c>
      <c r="Q225" s="166">
        <f t="shared" si="107"/>
        <v>0</v>
      </c>
      <c r="R225" s="166">
        <f t="shared" si="107"/>
        <v>0</v>
      </c>
      <c r="S225" s="166">
        <f t="shared" si="107"/>
        <v>3.7940831600831597</v>
      </c>
      <c r="T225" s="166">
        <f t="shared" si="107"/>
        <v>0</v>
      </c>
      <c r="U225" s="166">
        <f t="shared" si="107"/>
        <v>0</v>
      </c>
      <c r="V225" s="166">
        <f t="shared" si="107"/>
        <v>0</v>
      </c>
      <c r="W225" s="166">
        <f t="shared" si="107"/>
        <v>0</v>
      </c>
    </row>
    <row r="226" spans="1:23" s="16" customFormat="1" hidden="1" outlineLevel="2" x14ac:dyDescent="0.2">
      <c r="A226" s="163"/>
      <c r="B226" s="163"/>
      <c r="C226" s="164"/>
      <c r="D226" s="165"/>
      <c r="E226" s="166" t="str">
        <f xml:space="preserve"> E$97</f>
        <v>Company - Post financeability adjustment eligible for tax upflift applied in first year - real (WWN)</v>
      </c>
      <c r="F226" s="166">
        <f t="shared" ref="F226:W226" si="108" xml:space="preserve"> F$97</f>
        <v>0</v>
      </c>
      <c r="G226" s="166" t="str">
        <f t="shared" si="108"/>
        <v>£m</v>
      </c>
      <c r="H226" s="166">
        <f t="shared" si="108"/>
        <v>10.312123460738846</v>
      </c>
      <c r="I226" s="166">
        <f t="shared" si="108"/>
        <v>0</v>
      </c>
      <c r="J226" s="166">
        <f t="shared" si="108"/>
        <v>0</v>
      </c>
      <c r="K226" s="166">
        <f t="shared" si="108"/>
        <v>0</v>
      </c>
      <c r="L226" s="166">
        <f t="shared" si="108"/>
        <v>0</v>
      </c>
      <c r="M226" s="166">
        <f t="shared" si="108"/>
        <v>0</v>
      </c>
      <c r="N226" s="166">
        <f t="shared" si="108"/>
        <v>0</v>
      </c>
      <c r="O226" s="166">
        <f t="shared" si="108"/>
        <v>0</v>
      </c>
      <c r="P226" s="166">
        <f t="shared" si="108"/>
        <v>0</v>
      </c>
      <c r="Q226" s="166">
        <f t="shared" si="108"/>
        <v>0</v>
      </c>
      <c r="R226" s="166">
        <f t="shared" si="108"/>
        <v>0</v>
      </c>
      <c r="S226" s="166">
        <f t="shared" si="108"/>
        <v>10.312123460738846</v>
      </c>
      <c r="T226" s="166">
        <f t="shared" si="108"/>
        <v>0</v>
      </c>
      <c r="U226" s="166">
        <f t="shared" si="108"/>
        <v>0</v>
      </c>
      <c r="V226" s="166">
        <f t="shared" si="108"/>
        <v>0</v>
      </c>
      <c r="W226" s="166">
        <f t="shared" si="108"/>
        <v>0</v>
      </c>
    </row>
    <row r="227" spans="1:23" s="16" customFormat="1" hidden="1" outlineLevel="2" x14ac:dyDescent="0.2">
      <c r="A227" s="163"/>
      <c r="B227" s="163"/>
      <c r="C227" s="164"/>
      <c r="D227" s="165"/>
      <c r="E227" s="166" t="str">
        <f xml:space="preserve"> E$98</f>
        <v>Company - Post financeability adjustment eligible for tax upflift applied in first year - real (BR)</v>
      </c>
      <c r="F227" s="166">
        <f t="shared" ref="F227:W227" si="109" xml:space="preserve"> F$98</f>
        <v>0</v>
      </c>
      <c r="G227" s="166" t="str">
        <f t="shared" si="109"/>
        <v>£m</v>
      </c>
      <c r="H227" s="166">
        <f t="shared" si="109"/>
        <v>-1.5249295778026546</v>
      </c>
      <c r="I227" s="166">
        <f t="shared" si="109"/>
        <v>0</v>
      </c>
      <c r="J227" s="166">
        <f t="shared" si="109"/>
        <v>0</v>
      </c>
      <c r="K227" s="166">
        <f t="shared" si="109"/>
        <v>0</v>
      </c>
      <c r="L227" s="166">
        <f t="shared" si="109"/>
        <v>0</v>
      </c>
      <c r="M227" s="166">
        <f t="shared" si="109"/>
        <v>0</v>
      </c>
      <c r="N227" s="166">
        <f t="shared" si="109"/>
        <v>0</v>
      </c>
      <c r="O227" s="166">
        <f t="shared" si="109"/>
        <v>0</v>
      </c>
      <c r="P227" s="166">
        <f t="shared" si="109"/>
        <v>0</v>
      </c>
      <c r="Q227" s="166">
        <f t="shared" si="109"/>
        <v>0</v>
      </c>
      <c r="R227" s="166">
        <f t="shared" si="109"/>
        <v>0</v>
      </c>
      <c r="S227" s="166">
        <f t="shared" si="109"/>
        <v>-1.5249295778026546</v>
      </c>
      <c r="T227" s="166">
        <f t="shared" si="109"/>
        <v>0</v>
      </c>
      <c r="U227" s="166">
        <f t="shared" si="109"/>
        <v>0</v>
      </c>
      <c r="V227" s="166">
        <f t="shared" si="109"/>
        <v>0</v>
      </c>
      <c r="W227" s="166">
        <f t="shared" si="109"/>
        <v>0</v>
      </c>
    </row>
    <row r="228" spans="1:23" s="16" customFormat="1" hidden="1" outlineLevel="2" x14ac:dyDescent="0.2">
      <c r="A228" s="163"/>
      <c r="B228" s="163"/>
      <c r="C228" s="164"/>
      <c r="D228" s="165"/>
      <c r="E228" s="166" t="str">
        <f xml:space="preserve"> E$99</f>
        <v>Company - Post financeability adjustment eligible for tax upflift applied in first year - real (ADDN1)</v>
      </c>
      <c r="F228" s="166">
        <f t="shared" ref="F228:W228" si="110" xml:space="preserve"> F$99</f>
        <v>0</v>
      </c>
      <c r="G228" s="166" t="str">
        <f t="shared" si="110"/>
        <v>£m</v>
      </c>
      <c r="H228" s="166">
        <f t="shared" si="110"/>
        <v>0</v>
      </c>
      <c r="I228" s="166">
        <f t="shared" si="110"/>
        <v>0</v>
      </c>
      <c r="J228" s="166">
        <f t="shared" si="110"/>
        <v>0</v>
      </c>
      <c r="K228" s="166">
        <f t="shared" si="110"/>
        <v>0</v>
      </c>
      <c r="L228" s="166">
        <f t="shared" si="110"/>
        <v>0</v>
      </c>
      <c r="M228" s="166">
        <f t="shared" si="110"/>
        <v>0</v>
      </c>
      <c r="N228" s="166">
        <f t="shared" si="110"/>
        <v>0</v>
      </c>
      <c r="O228" s="166">
        <f t="shared" si="110"/>
        <v>0</v>
      </c>
      <c r="P228" s="166">
        <f t="shared" si="110"/>
        <v>0</v>
      </c>
      <c r="Q228" s="166">
        <f t="shared" si="110"/>
        <v>0</v>
      </c>
      <c r="R228" s="166">
        <f t="shared" si="110"/>
        <v>0</v>
      </c>
      <c r="S228" s="166">
        <f t="shared" si="110"/>
        <v>0</v>
      </c>
      <c r="T228" s="166">
        <f t="shared" si="110"/>
        <v>0</v>
      </c>
      <c r="U228" s="166">
        <f t="shared" si="110"/>
        <v>0</v>
      </c>
      <c r="V228" s="166">
        <f t="shared" si="110"/>
        <v>0</v>
      </c>
      <c r="W228" s="166">
        <f t="shared" si="110"/>
        <v>0</v>
      </c>
    </row>
    <row r="229" spans="1:23" s="16" customFormat="1" hidden="1" outlineLevel="2" x14ac:dyDescent="0.2">
      <c r="A229" s="163"/>
      <c r="B229" s="163"/>
      <c r="C229" s="164"/>
      <c r="D229" s="165"/>
      <c r="E229" s="166" t="str">
        <f xml:space="preserve"> E$100</f>
        <v>Company - Post financeability adjustment eligible for tax upflift applied in first year - real (ADDN2)</v>
      </c>
      <c r="F229" s="166">
        <f t="shared" ref="F229:W229" si="111" xml:space="preserve"> F$100</f>
        <v>0</v>
      </c>
      <c r="G229" s="166" t="str">
        <f t="shared" si="111"/>
        <v>£m</v>
      </c>
      <c r="H229" s="166">
        <f t="shared" si="111"/>
        <v>0</v>
      </c>
      <c r="I229" s="166">
        <f t="shared" si="111"/>
        <v>0</v>
      </c>
      <c r="J229" s="166">
        <f t="shared" si="111"/>
        <v>0</v>
      </c>
      <c r="K229" s="166">
        <f t="shared" si="111"/>
        <v>0</v>
      </c>
      <c r="L229" s="166">
        <f t="shared" si="111"/>
        <v>0</v>
      </c>
      <c r="M229" s="166">
        <f t="shared" si="111"/>
        <v>0</v>
      </c>
      <c r="N229" s="166">
        <f t="shared" si="111"/>
        <v>0</v>
      </c>
      <c r="O229" s="166">
        <f t="shared" si="111"/>
        <v>0</v>
      </c>
      <c r="P229" s="166">
        <f t="shared" si="111"/>
        <v>0</v>
      </c>
      <c r="Q229" s="166">
        <f t="shared" si="111"/>
        <v>0</v>
      </c>
      <c r="R229" s="166">
        <f t="shared" si="111"/>
        <v>0</v>
      </c>
      <c r="S229" s="166">
        <f t="shared" si="111"/>
        <v>0</v>
      </c>
      <c r="T229" s="166">
        <f t="shared" si="111"/>
        <v>0</v>
      </c>
      <c r="U229" s="166">
        <f t="shared" si="111"/>
        <v>0</v>
      </c>
      <c r="V229" s="166">
        <f t="shared" si="111"/>
        <v>0</v>
      </c>
      <c r="W229" s="166">
        <f t="shared" si="111"/>
        <v>0</v>
      </c>
    </row>
    <row r="230" spans="1:23" s="16" customFormat="1" hidden="1" outlineLevel="2" x14ac:dyDescent="0.2">
      <c r="A230" s="163"/>
      <c r="B230" s="163"/>
      <c r="C230" s="164"/>
      <c r="D230" s="165"/>
      <c r="E230" s="166"/>
      <c r="F230" s="166"/>
      <c r="G230" s="166"/>
      <c r="H230" s="166"/>
      <c r="I230" s="166"/>
      <c r="J230" s="166"/>
      <c r="K230" s="166"/>
      <c r="L230" s="166"/>
      <c r="M230" s="166"/>
      <c r="N230" s="166"/>
      <c r="O230" s="166"/>
      <c r="P230" s="166"/>
      <c r="Q230" s="166"/>
      <c r="R230" s="166"/>
      <c r="S230" s="166"/>
      <c r="T230" s="166"/>
      <c r="U230" s="166"/>
      <c r="V230" s="166"/>
      <c r="W230" s="166"/>
    </row>
    <row r="231" spans="1:23" s="16" customFormat="1" hidden="1" outlineLevel="2" x14ac:dyDescent="0.2">
      <c r="A231" s="163"/>
      <c r="B231" s="163"/>
      <c r="C231" s="164"/>
      <c r="D231" s="165"/>
      <c r="E231" s="166" t="str">
        <f xml:space="preserve"> E$102</f>
        <v>Company - Post financeability adjustment not eligible for tax upflift applied in first year - real (WR)</v>
      </c>
      <c r="F231" s="166">
        <f t="shared" ref="F231:W231" si="112" xml:space="preserve"> F$102</f>
        <v>0</v>
      </c>
      <c r="G231" s="166" t="str">
        <f t="shared" si="112"/>
        <v>£m</v>
      </c>
      <c r="H231" s="166">
        <f t="shared" si="112"/>
        <v>0.56015689262258206</v>
      </c>
      <c r="I231" s="166">
        <f t="shared" si="112"/>
        <v>0</v>
      </c>
      <c r="J231" s="166">
        <f t="shared" si="112"/>
        <v>0</v>
      </c>
      <c r="K231" s="166">
        <f t="shared" si="112"/>
        <v>0</v>
      </c>
      <c r="L231" s="166">
        <f t="shared" si="112"/>
        <v>0</v>
      </c>
      <c r="M231" s="166">
        <f t="shared" si="112"/>
        <v>0</v>
      </c>
      <c r="N231" s="166">
        <f t="shared" si="112"/>
        <v>0</v>
      </c>
      <c r="O231" s="166">
        <f t="shared" si="112"/>
        <v>0</v>
      </c>
      <c r="P231" s="166">
        <f t="shared" si="112"/>
        <v>0</v>
      </c>
      <c r="Q231" s="166">
        <f t="shared" si="112"/>
        <v>0</v>
      </c>
      <c r="R231" s="166">
        <f xml:space="preserve"> R$102</f>
        <v>0</v>
      </c>
      <c r="S231" s="166">
        <f t="shared" si="112"/>
        <v>0.56015689262258206</v>
      </c>
      <c r="T231" s="166">
        <f t="shared" si="112"/>
        <v>0</v>
      </c>
      <c r="U231" s="166">
        <f t="shared" si="112"/>
        <v>0</v>
      </c>
      <c r="V231" s="166">
        <f t="shared" si="112"/>
        <v>0</v>
      </c>
      <c r="W231" s="166">
        <f t="shared" si="112"/>
        <v>0</v>
      </c>
    </row>
    <row r="232" spans="1:23" s="16" customFormat="1" hidden="1" outlineLevel="2" x14ac:dyDescent="0.2">
      <c r="A232" s="163"/>
      <c r="B232" s="163"/>
      <c r="C232" s="164"/>
      <c r="D232" s="165"/>
      <c r="E232" s="166" t="str">
        <f xml:space="preserve"> E$103</f>
        <v>Company - Post financeability adjustment not eligible for tax upflift applied in first year - real (WN)</v>
      </c>
      <c r="F232" s="166">
        <f t="shared" ref="F232:W232" si="113" xml:space="preserve"> F$103</f>
        <v>0</v>
      </c>
      <c r="G232" s="166" t="str">
        <f t="shared" si="113"/>
        <v>£m</v>
      </c>
      <c r="H232" s="166">
        <f t="shared" si="113"/>
        <v>21.3543580075672</v>
      </c>
      <c r="I232" s="166">
        <f t="shared" si="113"/>
        <v>0</v>
      </c>
      <c r="J232" s="166">
        <f t="shared" si="113"/>
        <v>0</v>
      </c>
      <c r="K232" s="166">
        <f t="shared" si="113"/>
        <v>0</v>
      </c>
      <c r="L232" s="166">
        <f t="shared" si="113"/>
        <v>0</v>
      </c>
      <c r="M232" s="166">
        <f t="shared" si="113"/>
        <v>0</v>
      </c>
      <c r="N232" s="166">
        <f t="shared" si="113"/>
        <v>0</v>
      </c>
      <c r="O232" s="166">
        <f t="shared" si="113"/>
        <v>0</v>
      </c>
      <c r="P232" s="166">
        <f t="shared" si="113"/>
        <v>0</v>
      </c>
      <c r="Q232" s="166">
        <f t="shared" si="113"/>
        <v>0</v>
      </c>
      <c r="R232" s="166">
        <f t="shared" si="113"/>
        <v>0</v>
      </c>
      <c r="S232" s="166">
        <f t="shared" si="113"/>
        <v>21.3543580075672</v>
      </c>
      <c r="T232" s="166">
        <f t="shared" si="113"/>
        <v>0</v>
      </c>
      <c r="U232" s="166">
        <f t="shared" si="113"/>
        <v>0</v>
      </c>
      <c r="V232" s="166">
        <f t="shared" si="113"/>
        <v>0</v>
      </c>
      <c r="W232" s="166">
        <f t="shared" si="113"/>
        <v>0</v>
      </c>
    </row>
    <row r="233" spans="1:23" s="16" customFormat="1" hidden="1" outlineLevel="2" x14ac:dyDescent="0.2">
      <c r="A233" s="163"/>
      <c r="B233" s="163"/>
      <c r="C233" s="164"/>
      <c r="D233" s="165"/>
      <c r="E233" s="166" t="str">
        <f xml:space="preserve"> E$104</f>
        <v>Company - Post financeability adjustment not eligible for tax upflift applied in first year - real (WWN)</v>
      </c>
      <c r="F233" s="166">
        <f t="shared" ref="F233:W233" si="114" xml:space="preserve"> F$104</f>
        <v>0</v>
      </c>
      <c r="G233" s="166" t="str">
        <f t="shared" si="114"/>
        <v>£m</v>
      </c>
      <c r="H233" s="166">
        <f t="shared" si="114"/>
        <v>0.45121674586586824</v>
      </c>
      <c r="I233" s="166">
        <f t="shared" si="114"/>
        <v>0</v>
      </c>
      <c r="J233" s="166">
        <f t="shared" si="114"/>
        <v>0</v>
      </c>
      <c r="K233" s="166">
        <f t="shared" si="114"/>
        <v>0</v>
      </c>
      <c r="L233" s="166">
        <f t="shared" si="114"/>
        <v>0</v>
      </c>
      <c r="M233" s="166">
        <f t="shared" si="114"/>
        <v>0</v>
      </c>
      <c r="N233" s="166">
        <f t="shared" si="114"/>
        <v>0</v>
      </c>
      <c r="O233" s="166">
        <f t="shared" si="114"/>
        <v>0</v>
      </c>
      <c r="P233" s="166">
        <f t="shared" si="114"/>
        <v>0</v>
      </c>
      <c r="Q233" s="166">
        <f t="shared" si="114"/>
        <v>0</v>
      </c>
      <c r="R233" s="166">
        <f t="shared" si="114"/>
        <v>0</v>
      </c>
      <c r="S233" s="166">
        <f t="shared" si="114"/>
        <v>0.45121674586586824</v>
      </c>
      <c r="T233" s="166">
        <f t="shared" si="114"/>
        <v>0</v>
      </c>
      <c r="U233" s="166">
        <f t="shared" si="114"/>
        <v>0</v>
      </c>
      <c r="V233" s="166">
        <f t="shared" si="114"/>
        <v>0</v>
      </c>
      <c r="W233" s="166">
        <f t="shared" si="114"/>
        <v>0</v>
      </c>
    </row>
    <row r="234" spans="1:23" s="16" customFormat="1" hidden="1" outlineLevel="2" x14ac:dyDescent="0.2">
      <c r="A234" s="163"/>
      <c r="B234" s="163"/>
      <c r="C234" s="164"/>
      <c r="D234" s="165"/>
      <c r="E234" s="166" t="str">
        <f xml:space="preserve"> E$105</f>
        <v>Company - Post financeability adjustment not eligible for tax upflift applied in first year - real (BR)</v>
      </c>
      <c r="F234" s="166">
        <f t="shared" ref="F234:W234" si="115" xml:space="preserve"> F$105</f>
        <v>0</v>
      </c>
      <c r="G234" s="166" t="str">
        <f t="shared" si="115"/>
        <v>£m</v>
      </c>
      <c r="H234" s="166">
        <f t="shared" si="115"/>
        <v>-3.5386519786634918</v>
      </c>
      <c r="I234" s="166">
        <f t="shared" si="115"/>
        <v>0</v>
      </c>
      <c r="J234" s="166">
        <f t="shared" si="115"/>
        <v>0</v>
      </c>
      <c r="K234" s="166">
        <f t="shared" si="115"/>
        <v>0</v>
      </c>
      <c r="L234" s="166">
        <f t="shared" si="115"/>
        <v>0</v>
      </c>
      <c r="M234" s="166">
        <f t="shared" si="115"/>
        <v>0</v>
      </c>
      <c r="N234" s="166">
        <f t="shared" si="115"/>
        <v>0</v>
      </c>
      <c r="O234" s="166">
        <f t="shared" si="115"/>
        <v>0</v>
      </c>
      <c r="P234" s="166">
        <f t="shared" si="115"/>
        <v>0</v>
      </c>
      <c r="Q234" s="166">
        <f t="shared" si="115"/>
        <v>0</v>
      </c>
      <c r="R234" s="166">
        <f t="shared" si="115"/>
        <v>0</v>
      </c>
      <c r="S234" s="166">
        <f t="shared" si="115"/>
        <v>-3.5386519786634918</v>
      </c>
      <c r="T234" s="166">
        <f t="shared" si="115"/>
        <v>0</v>
      </c>
      <c r="U234" s="166">
        <f t="shared" si="115"/>
        <v>0</v>
      </c>
      <c r="V234" s="166">
        <f t="shared" si="115"/>
        <v>0</v>
      </c>
      <c r="W234" s="166">
        <f t="shared" si="115"/>
        <v>0</v>
      </c>
    </row>
    <row r="235" spans="1:23" s="16" customFormat="1" hidden="1" outlineLevel="2" x14ac:dyDescent="0.2">
      <c r="A235" s="163"/>
      <c r="B235" s="163"/>
      <c r="C235" s="164"/>
      <c r="D235" s="165"/>
      <c r="E235" s="166" t="str">
        <f xml:space="preserve"> E$106</f>
        <v>Company - Post financeability adjustment not eligible for tax upflift applied in first year - real (ADDN1)</v>
      </c>
      <c r="F235" s="166">
        <f t="shared" ref="F235:W235" si="116" xml:space="preserve"> F$106</f>
        <v>0</v>
      </c>
      <c r="G235" s="166" t="str">
        <f t="shared" si="116"/>
        <v>£m</v>
      </c>
      <c r="H235" s="166">
        <f t="shared" si="116"/>
        <v>0</v>
      </c>
      <c r="I235" s="166">
        <f t="shared" si="116"/>
        <v>0</v>
      </c>
      <c r="J235" s="166">
        <f t="shared" si="116"/>
        <v>0</v>
      </c>
      <c r="K235" s="166">
        <f t="shared" si="116"/>
        <v>0</v>
      </c>
      <c r="L235" s="166">
        <f t="shared" si="116"/>
        <v>0</v>
      </c>
      <c r="M235" s="166">
        <f t="shared" si="116"/>
        <v>0</v>
      </c>
      <c r="N235" s="166">
        <f t="shared" si="116"/>
        <v>0</v>
      </c>
      <c r="O235" s="166">
        <f t="shared" si="116"/>
        <v>0</v>
      </c>
      <c r="P235" s="166">
        <f t="shared" si="116"/>
        <v>0</v>
      </c>
      <c r="Q235" s="166">
        <f t="shared" si="116"/>
        <v>0</v>
      </c>
      <c r="R235" s="166">
        <f t="shared" si="116"/>
        <v>0</v>
      </c>
      <c r="S235" s="166">
        <f t="shared" si="116"/>
        <v>0</v>
      </c>
      <c r="T235" s="166">
        <f t="shared" si="116"/>
        <v>0</v>
      </c>
      <c r="U235" s="166">
        <f t="shared" si="116"/>
        <v>0</v>
      </c>
      <c r="V235" s="166">
        <f t="shared" si="116"/>
        <v>0</v>
      </c>
      <c r="W235" s="166">
        <f t="shared" si="116"/>
        <v>0</v>
      </c>
    </row>
    <row r="236" spans="1:23" s="16" customFormat="1" hidden="1" outlineLevel="2" x14ac:dyDescent="0.2">
      <c r="A236" s="163"/>
      <c r="B236" s="163"/>
      <c r="C236" s="164"/>
      <c r="D236" s="165"/>
      <c r="E236" s="166" t="str">
        <f xml:space="preserve"> E$107</f>
        <v>Company - Post financeability adjustment not eligible for tax upflift applied in first year - real (ADDN2)</v>
      </c>
      <c r="F236" s="166">
        <f t="shared" ref="F236:W236" si="117" xml:space="preserve"> F$107</f>
        <v>0</v>
      </c>
      <c r="G236" s="166" t="str">
        <f t="shared" si="117"/>
        <v>£m</v>
      </c>
      <c r="H236" s="166">
        <f t="shared" si="117"/>
        <v>0</v>
      </c>
      <c r="I236" s="166">
        <f t="shared" si="117"/>
        <v>0</v>
      </c>
      <c r="J236" s="166">
        <f t="shared" si="117"/>
        <v>0</v>
      </c>
      <c r="K236" s="166">
        <f t="shared" si="117"/>
        <v>0</v>
      </c>
      <c r="L236" s="166">
        <f t="shared" si="117"/>
        <v>0</v>
      </c>
      <c r="M236" s="166">
        <f t="shared" si="117"/>
        <v>0</v>
      </c>
      <c r="N236" s="166">
        <f t="shared" si="117"/>
        <v>0</v>
      </c>
      <c r="O236" s="166">
        <f t="shared" si="117"/>
        <v>0</v>
      </c>
      <c r="P236" s="166">
        <f t="shared" si="117"/>
        <v>0</v>
      </c>
      <c r="Q236" s="166">
        <f t="shared" si="117"/>
        <v>0</v>
      </c>
      <c r="R236" s="166">
        <f t="shared" si="117"/>
        <v>0</v>
      </c>
      <c r="S236" s="166">
        <f t="shared" si="117"/>
        <v>0</v>
      </c>
      <c r="T236" s="166">
        <f t="shared" si="117"/>
        <v>0</v>
      </c>
      <c r="U236" s="166">
        <f t="shared" si="117"/>
        <v>0</v>
      </c>
      <c r="V236" s="166">
        <f t="shared" si="117"/>
        <v>0</v>
      </c>
      <c r="W236" s="166">
        <f t="shared" si="117"/>
        <v>0</v>
      </c>
    </row>
    <row r="237" spans="1:23" s="16" customFormat="1" hidden="1" outlineLevel="2" x14ac:dyDescent="0.2">
      <c r="A237" s="163"/>
      <c r="B237" s="163"/>
      <c r="C237" s="164"/>
      <c r="D237" s="165"/>
      <c r="E237" s="166"/>
      <c r="F237" s="166"/>
      <c r="G237" s="166"/>
      <c r="H237" s="166"/>
      <c r="I237" s="166"/>
      <c r="J237" s="166"/>
      <c r="K237" s="166"/>
      <c r="L237" s="166"/>
      <c r="M237" s="166"/>
      <c r="N237" s="166"/>
      <c r="O237" s="166"/>
      <c r="P237" s="166"/>
      <c r="Q237" s="166"/>
      <c r="R237" s="166"/>
      <c r="S237" s="166"/>
      <c r="T237" s="166"/>
      <c r="U237" s="166"/>
      <c r="V237" s="166"/>
      <c r="W237" s="166"/>
    </row>
    <row r="238" spans="1:23" s="16" customFormat="1" hidden="1" outlineLevel="2" x14ac:dyDescent="0.2">
      <c r="A238" s="163"/>
      <c r="B238" s="163"/>
      <c r="C238" s="164"/>
      <c r="D238" s="165"/>
      <c r="E238" s="166" t="str">
        <f xml:space="preserve"> E$109</f>
        <v>Company - Revenue adjustment applied in first year - real (Residential retail)</v>
      </c>
      <c r="F238" s="166">
        <f t="shared" ref="F238:W238" si="118" xml:space="preserve"> F$109</f>
        <v>0</v>
      </c>
      <c r="G238" s="166" t="str">
        <f t="shared" si="118"/>
        <v>£m</v>
      </c>
      <c r="H238" s="166">
        <f t="shared" si="118"/>
        <v>0.64758761371763429</v>
      </c>
      <c r="I238" s="166">
        <f t="shared" si="118"/>
        <v>0</v>
      </c>
      <c r="J238" s="166">
        <f t="shared" si="118"/>
        <v>0</v>
      </c>
      <c r="K238" s="166">
        <f t="shared" si="118"/>
        <v>0</v>
      </c>
      <c r="L238" s="166">
        <f t="shared" si="118"/>
        <v>0</v>
      </c>
      <c r="M238" s="166">
        <f t="shared" si="118"/>
        <v>0</v>
      </c>
      <c r="N238" s="166">
        <f t="shared" si="118"/>
        <v>0</v>
      </c>
      <c r="O238" s="166">
        <f t="shared" si="118"/>
        <v>0</v>
      </c>
      <c r="P238" s="166">
        <f t="shared" si="118"/>
        <v>0</v>
      </c>
      <c r="Q238" s="166">
        <f t="shared" si="118"/>
        <v>0</v>
      </c>
      <c r="R238" s="166">
        <f t="shared" si="118"/>
        <v>0</v>
      </c>
      <c r="S238" s="166">
        <f t="shared" si="118"/>
        <v>0.64758761371763429</v>
      </c>
      <c r="T238" s="166">
        <f t="shared" si="118"/>
        <v>0</v>
      </c>
      <c r="U238" s="166">
        <f t="shared" si="118"/>
        <v>0</v>
      </c>
      <c r="V238" s="166">
        <f t="shared" si="118"/>
        <v>0</v>
      </c>
      <c r="W238" s="166">
        <f t="shared" si="118"/>
        <v>0</v>
      </c>
    </row>
    <row r="239" spans="1:23" s="16" customFormat="1" hidden="1" outlineLevel="2" x14ac:dyDescent="0.2">
      <c r="A239" s="163"/>
      <c r="B239" s="163"/>
      <c r="C239" s="164"/>
      <c r="D239" s="165"/>
      <c r="E239" s="166" t="str">
        <f xml:space="preserve"> E$110</f>
        <v>Company - Revenue adjustment applied in first year - real (Business retail)</v>
      </c>
      <c r="F239" s="166">
        <f t="shared" ref="F239:W239" si="119" xml:space="preserve"> F$110</f>
        <v>0</v>
      </c>
      <c r="G239" s="166" t="str">
        <f t="shared" si="119"/>
        <v>£m</v>
      </c>
      <c r="H239" s="166">
        <f t="shared" si="119"/>
        <v>0</v>
      </c>
      <c r="I239" s="166">
        <f t="shared" si="119"/>
        <v>0</v>
      </c>
      <c r="J239" s="166">
        <f t="shared" si="119"/>
        <v>0</v>
      </c>
      <c r="K239" s="166">
        <f t="shared" si="119"/>
        <v>0</v>
      </c>
      <c r="L239" s="166">
        <f t="shared" si="119"/>
        <v>0</v>
      </c>
      <c r="M239" s="166">
        <f t="shared" si="119"/>
        <v>0</v>
      </c>
      <c r="N239" s="166">
        <f t="shared" si="119"/>
        <v>0</v>
      </c>
      <c r="O239" s="166">
        <f t="shared" si="119"/>
        <v>0</v>
      </c>
      <c r="P239" s="166">
        <f t="shared" si="119"/>
        <v>0</v>
      </c>
      <c r="Q239" s="166">
        <f t="shared" si="119"/>
        <v>0</v>
      </c>
      <c r="R239" s="166">
        <f t="shared" si="119"/>
        <v>0</v>
      </c>
      <c r="S239" s="166">
        <f t="shared" si="119"/>
        <v>0</v>
      </c>
      <c r="T239" s="166">
        <f t="shared" si="119"/>
        <v>0</v>
      </c>
      <c r="U239" s="166">
        <f t="shared" si="119"/>
        <v>0</v>
      </c>
      <c r="V239" s="166">
        <f t="shared" si="119"/>
        <v>0</v>
      </c>
      <c r="W239" s="166">
        <f t="shared" si="119"/>
        <v>0</v>
      </c>
    </row>
    <row r="240" spans="1:23" s="16" customFormat="1" outlineLevel="1" x14ac:dyDescent="0.2">
      <c r="A240" s="163"/>
      <c r="B240" s="163"/>
      <c r="C240" s="164"/>
      <c r="D240" s="165"/>
    </row>
    <row r="241" spans="1:23" s="16" customFormat="1" outlineLevel="1" collapsed="1" x14ac:dyDescent="0.2">
      <c r="A241" s="163"/>
      <c r="B241" s="163" t="s">
        <v>1378</v>
      </c>
      <c r="C241" s="164"/>
      <c r="D241" s="165"/>
    </row>
    <row r="242" spans="1:23" s="16" customFormat="1" hidden="1" outlineLevel="2" x14ac:dyDescent="0.2">
      <c r="A242" s="163"/>
      <c r="B242" s="163"/>
      <c r="C242" s="164"/>
      <c r="D242" s="165"/>
      <c r="E242" s="166" t="str">
        <f xml:space="preserve"> E$142</f>
        <v>Company - Post financeability adjustment eligible for tax uplift - EAC factor adjusted (WR)</v>
      </c>
      <c r="F242" s="166">
        <f t="shared" ref="F242:W242" si="120" xml:space="preserve"> F$142</f>
        <v>0</v>
      </c>
      <c r="G242" s="166" t="str">
        <f t="shared" si="120"/>
        <v>£m</v>
      </c>
      <c r="H242" s="166">
        <f t="shared" si="120"/>
        <v>0.42407553421318051</v>
      </c>
      <c r="I242" s="166">
        <f t="shared" si="120"/>
        <v>0</v>
      </c>
      <c r="J242" s="166">
        <f t="shared" si="120"/>
        <v>0</v>
      </c>
      <c r="K242" s="166">
        <f t="shared" si="120"/>
        <v>0</v>
      </c>
      <c r="L242" s="166">
        <f t="shared" si="120"/>
        <v>0</v>
      </c>
      <c r="M242" s="166">
        <f t="shared" si="120"/>
        <v>0</v>
      </c>
      <c r="N242" s="166">
        <f t="shared" si="120"/>
        <v>0</v>
      </c>
      <c r="O242" s="166">
        <f t="shared" si="120"/>
        <v>0</v>
      </c>
      <c r="P242" s="166">
        <f t="shared" si="120"/>
        <v>0</v>
      </c>
      <c r="Q242" s="166">
        <f t="shared" si="120"/>
        <v>0</v>
      </c>
      <c r="R242" s="166">
        <f t="shared" si="120"/>
        <v>0</v>
      </c>
      <c r="S242" s="166">
        <f t="shared" si="120"/>
        <v>8.4815106842636101E-2</v>
      </c>
      <c r="T242" s="166">
        <f t="shared" si="120"/>
        <v>8.4815106842636101E-2</v>
      </c>
      <c r="U242" s="166">
        <f t="shared" si="120"/>
        <v>8.4815106842636101E-2</v>
      </c>
      <c r="V242" s="166">
        <f t="shared" si="120"/>
        <v>8.4815106842636101E-2</v>
      </c>
      <c r="W242" s="166">
        <f t="shared" si="120"/>
        <v>8.4815106842636101E-2</v>
      </c>
    </row>
    <row r="243" spans="1:23" s="16" customFormat="1" hidden="1" outlineLevel="2" x14ac:dyDescent="0.2">
      <c r="A243" s="163"/>
      <c r="B243" s="163"/>
      <c r="C243" s="164"/>
      <c r="D243" s="165"/>
      <c r="E243" s="166" t="str">
        <f xml:space="preserve"> E$143</f>
        <v>Company - Post financeability adjustment eligible for tax uplift - EAC factor adjusted (WN)</v>
      </c>
      <c r="F243" s="166">
        <f t="shared" ref="F243:W243" si="121" xml:space="preserve"> F$143</f>
        <v>0</v>
      </c>
      <c r="G243" s="166" t="str">
        <f t="shared" si="121"/>
        <v>£m</v>
      </c>
      <c r="H243" s="166">
        <f t="shared" si="121"/>
        <v>4.0216281663985498</v>
      </c>
      <c r="I243" s="166">
        <f t="shared" si="121"/>
        <v>0</v>
      </c>
      <c r="J243" s="166">
        <f t="shared" si="121"/>
        <v>0</v>
      </c>
      <c r="K243" s="166">
        <f t="shared" si="121"/>
        <v>0</v>
      </c>
      <c r="L243" s="166">
        <f t="shared" si="121"/>
        <v>0</v>
      </c>
      <c r="M243" s="166">
        <f t="shared" si="121"/>
        <v>0</v>
      </c>
      <c r="N243" s="166">
        <f t="shared" si="121"/>
        <v>0</v>
      </c>
      <c r="O243" s="166">
        <f t="shared" si="121"/>
        <v>0</v>
      </c>
      <c r="P243" s="166">
        <f t="shared" si="121"/>
        <v>0</v>
      </c>
      <c r="Q243" s="166">
        <f t="shared" si="121"/>
        <v>0</v>
      </c>
      <c r="R243" s="166">
        <f t="shared" si="121"/>
        <v>0</v>
      </c>
      <c r="S243" s="166">
        <f t="shared" si="121"/>
        <v>0.80432563327970996</v>
      </c>
      <c r="T243" s="166">
        <f t="shared" si="121"/>
        <v>0.80432563327970996</v>
      </c>
      <c r="U243" s="166">
        <f t="shared" si="121"/>
        <v>0.80432563327970996</v>
      </c>
      <c r="V243" s="166">
        <f t="shared" si="121"/>
        <v>0.80432563327970996</v>
      </c>
      <c r="W243" s="166">
        <f t="shared" si="121"/>
        <v>0.80432563327970996</v>
      </c>
    </row>
    <row r="244" spans="1:23" s="16" customFormat="1" hidden="1" outlineLevel="2" x14ac:dyDescent="0.2">
      <c r="A244" s="163"/>
      <c r="B244" s="163"/>
      <c r="C244" s="164"/>
      <c r="D244" s="165"/>
      <c r="E244" s="166" t="str">
        <f xml:space="preserve"> E$144</f>
        <v>Company - Post financeability adjustment eligible for tax uplift - EAC factor adjusted (WNN)</v>
      </c>
      <c r="F244" s="166">
        <f t="shared" ref="F244:W244" si="122" xml:space="preserve"> F$144</f>
        <v>0</v>
      </c>
      <c r="G244" s="166" t="str">
        <f t="shared" si="122"/>
        <v>£m</v>
      </c>
      <c r="H244" s="166">
        <f t="shared" si="122"/>
        <v>10.930579118929394</v>
      </c>
      <c r="I244" s="166">
        <f t="shared" si="122"/>
        <v>0</v>
      </c>
      <c r="J244" s="166">
        <f t="shared" si="122"/>
        <v>0</v>
      </c>
      <c r="K244" s="166">
        <f t="shared" si="122"/>
        <v>0</v>
      </c>
      <c r="L244" s="166">
        <f t="shared" si="122"/>
        <v>0</v>
      </c>
      <c r="M244" s="166">
        <f t="shared" si="122"/>
        <v>0</v>
      </c>
      <c r="N244" s="166">
        <f t="shared" si="122"/>
        <v>0</v>
      </c>
      <c r="O244" s="166">
        <f t="shared" si="122"/>
        <v>0</v>
      </c>
      <c r="P244" s="166">
        <f t="shared" si="122"/>
        <v>0</v>
      </c>
      <c r="Q244" s="166">
        <f t="shared" si="122"/>
        <v>0</v>
      </c>
      <c r="R244" s="166">
        <f t="shared" si="122"/>
        <v>0</v>
      </c>
      <c r="S244" s="166">
        <f t="shared" si="122"/>
        <v>2.1861158237858787</v>
      </c>
      <c r="T244" s="166">
        <f t="shared" si="122"/>
        <v>2.1861158237858787</v>
      </c>
      <c r="U244" s="166">
        <f t="shared" si="122"/>
        <v>2.1861158237858787</v>
      </c>
      <c r="V244" s="166">
        <f t="shared" si="122"/>
        <v>2.1861158237858787</v>
      </c>
      <c r="W244" s="166">
        <f t="shared" si="122"/>
        <v>2.1861158237858787</v>
      </c>
    </row>
    <row r="245" spans="1:23" s="16" customFormat="1" hidden="1" outlineLevel="2" x14ac:dyDescent="0.2">
      <c r="A245" s="163"/>
      <c r="B245" s="163"/>
      <c r="C245" s="164"/>
      <c r="D245" s="165"/>
      <c r="E245" s="166" t="str">
        <f xml:space="preserve"> E$145</f>
        <v>Company - Post financeability adjustment eligible for tax uplift - EAC factor adjusted (BR)</v>
      </c>
      <c r="F245" s="166">
        <f t="shared" ref="F245:W245" si="123" xml:space="preserve"> F$145</f>
        <v>0</v>
      </c>
      <c r="G245" s="166" t="str">
        <f t="shared" si="123"/>
        <v>£m</v>
      </c>
      <c r="H245" s="166">
        <f t="shared" si="123"/>
        <v>-1.6163851668794171</v>
      </c>
      <c r="I245" s="166">
        <f t="shared" si="123"/>
        <v>0</v>
      </c>
      <c r="J245" s="166">
        <f t="shared" si="123"/>
        <v>0</v>
      </c>
      <c r="K245" s="166">
        <f t="shared" si="123"/>
        <v>0</v>
      </c>
      <c r="L245" s="166">
        <f t="shared" si="123"/>
        <v>0</v>
      </c>
      <c r="M245" s="166">
        <f t="shared" si="123"/>
        <v>0</v>
      </c>
      <c r="N245" s="166">
        <f t="shared" si="123"/>
        <v>0</v>
      </c>
      <c r="O245" s="166">
        <f t="shared" si="123"/>
        <v>0</v>
      </c>
      <c r="P245" s="166">
        <f t="shared" si="123"/>
        <v>0</v>
      </c>
      <c r="Q245" s="166">
        <f t="shared" si="123"/>
        <v>0</v>
      </c>
      <c r="R245" s="166">
        <f t="shared" si="123"/>
        <v>0</v>
      </c>
      <c r="S245" s="166">
        <f t="shared" si="123"/>
        <v>-0.32327703337588343</v>
      </c>
      <c r="T245" s="166">
        <f t="shared" si="123"/>
        <v>-0.32327703337588343</v>
      </c>
      <c r="U245" s="166">
        <f t="shared" si="123"/>
        <v>-0.32327703337588343</v>
      </c>
      <c r="V245" s="166">
        <f t="shared" si="123"/>
        <v>-0.32327703337588343</v>
      </c>
      <c r="W245" s="166">
        <f t="shared" si="123"/>
        <v>-0.32327703337588343</v>
      </c>
    </row>
    <row r="246" spans="1:23" s="16" customFormat="1" hidden="1" outlineLevel="2" x14ac:dyDescent="0.2">
      <c r="A246" s="163"/>
      <c r="B246" s="163"/>
      <c r="C246" s="164"/>
      <c r="D246" s="165"/>
      <c r="E246" s="166" t="str">
        <f xml:space="preserve"> E$146</f>
        <v>Company - Post financeability adjustment eligible for tax uplift - EAC factor adjusted (ADDN1)</v>
      </c>
      <c r="F246" s="166">
        <f t="shared" ref="F246:W246" si="124" xml:space="preserve"> F$146</f>
        <v>0</v>
      </c>
      <c r="G246" s="166" t="str">
        <f t="shared" si="124"/>
        <v>£m</v>
      </c>
      <c r="H246" s="166">
        <f t="shared" si="124"/>
        <v>0</v>
      </c>
      <c r="I246" s="166">
        <f t="shared" si="124"/>
        <v>0</v>
      </c>
      <c r="J246" s="166">
        <f t="shared" si="124"/>
        <v>0</v>
      </c>
      <c r="K246" s="166">
        <f t="shared" si="124"/>
        <v>0</v>
      </c>
      <c r="L246" s="166">
        <f t="shared" si="124"/>
        <v>0</v>
      </c>
      <c r="M246" s="166">
        <f t="shared" si="124"/>
        <v>0</v>
      </c>
      <c r="N246" s="166">
        <f t="shared" si="124"/>
        <v>0</v>
      </c>
      <c r="O246" s="166">
        <f t="shared" si="124"/>
        <v>0</v>
      </c>
      <c r="P246" s="166">
        <f t="shared" si="124"/>
        <v>0</v>
      </c>
      <c r="Q246" s="166">
        <f t="shared" si="124"/>
        <v>0</v>
      </c>
      <c r="R246" s="166">
        <f t="shared" si="124"/>
        <v>0</v>
      </c>
      <c r="S246" s="166">
        <f t="shared" si="124"/>
        <v>0</v>
      </c>
      <c r="T246" s="166">
        <f t="shared" si="124"/>
        <v>0</v>
      </c>
      <c r="U246" s="166">
        <f t="shared" si="124"/>
        <v>0</v>
      </c>
      <c r="V246" s="166">
        <f t="shared" si="124"/>
        <v>0</v>
      </c>
      <c r="W246" s="166">
        <f t="shared" si="124"/>
        <v>0</v>
      </c>
    </row>
    <row r="247" spans="1:23" s="16" customFormat="1" hidden="1" outlineLevel="2" x14ac:dyDescent="0.2">
      <c r="A247" s="163"/>
      <c r="B247" s="163"/>
      <c r="C247" s="164"/>
      <c r="D247" s="165"/>
      <c r="E247" s="166" t="str">
        <f xml:space="preserve"> E$147</f>
        <v>Company - Post financeability adjustment eligible for tax uplift - EAC factor adjusted (ADDN2)</v>
      </c>
      <c r="F247" s="166">
        <f t="shared" ref="F247:W247" si="125" xml:space="preserve"> F$147</f>
        <v>0</v>
      </c>
      <c r="G247" s="166" t="str">
        <f t="shared" si="125"/>
        <v>£m</v>
      </c>
      <c r="H247" s="166">
        <f t="shared" si="125"/>
        <v>0</v>
      </c>
      <c r="I247" s="166">
        <f t="shared" si="125"/>
        <v>0</v>
      </c>
      <c r="J247" s="166">
        <f t="shared" si="125"/>
        <v>0</v>
      </c>
      <c r="K247" s="166">
        <f t="shared" si="125"/>
        <v>0</v>
      </c>
      <c r="L247" s="166">
        <f t="shared" si="125"/>
        <v>0</v>
      </c>
      <c r="M247" s="166">
        <f t="shared" si="125"/>
        <v>0</v>
      </c>
      <c r="N247" s="166">
        <f t="shared" si="125"/>
        <v>0</v>
      </c>
      <c r="O247" s="166">
        <f t="shared" si="125"/>
        <v>0</v>
      </c>
      <c r="P247" s="166">
        <f t="shared" si="125"/>
        <v>0</v>
      </c>
      <c r="Q247" s="166">
        <f t="shared" si="125"/>
        <v>0</v>
      </c>
      <c r="R247" s="166">
        <f t="shared" si="125"/>
        <v>0</v>
      </c>
      <c r="S247" s="166">
        <f t="shared" si="125"/>
        <v>0</v>
      </c>
      <c r="T247" s="166">
        <f t="shared" si="125"/>
        <v>0</v>
      </c>
      <c r="U247" s="166">
        <f t="shared" si="125"/>
        <v>0</v>
      </c>
      <c r="V247" s="166">
        <f t="shared" si="125"/>
        <v>0</v>
      </c>
      <c r="W247" s="166">
        <f t="shared" si="125"/>
        <v>0</v>
      </c>
    </row>
    <row r="248" spans="1:23" s="16" customFormat="1" hidden="1" outlineLevel="2" x14ac:dyDescent="0.2">
      <c r="A248" s="163"/>
      <c r="B248" s="163"/>
      <c r="C248" s="164"/>
      <c r="D248" s="165"/>
      <c r="E248" s="166"/>
      <c r="F248" s="166"/>
      <c r="G248" s="166"/>
      <c r="H248" s="166"/>
      <c r="I248" s="166"/>
      <c r="J248" s="166"/>
      <c r="K248" s="166"/>
      <c r="L248" s="166"/>
      <c r="M248" s="166"/>
      <c r="N248" s="166"/>
      <c r="O248" s="166"/>
      <c r="P248" s="166"/>
      <c r="Q248" s="166"/>
      <c r="R248" s="166"/>
      <c r="S248" s="166"/>
      <c r="T248" s="166"/>
      <c r="U248" s="166"/>
      <c r="V248" s="166"/>
      <c r="W248" s="166"/>
    </row>
    <row r="249" spans="1:23" s="16" customFormat="1" hidden="1" outlineLevel="2" x14ac:dyDescent="0.2">
      <c r="A249" s="163"/>
      <c r="B249" s="163"/>
      <c r="C249" s="164"/>
      <c r="D249" s="165"/>
      <c r="E249" s="166" t="str">
        <f xml:space="preserve"> E$149</f>
        <v>Company - Post financeability adjustment not eligible for tax uplift - EAC factor adjusted (WR)</v>
      </c>
      <c r="F249" s="166">
        <f t="shared" ref="F249:W249" si="126" xml:space="preserve"> F$149</f>
        <v>0</v>
      </c>
      <c r="G249" s="166" t="str">
        <f t="shared" si="126"/>
        <v>£m</v>
      </c>
      <c r="H249" s="166">
        <f t="shared" si="126"/>
        <v>0.59375154468777847</v>
      </c>
      <c r="I249" s="166">
        <f t="shared" si="126"/>
        <v>0</v>
      </c>
      <c r="J249" s="166">
        <f t="shared" si="126"/>
        <v>0</v>
      </c>
      <c r="K249" s="166">
        <f t="shared" si="126"/>
        <v>0</v>
      </c>
      <c r="L249" s="166">
        <f t="shared" si="126"/>
        <v>0</v>
      </c>
      <c r="M249" s="166">
        <f t="shared" si="126"/>
        <v>0</v>
      </c>
      <c r="N249" s="166">
        <f t="shared" si="126"/>
        <v>0</v>
      </c>
      <c r="O249" s="166">
        <f t="shared" si="126"/>
        <v>0</v>
      </c>
      <c r="P249" s="166">
        <f t="shared" si="126"/>
        <v>0</v>
      </c>
      <c r="Q249" s="166">
        <f t="shared" si="126"/>
        <v>0</v>
      </c>
      <c r="R249" s="166">
        <f t="shared" si="126"/>
        <v>0</v>
      </c>
      <c r="S249" s="166">
        <f t="shared" si="126"/>
        <v>0.1187503089375557</v>
      </c>
      <c r="T249" s="166">
        <f t="shared" si="126"/>
        <v>0.1187503089375557</v>
      </c>
      <c r="U249" s="166">
        <f t="shared" si="126"/>
        <v>0.1187503089375557</v>
      </c>
      <c r="V249" s="166">
        <f t="shared" si="126"/>
        <v>0.1187503089375557</v>
      </c>
      <c r="W249" s="166">
        <f t="shared" si="126"/>
        <v>0.1187503089375557</v>
      </c>
    </row>
    <row r="250" spans="1:23" s="16" customFormat="1" hidden="1" outlineLevel="2" x14ac:dyDescent="0.2">
      <c r="A250" s="163"/>
      <c r="B250" s="163"/>
      <c r="C250" s="164"/>
      <c r="D250" s="165"/>
      <c r="E250" s="166" t="str">
        <f xml:space="preserve"> E$150</f>
        <v>Company - Post financeability adjustment not eligible for tax uplift - EAC factor adjusted (WN)</v>
      </c>
      <c r="F250" s="166">
        <f t="shared" ref="F250:W250" si="127" xml:space="preserve"> F$150</f>
        <v>0</v>
      </c>
      <c r="G250" s="166" t="str">
        <f t="shared" si="127"/>
        <v>£m</v>
      </c>
      <c r="H250" s="166">
        <f t="shared" si="127"/>
        <v>22.635056748916472</v>
      </c>
      <c r="I250" s="166">
        <f t="shared" si="127"/>
        <v>0</v>
      </c>
      <c r="J250" s="166">
        <f t="shared" si="127"/>
        <v>0</v>
      </c>
      <c r="K250" s="166">
        <f t="shared" si="127"/>
        <v>0</v>
      </c>
      <c r="L250" s="166">
        <f t="shared" si="127"/>
        <v>0</v>
      </c>
      <c r="M250" s="166">
        <f t="shared" si="127"/>
        <v>0</v>
      </c>
      <c r="N250" s="166">
        <f t="shared" si="127"/>
        <v>0</v>
      </c>
      <c r="O250" s="166">
        <f t="shared" si="127"/>
        <v>0</v>
      </c>
      <c r="P250" s="166">
        <f t="shared" si="127"/>
        <v>0</v>
      </c>
      <c r="Q250" s="166">
        <f t="shared" si="127"/>
        <v>0</v>
      </c>
      <c r="R250" s="166">
        <f t="shared" si="127"/>
        <v>0</v>
      </c>
      <c r="S250" s="166">
        <f t="shared" si="127"/>
        <v>4.5270113497832947</v>
      </c>
      <c r="T250" s="166">
        <f t="shared" si="127"/>
        <v>4.5270113497832947</v>
      </c>
      <c r="U250" s="166">
        <f t="shared" si="127"/>
        <v>4.5270113497832947</v>
      </c>
      <c r="V250" s="166">
        <f t="shared" si="127"/>
        <v>4.5270113497832947</v>
      </c>
      <c r="W250" s="166">
        <f t="shared" si="127"/>
        <v>4.5270113497832947</v>
      </c>
    </row>
    <row r="251" spans="1:23" s="16" customFormat="1" hidden="1" outlineLevel="2" x14ac:dyDescent="0.2">
      <c r="A251" s="163"/>
      <c r="B251" s="163"/>
      <c r="C251" s="164"/>
      <c r="D251" s="165"/>
      <c r="E251" s="166" t="str">
        <f xml:space="preserve"> E$151</f>
        <v>Company - Post financeability adjustment not eligible for tax uplift - EAC factor adjusted (WWN)</v>
      </c>
      <c r="F251" s="166">
        <f t="shared" ref="F251:W251" si="128" xml:space="preserve"> F$151</f>
        <v>0</v>
      </c>
      <c r="G251" s="166" t="str">
        <f t="shared" si="128"/>
        <v>£m</v>
      </c>
      <c r="H251" s="166">
        <f t="shared" si="128"/>
        <v>0.47827785996264205</v>
      </c>
      <c r="I251" s="166">
        <f t="shared" si="128"/>
        <v>0</v>
      </c>
      <c r="J251" s="166">
        <f t="shared" si="128"/>
        <v>0</v>
      </c>
      <c r="K251" s="166">
        <f t="shared" si="128"/>
        <v>0</v>
      </c>
      <c r="L251" s="166">
        <f t="shared" si="128"/>
        <v>0</v>
      </c>
      <c r="M251" s="166">
        <f t="shared" si="128"/>
        <v>0</v>
      </c>
      <c r="N251" s="166">
        <f t="shared" si="128"/>
        <v>0</v>
      </c>
      <c r="O251" s="166">
        <f t="shared" si="128"/>
        <v>0</v>
      </c>
      <c r="P251" s="166">
        <f t="shared" si="128"/>
        <v>0</v>
      </c>
      <c r="Q251" s="166">
        <f t="shared" si="128"/>
        <v>0</v>
      </c>
      <c r="R251" s="166">
        <f t="shared" si="128"/>
        <v>0</v>
      </c>
      <c r="S251" s="166">
        <f t="shared" si="128"/>
        <v>9.5655571992528415E-2</v>
      </c>
      <c r="T251" s="166">
        <f t="shared" si="128"/>
        <v>9.5655571992528415E-2</v>
      </c>
      <c r="U251" s="166">
        <f t="shared" si="128"/>
        <v>9.5655571992528415E-2</v>
      </c>
      <c r="V251" s="166">
        <f t="shared" si="128"/>
        <v>9.5655571992528415E-2</v>
      </c>
      <c r="W251" s="166">
        <f t="shared" si="128"/>
        <v>9.5655571992528415E-2</v>
      </c>
    </row>
    <row r="252" spans="1:23" s="16" customFormat="1" hidden="1" outlineLevel="2" x14ac:dyDescent="0.2">
      <c r="A252" s="163"/>
      <c r="B252" s="163"/>
      <c r="C252" s="164"/>
      <c r="D252" s="165"/>
      <c r="E252" s="166" t="str">
        <f xml:space="preserve"> E$152</f>
        <v>Company - Post financeability adjustment not eligible for tax uplift - EAC factor adjusted (BR)</v>
      </c>
      <c r="F252" s="166">
        <f t="shared" ref="F252:W252" si="129" xml:space="preserve"> F$152</f>
        <v>0</v>
      </c>
      <c r="G252" s="166" t="str">
        <f t="shared" si="129"/>
        <v>£m</v>
      </c>
      <c r="H252" s="166">
        <f t="shared" si="129"/>
        <v>-3.7508778453245966</v>
      </c>
      <c r="I252" s="166">
        <f t="shared" si="129"/>
        <v>0</v>
      </c>
      <c r="J252" s="166">
        <f t="shared" si="129"/>
        <v>0</v>
      </c>
      <c r="K252" s="166">
        <f t="shared" si="129"/>
        <v>0</v>
      </c>
      <c r="L252" s="166">
        <f t="shared" si="129"/>
        <v>0</v>
      </c>
      <c r="M252" s="166">
        <f t="shared" si="129"/>
        <v>0</v>
      </c>
      <c r="N252" s="166">
        <f t="shared" si="129"/>
        <v>0</v>
      </c>
      <c r="O252" s="166">
        <f t="shared" si="129"/>
        <v>0</v>
      </c>
      <c r="P252" s="166">
        <f t="shared" si="129"/>
        <v>0</v>
      </c>
      <c r="Q252" s="166">
        <f t="shared" si="129"/>
        <v>0</v>
      </c>
      <c r="R252" s="166">
        <f t="shared" si="129"/>
        <v>0</v>
      </c>
      <c r="S252" s="166">
        <f t="shared" si="129"/>
        <v>-0.75017556906491933</v>
      </c>
      <c r="T252" s="166">
        <f t="shared" si="129"/>
        <v>-0.75017556906491933</v>
      </c>
      <c r="U252" s="166">
        <f t="shared" si="129"/>
        <v>-0.75017556906491933</v>
      </c>
      <c r="V252" s="166">
        <f t="shared" si="129"/>
        <v>-0.75017556906491933</v>
      </c>
      <c r="W252" s="166">
        <f t="shared" si="129"/>
        <v>-0.75017556906491933</v>
      </c>
    </row>
    <row r="253" spans="1:23" s="16" customFormat="1" hidden="1" outlineLevel="2" x14ac:dyDescent="0.2">
      <c r="A253" s="163"/>
      <c r="B253" s="163"/>
      <c r="C253" s="164"/>
      <c r="D253" s="165"/>
      <c r="E253" s="166" t="str">
        <f xml:space="preserve"> E$153</f>
        <v>Company - Post financeability adjustment not eligible for tax uplift - EAC factor adjusted (ADDN1)</v>
      </c>
      <c r="F253" s="166">
        <f t="shared" ref="F253:W253" si="130" xml:space="preserve"> F$153</f>
        <v>0</v>
      </c>
      <c r="G253" s="166" t="str">
        <f t="shared" si="130"/>
        <v>£m</v>
      </c>
      <c r="H253" s="166">
        <f t="shared" si="130"/>
        <v>0</v>
      </c>
      <c r="I253" s="166">
        <f t="shared" si="130"/>
        <v>0</v>
      </c>
      <c r="J253" s="166">
        <f t="shared" si="130"/>
        <v>0</v>
      </c>
      <c r="K253" s="166">
        <f t="shared" si="130"/>
        <v>0</v>
      </c>
      <c r="L253" s="166">
        <f t="shared" si="130"/>
        <v>0</v>
      </c>
      <c r="M253" s="166">
        <f t="shared" si="130"/>
        <v>0</v>
      </c>
      <c r="N253" s="166">
        <f t="shared" si="130"/>
        <v>0</v>
      </c>
      <c r="O253" s="166">
        <f t="shared" si="130"/>
        <v>0</v>
      </c>
      <c r="P253" s="166">
        <f t="shared" si="130"/>
        <v>0</v>
      </c>
      <c r="Q253" s="166">
        <f t="shared" si="130"/>
        <v>0</v>
      </c>
      <c r="R253" s="166">
        <f t="shared" si="130"/>
        <v>0</v>
      </c>
      <c r="S253" s="166">
        <f t="shared" si="130"/>
        <v>0</v>
      </c>
      <c r="T253" s="166">
        <f t="shared" si="130"/>
        <v>0</v>
      </c>
      <c r="U253" s="166">
        <f t="shared" si="130"/>
        <v>0</v>
      </c>
      <c r="V253" s="166">
        <f t="shared" si="130"/>
        <v>0</v>
      </c>
      <c r="W253" s="166">
        <f t="shared" si="130"/>
        <v>0</v>
      </c>
    </row>
    <row r="254" spans="1:23" s="16" customFormat="1" hidden="1" outlineLevel="2" x14ac:dyDescent="0.2">
      <c r="A254" s="163"/>
      <c r="B254" s="163"/>
      <c r="C254" s="164"/>
      <c r="D254" s="165"/>
      <c r="E254" s="166" t="str">
        <f xml:space="preserve"> E$154</f>
        <v>Company - Post financeability adjustment not eligible for tax uplift - EAC factor adjusted (ADDN2)</v>
      </c>
      <c r="F254" s="166">
        <f t="shared" ref="F254:W254" si="131" xml:space="preserve"> F$154</f>
        <v>0</v>
      </c>
      <c r="G254" s="166" t="str">
        <f t="shared" si="131"/>
        <v>£m</v>
      </c>
      <c r="H254" s="166">
        <f t="shared" si="131"/>
        <v>0</v>
      </c>
      <c r="I254" s="166">
        <f t="shared" si="131"/>
        <v>0</v>
      </c>
      <c r="J254" s="166">
        <f t="shared" si="131"/>
        <v>0</v>
      </c>
      <c r="K254" s="166">
        <f t="shared" si="131"/>
        <v>0</v>
      </c>
      <c r="L254" s="166">
        <f t="shared" si="131"/>
        <v>0</v>
      </c>
      <c r="M254" s="166">
        <f t="shared" si="131"/>
        <v>0</v>
      </c>
      <c r="N254" s="166">
        <f t="shared" si="131"/>
        <v>0</v>
      </c>
      <c r="O254" s="166">
        <f t="shared" si="131"/>
        <v>0</v>
      </c>
      <c r="P254" s="166">
        <f t="shared" si="131"/>
        <v>0</v>
      </c>
      <c r="Q254" s="166">
        <f t="shared" si="131"/>
        <v>0</v>
      </c>
      <c r="R254" s="166">
        <f t="shared" si="131"/>
        <v>0</v>
      </c>
      <c r="S254" s="166">
        <f t="shared" si="131"/>
        <v>0</v>
      </c>
      <c r="T254" s="166">
        <f t="shared" si="131"/>
        <v>0</v>
      </c>
      <c r="U254" s="166">
        <f t="shared" si="131"/>
        <v>0</v>
      </c>
      <c r="V254" s="166">
        <f t="shared" si="131"/>
        <v>0</v>
      </c>
      <c r="W254" s="166">
        <f t="shared" si="131"/>
        <v>0</v>
      </c>
    </row>
    <row r="255" spans="1:23" s="16" customFormat="1" hidden="1" outlineLevel="2" x14ac:dyDescent="0.2">
      <c r="A255" s="163"/>
      <c r="B255" s="163"/>
      <c r="C255" s="164"/>
      <c r="D255" s="165"/>
      <c r="E255" s="166"/>
      <c r="F255" s="166"/>
      <c r="G255" s="166"/>
      <c r="H255" s="166"/>
      <c r="I255" s="166"/>
      <c r="J255" s="166"/>
      <c r="K255" s="166"/>
      <c r="L255" s="166"/>
      <c r="M255" s="166"/>
      <c r="N255" s="166"/>
      <c r="O255" s="166"/>
      <c r="P255" s="166"/>
      <c r="Q255" s="166"/>
      <c r="R255" s="166"/>
      <c r="S255" s="166"/>
      <c r="T255" s="166"/>
      <c r="U255" s="166"/>
      <c r="V255" s="166"/>
      <c r="W255" s="166"/>
    </row>
    <row r="256" spans="1:23" s="16" customFormat="1" hidden="1" outlineLevel="2" x14ac:dyDescent="0.2">
      <c r="A256" s="163"/>
      <c r="B256" s="163"/>
      <c r="C256" s="164"/>
      <c r="D256" s="165"/>
      <c r="E256" s="166" t="str">
        <f xml:space="preserve"> E$156</f>
        <v>Company - Revenue adjustment - EAC factor adjusted (Residential retail)</v>
      </c>
      <c r="F256" s="166">
        <f t="shared" ref="F256:W256" si="132" xml:space="preserve"> F$156</f>
        <v>0</v>
      </c>
      <c r="G256" s="166" t="str">
        <f t="shared" si="132"/>
        <v>£m</v>
      </c>
      <c r="H256" s="166">
        <f t="shared" si="132"/>
        <v>0.68642580503706696</v>
      </c>
      <c r="I256" s="166">
        <f t="shared" si="132"/>
        <v>0</v>
      </c>
      <c r="J256" s="166">
        <f t="shared" si="132"/>
        <v>0</v>
      </c>
      <c r="K256" s="166">
        <f t="shared" si="132"/>
        <v>0</v>
      </c>
      <c r="L256" s="166">
        <f t="shared" si="132"/>
        <v>0</v>
      </c>
      <c r="M256" s="166">
        <f t="shared" si="132"/>
        <v>0</v>
      </c>
      <c r="N256" s="166">
        <f t="shared" si="132"/>
        <v>0</v>
      </c>
      <c r="O256" s="166">
        <f t="shared" si="132"/>
        <v>0</v>
      </c>
      <c r="P256" s="166">
        <f t="shared" si="132"/>
        <v>0</v>
      </c>
      <c r="Q256" s="166">
        <f t="shared" si="132"/>
        <v>0</v>
      </c>
      <c r="R256" s="166">
        <f t="shared" si="132"/>
        <v>0</v>
      </c>
      <c r="S256" s="166">
        <f t="shared" si="132"/>
        <v>0.13728516100741339</v>
      </c>
      <c r="T256" s="166">
        <f t="shared" si="132"/>
        <v>0.13728516100741339</v>
      </c>
      <c r="U256" s="166">
        <f t="shared" si="132"/>
        <v>0.13728516100741339</v>
      </c>
      <c r="V256" s="166">
        <f t="shared" si="132"/>
        <v>0.13728516100741339</v>
      </c>
      <c r="W256" s="166">
        <f t="shared" si="132"/>
        <v>0.13728516100741339</v>
      </c>
    </row>
    <row r="257" spans="1:23" s="16" customFormat="1" hidden="1" outlineLevel="2" x14ac:dyDescent="0.2">
      <c r="A257" s="163"/>
      <c r="B257" s="163"/>
      <c r="C257" s="164"/>
      <c r="D257" s="165"/>
      <c r="E257" s="166" t="str">
        <f xml:space="preserve"> E$157</f>
        <v>Company - Revenue adjustment - EAC factor adjusted (Business retail)</v>
      </c>
      <c r="F257" s="166">
        <f t="shared" ref="F257:W257" si="133" xml:space="preserve"> F$157</f>
        <v>0</v>
      </c>
      <c r="G257" s="166" t="str">
        <f t="shared" si="133"/>
        <v>£m</v>
      </c>
      <c r="H257" s="166">
        <f t="shared" si="133"/>
        <v>0</v>
      </c>
      <c r="I257" s="166">
        <f t="shared" si="133"/>
        <v>0</v>
      </c>
      <c r="J257" s="166">
        <f t="shared" si="133"/>
        <v>0</v>
      </c>
      <c r="K257" s="166">
        <f t="shared" si="133"/>
        <v>0</v>
      </c>
      <c r="L257" s="166">
        <f t="shared" si="133"/>
        <v>0</v>
      </c>
      <c r="M257" s="166">
        <f t="shared" si="133"/>
        <v>0</v>
      </c>
      <c r="N257" s="166">
        <f t="shared" si="133"/>
        <v>0</v>
      </c>
      <c r="O257" s="166">
        <f t="shared" si="133"/>
        <v>0</v>
      </c>
      <c r="P257" s="166">
        <f t="shared" si="133"/>
        <v>0</v>
      </c>
      <c r="Q257" s="166">
        <f t="shared" si="133"/>
        <v>0</v>
      </c>
      <c r="R257" s="166">
        <f t="shared" si="133"/>
        <v>0</v>
      </c>
      <c r="S257" s="166">
        <f t="shared" si="133"/>
        <v>0</v>
      </c>
      <c r="T257" s="166">
        <f t="shared" si="133"/>
        <v>0</v>
      </c>
      <c r="U257" s="166">
        <f t="shared" si="133"/>
        <v>0</v>
      </c>
      <c r="V257" s="166">
        <f t="shared" si="133"/>
        <v>0</v>
      </c>
      <c r="W257" s="166">
        <f t="shared" si="133"/>
        <v>0</v>
      </c>
    </row>
    <row r="258" spans="1:23" s="16" customFormat="1" outlineLevel="1" x14ac:dyDescent="0.2">
      <c r="A258" s="163"/>
      <c r="B258" s="163"/>
      <c r="C258" s="164"/>
      <c r="D258" s="165"/>
    </row>
    <row r="259" spans="1:23" s="16" customFormat="1" outlineLevel="1" collapsed="1" x14ac:dyDescent="0.2">
      <c r="A259" s="163"/>
      <c r="B259" s="163" t="s">
        <v>1379</v>
      </c>
      <c r="C259" s="164"/>
      <c r="D259" s="165"/>
    </row>
    <row r="260" spans="1:23" s="16" customFormat="1" hidden="1" outlineLevel="2" x14ac:dyDescent="0.2">
      <c r="A260" s="163"/>
      <c r="B260" s="163"/>
      <c r="C260" s="164"/>
      <c r="D260" s="165"/>
      <c r="E260" s="166" t="str">
        <f t="shared" ref="E260:W260" si="134" xml:space="preserve"> E$194</f>
        <v>Company - Post financeability adjustment eligible for tax uplift - NPV adjusted (WR)</v>
      </c>
      <c r="F260" s="166">
        <f t="shared" si="134"/>
        <v>0</v>
      </c>
      <c r="G260" s="166" t="str">
        <f t="shared" si="134"/>
        <v>£m</v>
      </c>
      <c r="H260" s="166">
        <f t="shared" si="134"/>
        <v>0.40008120502158967</v>
      </c>
      <c r="I260" s="166">
        <f t="shared" si="134"/>
        <v>0</v>
      </c>
      <c r="J260" s="166">
        <f t="shared" si="134"/>
        <v>0</v>
      </c>
      <c r="K260" s="166">
        <f t="shared" si="134"/>
        <v>0</v>
      </c>
      <c r="L260" s="166">
        <f t="shared" si="134"/>
        <v>0</v>
      </c>
      <c r="M260" s="166">
        <f t="shared" si="134"/>
        <v>0</v>
      </c>
      <c r="N260" s="166">
        <f t="shared" si="134"/>
        <v>0</v>
      </c>
      <c r="O260" s="166">
        <f t="shared" si="134"/>
        <v>0</v>
      </c>
      <c r="P260" s="166">
        <f t="shared" si="134"/>
        <v>0</v>
      </c>
      <c r="Q260" s="166">
        <f t="shared" si="134"/>
        <v>0</v>
      </c>
      <c r="R260" s="166">
        <f t="shared" si="134"/>
        <v>0</v>
      </c>
      <c r="S260" s="166">
        <f t="shared" si="134"/>
        <v>0.40008120502158967</v>
      </c>
      <c r="T260" s="166">
        <f t="shared" si="134"/>
        <v>0</v>
      </c>
      <c r="U260" s="166">
        <f t="shared" si="134"/>
        <v>0</v>
      </c>
      <c r="V260" s="166">
        <f t="shared" si="134"/>
        <v>0</v>
      </c>
      <c r="W260" s="166">
        <f t="shared" si="134"/>
        <v>0</v>
      </c>
    </row>
    <row r="261" spans="1:23" s="16" customFormat="1" hidden="1" outlineLevel="2" x14ac:dyDescent="0.2">
      <c r="A261" s="163"/>
      <c r="B261" s="163"/>
      <c r="C261" s="164"/>
      <c r="D261" s="165"/>
      <c r="E261" s="166" t="str">
        <f xml:space="preserve"> E$195</f>
        <v>Company - Post financeability adjustment eligible for tax uplift - NPV adjusted (WN)</v>
      </c>
      <c r="F261" s="166">
        <f t="shared" ref="F261:W261" si="135" xml:space="preserve"> F$195</f>
        <v>0</v>
      </c>
      <c r="G261" s="166" t="str">
        <f t="shared" si="135"/>
        <v>£m</v>
      </c>
      <c r="H261" s="166">
        <f t="shared" si="135"/>
        <v>3.7940831600831597</v>
      </c>
      <c r="I261" s="166">
        <f t="shared" si="135"/>
        <v>0</v>
      </c>
      <c r="J261" s="166">
        <f t="shared" si="135"/>
        <v>0</v>
      </c>
      <c r="K261" s="166">
        <f t="shared" si="135"/>
        <v>0</v>
      </c>
      <c r="L261" s="166">
        <f t="shared" si="135"/>
        <v>0</v>
      </c>
      <c r="M261" s="166">
        <f t="shared" si="135"/>
        <v>0</v>
      </c>
      <c r="N261" s="166">
        <f t="shared" si="135"/>
        <v>0</v>
      </c>
      <c r="O261" s="166">
        <f t="shared" si="135"/>
        <v>0</v>
      </c>
      <c r="P261" s="166">
        <f t="shared" si="135"/>
        <v>0</v>
      </c>
      <c r="Q261" s="166">
        <f t="shared" si="135"/>
        <v>0</v>
      </c>
      <c r="R261" s="166">
        <f t="shared" si="135"/>
        <v>0</v>
      </c>
      <c r="S261" s="166">
        <f t="shared" si="135"/>
        <v>3.7940831600831597</v>
      </c>
      <c r="T261" s="166">
        <f t="shared" si="135"/>
        <v>0</v>
      </c>
      <c r="U261" s="166">
        <f t="shared" si="135"/>
        <v>0</v>
      </c>
      <c r="V261" s="166">
        <f t="shared" si="135"/>
        <v>0</v>
      </c>
      <c r="W261" s="166">
        <f t="shared" si="135"/>
        <v>0</v>
      </c>
    </row>
    <row r="262" spans="1:23" s="16" customFormat="1" hidden="1" outlineLevel="2" x14ac:dyDescent="0.2">
      <c r="A262" s="163"/>
      <c r="B262" s="163"/>
      <c r="C262" s="164"/>
      <c r="D262" s="165"/>
      <c r="E262" s="166" t="str">
        <f xml:space="preserve"> E$196</f>
        <v>Company - Post financeability adjustment eligible for tax uplift - NPV adjusted (WWN)</v>
      </c>
      <c r="F262" s="166">
        <f t="shared" ref="F262:W262" si="136" xml:space="preserve"> F$196</f>
        <v>0</v>
      </c>
      <c r="G262" s="166" t="str">
        <f t="shared" si="136"/>
        <v>£m</v>
      </c>
      <c r="H262" s="166">
        <f t="shared" si="136"/>
        <v>10.312123460738846</v>
      </c>
      <c r="I262" s="166">
        <f t="shared" si="136"/>
        <v>0</v>
      </c>
      <c r="J262" s="166">
        <f t="shared" si="136"/>
        <v>0</v>
      </c>
      <c r="K262" s="166">
        <f t="shared" si="136"/>
        <v>0</v>
      </c>
      <c r="L262" s="166">
        <f t="shared" si="136"/>
        <v>0</v>
      </c>
      <c r="M262" s="166">
        <f t="shared" si="136"/>
        <v>0</v>
      </c>
      <c r="N262" s="166">
        <f t="shared" si="136"/>
        <v>0</v>
      </c>
      <c r="O262" s="166">
        <f t="shared" si="136"/>
        <v>0</v>
      </c>
      <c r="P262" s="166">
        <f t="shared" si="136"/>
        <v>0</v>
      </c>
      <c r="Q262" s="166">
        <f t="shared" si="136"/>
        <v>0</v>
      </c>
      <c r="R262" s="166">
        <f t="shared" si="136"/>
        <v>0</v>
      </c>
      <c r="S262" s="166">
        <f t="shared" si="136"/>
        <v>10.312123460738846</v>
      </c>
      <c r="T262" s="166">
        <f t="shared" si="136"/>
        <v>0</v>
      </c>
      <c r="U262" s="166">
        <f t="shared" si="136"/>
        <v>0</v>
      </c>
      <c r="V262" s="166">
        <f t="shared" si="136"/>
        <v>0</v>
      </c>
      <c r="W262" s="166">
        <f t="shared" si="136"/>
        <v>0</v>
      </c>
    </row>
    <row r="263" spans="1:23" s="16" customFormat="1" hidden="1" outlineLevel="2" x14ac:dyDescent="0.2">
      <c r="A263" s="163"/>
      <c r="B263" s="163"/>
      <c r="C263" s="164"/>
      <c r="D263" s="165"/>
      <c r="E263" s="166" t="str">
        <f xml:space="preserve"> E$197</f>
        <v>Company - Post financeability adjustment eligible for tax uplift - NPV adjusted (BR)</v>
      </c>
      <c r="F263" s="166">
        <f t="shared" ref="F263:W263" si="137" xml:space="preserve"> F$197</f>
        <v>0</v>
      </c>
      <c r="G263" s="166" t="str">
        <f t="shared" si="137"/>
        <v>£m</v>
      </c>
      <c r="H263" s="166">
        <f t="shared" si="137"/>
        <v>-1.5249295778026546</v>
      </c>
      <c r="I263" s="166">
        <f t="shared" si="137"/>
        <v>0</v>
      </c>
      <c r="J263" s="166">
        <f t="shared" si="137"/>
        <v>0</v>
      </c>
      <c r="K263" s="166">
        <f t="shared" si="137"/>
        <v>0</v>
      </c>
      <c r="L263" s="166">
        <f t="shared" si="137"/>
        <v>0</v>
      </c>
      <c r="M263" s="166">
        <f t="shared" si="137"/>
        <v>0</v>
      </c>
      <c r="N263" s="166">
        <f t="shared" si="137"/>
        <v>0</v>
      </c>
      <c r="O263" s="166">
        <f t="shared" si="137"/>
        <v>0</v>
      </c>
      <c r="P263" s="166">
        <f t="shared" si="137"/>
        <v>0</v>
      </c>
      <c r="Q263" s="166">
        <f t="shared" si="137"/>
        <v>0</v>
      </c>
      <c r="R263" s="166">
        <f t="shared" si="137"/>
        <v>0</v>
      </c>
      <c r="S263" s="166">
        <f t="shared" si="137"/>
        <v>-1.5249295778026546</v>
      </c>
      <c r="T263" s="166">
        <f t="shared" si="137"/>
        <v>0</v>
      </c>
      <c r="U263" s="166">
        <f t="shared" si="137"/>
        <v>0</v>
      </c>
      <c r="V263" s="166">
        <f t="shared" si="137"/>
        <v>0</v>
      </c>
      <c r="W263" s="166">
        <f t="shared" si="137"/>
        <v>0</v>
      </c>
    </row>
    <row r="264" spans="1:23" s="16" customFormat="1" hidden="1" outlineLevel="2" x14ac:dyDescent="0.2">
      <c r="A264" s="163"/>
      <c r="B264" s="163"/>
      <c r="C264" s="164"/>
      <c r="D264" s="165"/>
      <c r="E264" s="166" t="str">
        <f xml:space="preserve"> E$198</f>
        <v>Company - Post financeability adjustment eligible for tax uplift - NPV adjusted (ADDN1)</v>
      </c>
      <c r="F264" s="166">
        <f t="shared" ref="F264:W264" si="138" xml:space="preserve"> F$198</f>
        <v>0</v>
      </c>
      <c r="G264" s="166" t="str">
        <f t="shared" si="138"/>
        <v>£m</v>
      </c>
      <c r="H264" s="166">
        <f t="shared" si="138"/>
        <v>0</v>
      </c>
      <c r="I264" s="166">
        <f t="shared" si="138"/>
        <v>0</v>
      </c>
      <c r="J264" s="166">
        <f t="shared" si="138"/>
        <v>0</v>
      </c>
      <c r="K264" s="166">
        <f t="shared" si="138"/>
        <v>0</v>
      </c>
      <c r="L264" s="166">
        <f t="shared" si="138"/>
        <v>0</v>
      </c>
      <c r="M264" s="166">
        <f t="shared" si="138"/>
        <v>0</v>
      </c>
      <c r="N264" s="166">
        <f t="shared" si="138"/>
        <v>0</v>
      </c>
      <c r="O264" s="166">
        <f t="shared" si="138"/>
        <v>0</v>
      </c>
      <c r="P264" s="166">
        <f t="shared" si="138"/>
        <v>0</v>
      </c>
      <c r="Q264" s="166">
        <f t="shared" si="138"/>
        <v>0</v>
      </c>
      <c r="R264" s="166">
        <f t="shared" si="138"/>
        <v>0</v>
      </c>
      <c r="S264" s="166">
        <f t="shared" si="138"/>
        <v>0</v>
      </c>
      <c r="T264" s="166">
        <f t="shared" si="138"/>
        <v>0</v>
      </c>
      <c r="U264" s="166">
        <f t="shared" si="138"/>
        <v>0</v>
      </c>
      <c r="V264" s="166">
        <f t="shared" si="138"/>
        <v>0</v>
      </c>
      <c r="W264" s="166">
        <f t="shared" si="138"/>
        <v>0</v>
      </c>
    </row>
    <row r="265" spans="1:23" s="16" customFormat="1" hidden="1" outlineLevel="2" x14ac:dyDescent="0.2">
      <c r="A265" s="163"/>
      <c r="B265" s="163"/>
      <c r="C265" s="164"/>
      <c r="D265" s="165"/>
      <c r="E265" s="166" t="str">
        <f xml:space="preserve"> E$199</f>
        <v>Company - Post financeability adjustment eligible for tax uplift - NPV adjusted (ADDN2)</v>
      </c>
      <c r="F265" s="166">
        <f t="shared" ref="F265:W265" si="139" xml:space="preserve"> F$199</f>
        <v>0</v>
      </c>
      <c r="G265" s="166" t="str">
        <f t="shared" si="139"/>
        <v>£m</v>
      </c>
      <c r="H265" s="166">
        <f t="shared" si="139"/>
        <v>0</v>
      </c>
      <c r="I265" s="166">
        <f t="shared" si="139"/>
        <v>0</v>
      </c>
      <c r="J265" s="166">
        <f t="shared" si="139"/>
        <v>0</v>
      </c>
      <c r="K265" s="166">
        <f t="shared" si="139"/>
        <v>0</v>
      </c>
      <c r="L265" s="166">
        <f t="shared" si="139"/>
        <v>0</v>
      </c>
      <c r="M265" s="166">
        <f t="shared" si="139"/>
        <v>0</v>
      </c>
      <c r="N265" s="166">
        <f t="shared" si="139"/>
        <v>0</v>
      </c>
      <c r="O265" s="166">
        <f t="shared" si="139"/>
        <v>0</v>
      </c>
      <c r="P265" s="166">
        <f t="shared" si="139"/>
        <v>0</v>
      </c>
      <c r="Q265" s="166">
        <f t="shared" si="139"/>
        <v>0</v>
      </c>
      <c r="R265" s="166">
        <f t="shared" si="139"/>
        <v>0</v>
      </c>
      <c r="S265" s="166">
        <f t="shared" si="139"/>
        <v>0</v>
      </c>
      <c r="T265" s="166">
        <f t="shared" si="139"/>
        <v>0</v>
      </c>
      <c r="U265" s="166">
        <f t="shared" si="139"/>
        <v>0</v>
      </c>
      <c r="V265" s="166">
        <f t="shared" si="139"/>
        <v>0</v>
      </c>
      <c r="W265" s="166">
        <f t="shared" si="139"/>
        <v>0</v>
      </c>
    </row>
    <row r="266" spans="1:23" s="16" customFormat="1" hidden="1" outlineLevel="2" x14ac:dyDescent="0.2">
      <c r="A266" s="163"/>
      <c r="B266" s="163"/>
      <c r="C266" s="164"/>
      <c r="D266" s="165"/>
      <c r="E266" s="166"/>
      <c r="F266" s="166"/>
      <c r="G266" s="166"/>
      <c r="H266" s="166"/>
      <c r="I266" s="166"/>
      <c r="J266" s="166"/>
      <c r="K266" s="166"/>
      <c r="L266" s="166"/>
      <c r="M266" s="166"/>
      <c r="N266" s="166"/>
      <c r="O266" s="166"/>
      <c r="P266" s="166"/>
      <c r="Q266" s="166"/>
      <c r="R266" s="166"/>
      <c r="S266" s="166"/>
      <c r="T266" s="166"/>
      <c r="U266" s="166"/>
      <c r="V266" s="166"/>
      <c r="W266" s="166"/>
    </row>
    <row r="267" spans="1:23" s="16" customFormat="1" hidden="1" outlineLevel="2" x14ac:dyDescent="0.2">
      <c r="A267" s="163"/>
      <c r="B267" s="163"/>
      <c r="C267" s="164"/>
      <c r="D267" s="165"/>
      <c r="E267" s="166" t="str">
        <f xml:space="preserve"> E$201</f>
        <v>Company - Post financeability adjustment not eligible for tax uplift - NPV adjusted (WR)</v>
      </c>
      <c r="F267" s="166">
        <f t="shared" ref="F267:W267" si="140" xml:space="preserve"> F$201</f>
        <v>0</v>
      </c>
      <c r="G267" s="166" t="str">
        <f t="shared" si="140"/>
        <v>£m</v>
      </c>
      <c r="H267" s="166">
        <f t="shared" si="140"/>
        <v>0.56015689262258206</v>
      </c>
      <c r="I267" s="166">
        <f t="shared" si="140"/>
        <v>0</v>
      </c>
      <c r="J267" s="166">
        <f t="shared" si="140"/>
        <v>0</v>
      </c>
      <c r="K267" s="166">
        <f t="shared" si="140"/>
        <v>0</v>
      </c>
      <c r="L267" s="166">
        <f t="shared" si="140"/>
        <v>0</v>
      </c>
      <c r="M267" s="166">
        <f t="shared" si="140"/>
        <v>0</v>
      </c>
      <c r="N267" s="166">
        <f t="shared" si="140"/>
        <v>0</v>
      </c>
      <c r="O267" s="166">
        <f t="shared" si="140"/>
        <v>0</v>
      </c>
      <c r="P267" s="166">
        <f t="shared" si="140"/>
        <v>0</v>
      </c>
      <c r="Q267" s="166">
        <f t="shared" si="140"/>
        <v>0</v>
      </c>
      <c r="R267" s="166">
        <f t="shared" si="140"/>
        <v>0</v>
      </c>
      <c r="S267" s="166">
        <f xml:space="preserve"> S$201</f>
        <v>0.56015689262258206</v>
      </c>
      <c r="T267" s="166">
        <f t="shared" si="140"/>
        <v>0</v>
      </c>
      <c r="U267" s="166">
        <f t="shared" si="140"/>
        <v>0</v>
      </c>
      <c r="V267" s="166">
        <f t="shared" si="140"/>
        <v>0</v>
      </c>
      <c r="W267" s="166">
        <f t="shared" si="140"/>
        <v>0</v>
      </c>
    </row>
    <row r="268" spans="1:23" s="16" customFormat="1" hidden="1" outlineLevel="2" x14ac:dyDescent="0.2">
      <c r="A268" s="163"/>
      <c r="B268" s="163"/>
      <c r="C268" s="164"/>
      <c r="D268" s="165"/>
      <c r="E268" s="166" t="str">
        <f xml:space="preserve"> E$202</f>
        <v>Company - Post financeability adjustment not eligible for tax uplift - NPV adjusted (WN)</v>
      </c>
      <c r="F268" s="166">
        <f t="shared" ref="F268:W268" si="141" xml:space="preserve"> F$202</f>
        <v>0</v>
      </c>
      <c r="G268" s="166" t="str">
        <f t="shared" si="141"/>
        <v>£m</v>
      </c>
      <c r="H268" s="166">
        <f t="shared" si="141"/>
        <v>21.3543580075672</v>
      </c>
      <c r="I268" s="166">
        <f t="shared" si="141"/>
        <v>0</v>
      </c>
      <c r="J268" s="166">
        <f t="shared" si="141"/>
        <v>0</v>
      </c>
      <c r="K268" s="166">
        <f t="shared" si="141"/>
        <v>0</v>
      </c>
      <c r="L268" s="166">
        <f t="shared" si="141"/>
        <v>0</v>
      </c>
      <c r="M268" s="166">
        <f t="shared" si="141"/>
        <v>0</v>
      </c>
      <c r="N268" s="166">
        <f t="shared" si="141"/>
        <v>0</v>
      </c>
      <c r="O268" s="166">
        <f t="shared" si="141"/>
        <v>0</v>
      </c>
      <c r="P268" s="166">
        <f t="shared" si="141"/>
        <v>0</v>
      </c>
      <c r="Q268" s="166">
        <f t="shared" si="141"/>
        <v>0</v>
      </c>
      <c r="R268" s="166">
        <f t="shared" si="141"/>
        <v>0</v>
      </c>
      <c r="S268" s="166">
        <f t="shared" si="141"/>
        <v>21.3543580075672</v>
      </c>
      <c r="T268" s="166">
        <f t="shared" si="141"/>
        <v>0</v>
      </c>
      <c r="U268" s="166">
        <f t="shared" si="141"/>
        <v>0</v>
      </c>
      <c r="V268" s="166">
        <f t="shared" si="141"/>
        <v>0</v>
      </c>
      <c r="W268" s="166">
        <f t="shared" si="141"/>
        <v>0</v>
      </c>
    </row>
    <row r="269" spans="1:23" s="16" customFormat="1" hidden="1" outlineLevel="2" x14ac:dyDescent="0.2">
      <c r="A269" s="163"/>
      <c r="B269" s="163"/>
      <c r="C269" s="164"/>
      <c r="D269" s="165"/>
      <c r="E269" s="166" t="str">
        <f xml:space="preserve"> E$203</f>
        <v>Company - Post financeability adjustment not eligible for tax uplift - NPV adjusted (WWN)</v>
      </c>
      <c r="F269" s="166">
        <f t="shared" ref="F269:W269" si="142" xml:space="preserve"> F$203</f>
        <v>0</v>
      </c>
      <c r="G269" s="166" t="str">
        <f t="shared" si="142"/>
        <v>£m</v>
      </c>
      <c r="H269" s="166">
        <f t="shared" si="142"/>
        <v>0.45121674586586824</v>
      </c>
      <c r="I269" s="166">
        <f t="shared" si="142"/>
        <v>0</v>
      </c>
      <c r="J269" s="166">
        <f t="shared" si="142"/>
        <v>0</v>
      </c>
      <c r="K269" s="166">
        <f t="shared" si="142"/>
        <v>0</v>
      </c>
      <c r="L269" s="166">
        <f t="shared" si="142"/>
        <v>0</v>
      </c>
      <c r="M269" s="166">
        <f t="shared" si="142"/>
        <v>0</v>
      </c>
      <c r="N269" s="166">
        <f t="shared" si="142"/>
        <v>0</v>
      </c>
      <c r="O269" s="166">
        <f t="shared" si="142"/>
        <v>0</v>
      </c>
      <c r="P269" s="166">
        <f t="shared" si="142"/>
        <v>0</v>
      </c>
      <c r="Q269" s="166">
        <f t="shared" si="142"/>
        <v>0</v>
      </c>
      <c r="R269" s="166">
        <f t="shared" si="142"/>
        <v>0</v>
      </c>
      <c r="S269" s="166">
        <f t="shared" si="142"/>
        <v>0.45121674586586824</v>
      </c>
      <c r="T269" s="166">
        <f t="shared" si="142"/>
        <v>0</v>
      </c>
      <c r="U269" s="166">
        <f t="shared" si="142"/>
        <v>0</v>
      </c>
      <c r="V269" s="166">
        <f t="shared" si="142"/>
        <v>0</v>
      </c>
      <c r="W269" s="166">
        <f t="shared" si="142"/>
        <v>0</v>
      </c>
    </row>
    <row r="270" spans="1:23" s="16" customFormat="1" hidden="1" outlineLevel="2" x14ac:dyDescent="0.2">
      <c r="A270" s="163"/>
      <c r="B270" s="163"/>
      <c r="C270" s="164"/>
      <c r="D270" s="165"/>
      <c r="E270" s="166" t="str">
        <f xml:space="preserve"> E$204</f>
        <v>Company - Post financeability adjustment not eligible for tax uplift - NPV adjusted (BR)</v>
      </c>
      <c r="F270" s="166">
        <f t="shared" ref="F270:W270" si="143" xml:space="preserve"> F$204</f>
        <v>0</v>
      </c>
      <c r="G270" s="166" t="str">
        <f t="shared" si="143"/>
        <v>£m</v>
      </c>
      <c r="H270" s="166">
        <f t="shared" si="143"/>
        <v>-3.5386519786634918</v>
      </c>
      <c r="I270" s="166">
        <f t="shared" si="143"/>
        <v>0</v>
      </c>
      <c r="J270" s="166">
        <f t="shared" si="143"/>
        <v>0</v>
      </c>
      <c r="K270" s="166">
        <f t="shared" si="143"/>
        <v>0</v>
      </c>
      <c r="L270" s="166">
        <f t="shared" si="143"/>
        <v>0</v>
      </c>
      <c r="M270" s="166">
        <f t="shared" si="143"/>
        <v>0</v>
      </c>
      <c r="N270" s="166">
        <f t="shared" si="143"/>
        <v>0</v>
      </c>
      <c r="O270" s="166">
        <f t="shared" si="143"/>
        <v>0</v>
      </c>
      <c r="P270" s="166">
        <f t="shared" si="143"/>
        <v>0</v>
      </c>
      <c r="Q270" s="166">
        <f t="shared" si="143"/>
        <v>0</v>
      </c>
      <c r="R270" s="166">
        <f t="shared" si="143"/>
        <v>0</v>
      </c>
      <c r="S270" s="166">
        <f t="shared" si="143"/>
        <v>-3.5386519786634918</v>
      </c>
      <c r="T270" s="166">
        <f t="shared" si="143"/>
        <v>0</v>
      </c>
      <c r="U270" s="166">
        <f t="shared" si="143"/>
        <v>0</v>
      </c>
      <c r="V270" s="166">
        <f t="shared" si="143"/>
        <v>0</v>
      </c>
      <c r="W270" s="166">
        <f t="shared" si="143"/>
        <v>0</v>
      </c>
    </row>
    <row r="271" spans="1:23" s="16" customFormat="1" hidden="1" outlineLevel="2" x14ac:dyDescent="0.2">
      <c r="A271" s="163"/>
      <c r="B271" s="163"/>
      <c r="C271" s="164"/>
      <c r="D271" s="165"/>
      <c r="E271" s="166" t="str">
        <f xml:space="preserve"> E$205</f>
        <v>Company - Post financeability adjustment not eligible for tax uplift - NPV adjusted (ADDN1)</v>
      </c>
      <c r="F271" s="166">
        <f t="shared" ref="F271:W271" si="144" xml:space="preserve"> F$205</f>
        <v>0</v>
      </c>
      <c r="G271" s="166" t="str">
        <f t="shared" si="144"/>
        <v>£m</v>
      </c>
      <c r="H271" s="166">
        <f t="shared" si="144"/>
        <v>0</v>
      </c>
      <c r="I271" s="166">
        <f t="shared" si="144"/>
        <v>0</v>
      </c>
      <c r="J271" s="166">
        <f t="shared" si="144"/>
        <v>0</v>
      </c>
      <c r="K271" s="166">
        <f t="shared" si="144"/>
        <v>0</v>
      </c>
      <c r="L271" s="166">
        <f t="shared" si="144"/>
        <v>0</v>
      </c>
      <c r="M271" s="166">
        <f t="shared" si="144"/>
        <v>0</v>
      </c>
      <c r="N271" s="166">
        <f t="shared" si="144"/>
        <v>0</v>
      </c>
      <c r="O271" s="166">
        <f t="shared" si="144"/>
        <v>0</v>
      </c>
      <c r="P271" s="166">
        <f t="shared" si="144"/>
        <v>0</v>
      </c>
      <c r="Q271" s="166">
        <f t="shared" si="144"/>
        <v>0</v>
      </c>
      <c r="R271" s="166">
        <f t="shared" si="144"/>
        <v>0</v>
      </c>
      <c r="S271" s="166">
        <f t="shared" si="144"/>
        <v>0</v>
      </c>
      <c r="T271" s="166">
        <f t="shared" si="144"/>
        <v>0</v>
      </c>
      <c r="U271" s="166">
        <f t="shared" si="144"/>
        <v>0</v>
      </c>
      <c r="V271" s="166">
        <f t="shared" si="144"/>
        <v>0</v>
      </c>
      <c r="W271" s="166">
        <f t="shared" si="144"/>
        <v>0</v>
      </c>
    </row>
    <row r="272" spans="1:23" s="16" customFormat="1" hidden="1" outlineLevel="2" x14ac:dyDescent="0.2">
      <c r="A272" s="163"/>
      <c r="B272" s="163"/>
      <c r="C272" s="164"/>
      <c r="D272" s="165"/>
      <c r="E272" s="166" t="str">
        <f xml:space="preserve"> E$206</f>
        <v>Company - Post financeability adjustment not eligible for tax uplift - NPV adjusted (ADDN2)</v>
      </c>
      <c r="F272" s="166">
        <f t="shared" ref="F272:W272" si="145" xml:space="preserve"> F$206</f>
        <v>0</v>
      </c>
      <c r="G272" s="166" t="str">
        <f t="shared" si="145"/>
        <v>£m</v>
      </c>
      <c r="H272" s="166">
        <f t="shared" si="145"/>
        <v>0</v>
      </c>
      <c r="I272" s="166">
        <f t="shared" si="145"/>
        <v>0</v>
      </c>
      <c r="J272" s="166">
        <f t="shared" si="145"/>
        <v>0</v>
      </c>
      <c r="K272" s="166">
        <f t="shared" si="145"/>
        <v>0</v>
      </c>
      <c r="L272" s="166">
        <f t="shared" si="145"/>
        <v>0</v>
      </c>
      <c r="M272" s="166">
        <f t="shared" si="145"/>
        <v>0</v>
      </c>
      <c r="N272" s="166">
        <f t="shared" si="145"/>
        <v>0</v>
      </c>
      <c r="O272" s="166">
        <f t="shared" si="145"/>
        <v>0</v>
      </c>
      <c r="P272" s="166">
        <f t="shared" si="145"/>
        <v>0</v>
      </c>
      <c r="Q272" s="166">
        <f t="shared" si="145"/>
        <v>0</v>
      </c>
      <c r="R272" s="166">
        <f t="shared" si="145"/>
        <v>0</v>
      </c>
      <c r="S272" s="166">
        <f t="shared" si="145"/>
        <v>0</v>
      </c>
      <c r="T272" s="166">
        <f t="shared" si="145"/>
        <v>0</v>
      </c>
      <c r="U272" s="166">
        <f t="shared" si="145"/>
        <v>0</v>
      </c>
      <c r="V272" s="166">
        <f t="shared" si="145"/>
        <v>0</v>
      </c>
      <c r="W272" s="166">
        <f t="shared" si="145"/>
        <v>0</v>
      </c>
    </row>
    <row r="273" spans="1:23" s="16" customFormat="1" hidden="1" outlineLevel="2" x14ac:dyDescent="0.2">
      <c r="A273" s="163"/>
      <c r="B273" s="163"/>
      <c r="C273" s="164"/>
      <c r="D273" s="165"/>
      <c r="E273" s="166"/>
      <c r="F273" s="166"/>
      <c r="G273" s="166"/>
      <c r="H273" s="166"/>
      <c r="I273" s="166"/>
      <c r="J273" s="166"/>
      <c r="K273" s="166"/>
      <c r="L273" s="166"/>
      <c r="M273" s="166"/>
      <c r="N273" s="166"/>
      <c r="O273" s="166"/>
      <c r="P273" s="166"/>
      <c r="Q273" s="166"/>
      <c r="R273" s="166"/>
      <c r="S273" s="166"/>
      <c r="T273" s="166"/>
      <c r="U273" s="166"/>
      <c r="V273" s="166"/>
      <c r="W273" s="166"/>
    </row>
    <row r="274" spans="1:23" s="16" customFormat="1" hidden="1" outlineLevel="2" x14ac:dyDescent="0.2">
      <c r="A274" s="163"/>
      <c r="B274" s="163"/>
      <c r="C274" s="164"/>
      <c r="D274" s="165"/>
      <c r="E274" s="166" t="str">
        <f xml:space="preserve"> E$208</f>
        <v>Company - Revenue adjustment - NPV adjusted - real (Residential retail)</v>
      </c>
      <c r="F274" s="166">
        <f t="shared" ref="F274:W274" si="146" xml:space="preserve"> F$208</f>
        <v>0</v>
      </c>
      <c r="G274" s="166" t="str">
        <f t="shared" si="146"/>
        <v>£m</v>
      </c>
      <c r="H274" s="166">
        <f t="shared" si="146"/>
        <v>0.64758761371763429</v>
      </c>
      <c r="I274" s="166">
        <f t="shared" si="146"/>
        <v>0</v>
      </c>
      <c r="J274" s="166">
        <f t="shared" si="146"/>
        <v>0</v>
      </c>
      <c r="K274" s="166">
        <f t="shared" si="146"/>
        <v>0</v>
      </c>
      <c r="L274" s="166">
        <f t="shared" si="146"/>
        <v>0</v>
      </c>
      <c r="M274" s="166">
        <f t="shared" si="146"/>
        <v>0</v>
      </c>
      <c r="N274" s="166">
        <f t="shared" si="146"/>
        <v>0</v>
      </c>
      <c r="O274" s="166">
        <f t="shared" si="146"/>
        <v>0</v>
      </c>
      <c r="P274" s="166">
        <f t="shared" si="146"/>
        <v>0</v>
      </c>
      <c r="Q274" s="166">
        <f t="shared" si="146"/>
        <v>0</v>
      </c>
      <c r="R274" s="166">
        <f t="shared" si="146"/>
        <v>0</v>
      </c>
      <c r="S274" s="166">
        <f t="shared" si="146"/>
        <v>0.64758761371763429</v>
      </c>
      <c r="T274" s="166">
        <f t="shared" si="146"/>
        <v>0</v>
      </c>
      <c r="U274" s="166">
        <f t="shared" si="146"/>
        <v>0</v>
      </c>
      <c r="V274" s="166">
        <f t="shared" si="146"/>
        <v>0</v>
      </c>
      <c r="W274" s="166">
        <f t="shared" si="146"/>
        <v>0</v>
      </c>
    </row>
    <row r="275" spans="1:23" s="16" customFormat="1" hidden="1" outlineLevel="2" x14ac:dyDescent="0.2">
      <c r="A275" s="163"/>
      <c r="B275" s="163"/>
      <c r="C275" s="164"/>
      <c r="D275" s="165"/>
      <c r="E275" s="166" t="str">
        <f xml:space="preserve"> E$209</f>
        <v>Company - Revenue adjustment - NPV adjusted - real (Business retail)</v>
      </c>
      <c r="F275" s="166">
        <f t="shared" ref="F275:W275" si="147" xml:space="preserve"> F$209</f>
        <v>0</v>
      </c>
      <c r="G275" s="166" t="str">
        <f t="shared" si="147"/>
        <v>£m</v>
      </c>
      <c r="H275" s="166">
        <f t="shared" si="147"/>
        <v>0</v>
      </c>
      <c r="I275" s="166">
        <f t="shared" si="147"/>
        <v>0</v>
      </c>
      <c r="J275" s="166">
        <f t="shared" si="147"/>
        <v>0</v>
      </c>
      <c r="K275" s="166">
        <f t="shared" si="147"/>
        <v>0</v>
      </c>
      <c r="L275" s="166">
        <f t="shared" si="147"/>
        <v>0</v>
      </c>
      <c r="M275" s="166">
        <f t="shared" si="147"/>
        <v>0</v>
      </c>
      <c r="N275" s="166">
        <f t="shared" si="147"/>
        <v>0</v>
      </c>
      <c r="O275" s="166">
        <f t="shared" si="147"/>
        <v>0</v>
      </c>
      <c r="P275" s="166">
        <f t="shared" si="147"/>
        <v>0</v>
      </c>
      <c r="Q275" s="166">
        <f t="shared" si="147"/>
        <v>0</v>
      </c>
      <c r="R275" s="166">
        <f t="shared" si="147"/>
        <v>0</v>
      </c>
      <c r="S275" s="166">
        <f t="shared" si="147"/>
        <v>0</v>
      </c>
      <c r="T275" s="166">
        <f t="shared" si="147"/>
        <v>0</v>
      </c>
      <c r="U275" s="166">
        <f t="shared" si="147"/>
        <v>0</v>
      </c>
      <c r="V275" s="166">
        <f t="shared" si="147"/>
        <v>0</v>
      </c>
      <c r="W275" s="166">
        <f t="shared" si="147"/>
        <v>0</v>
      </c>
    </row>
    <row r="276" spans="1:23" s="16" customFormat="1" outlineLevel="1" x14ac:dyDescent="0.2">
      <c r="A276" s="163"/>
      <c r="B276" s="163"/>
      <c r="C276" s="164"/>
      <c r="D276" s="165"/>
      <c r="E276" s="166"/>
      <c r="F276" s="166"/>
      <c r="G276" s="166"/>
      <c r="H276" s="166"/>
      <c r="I276" s="166"/>
      <c r="J276" s="166"/>
      <c r="K276" s="166"/>
      <c r="L276" s="166"/>
      <c r="M276" s="166"/>
      <c r="N276" s="166"/>
      <c r="O276" s="166"/>
      <c r="P276" s="166"/>
      <c r="Q276" s="166"/>
      <c r="R276" s="166"/>
      <c r="S276" s="166"/>
      <c r="T276" s="166"/>
      <c r="U276" s="166"/>
      <c r="V276" s="166"/>
      <c r="W276" s="166"/>
    </row>
    <row r="277" spans="1:23" s="16" customFormat="1" outlineLevel="1" x14ac:dyDescent="0.2">
      <c r="A277" s="163"/>
      <c r="B277" s="163" t="s">
        <v>1380</v>
      </c>
      <c r="C277" s="164"/>
      <c r="D277" s="165"/>
      <c r="E277" s="166"/>
      <c r="F277" s="166"/>
      <c r="G277" s="166"/>
      <c r="H277" s="166"/>
      <c r="I277" s="166"/>
      <c r="J277" s="166"/>
      <c r="K277" s="166"/>
      <c r="L277" s="166"/>
      <c r="M277" s="166"/>
      <c r="N277" s="166"/>
      <c r="O277" s="166"/>
      <c r="P277" s="166"/>
      <c r="Q277" s="166"/>
      <c r="R277" s="166"/>
      <c r="S277" s="166"/>
      <c r="T277" s="166"/>
      <c r="U277" s="166"/>
      <c r="V277" s="166"/>
      <c r="W277" s="166"/>
    </row>
    <row r="278" spans="1:23" s="166" customFormat="1" outlineLevel="2" x14ac:dyDescent="0.2">
      <c r="A278" s="279"/>
      <c r="B278" s="279"/>
      <c r="C278" s="280"/>
      <c r="D278" s="281"/>
      <c r="E278" s="166" t="s">
        <v>1381</v>
      </c>
      <c r="G278" s="166" t="s">
        <v>158</v>
      </c>
      <c r="H278" s="166">
        <f t="shared" ref="H278:H283" si="148" xml:space="preserve"> SUM(J278:W278)</f>
        <v>0.40008120502158967</v>
      </c>
      <c r="J278" s="166">
        <f t="shared" ref="J278:R278" si="149" xml:space="preserve"> CHOOSE($F214,J224,J242,J260)</f>
        <v>0</v>
      </c>
      <c r="K278" s="166">
        <f t="shared" si="149"/>
        <v>0</v>
      </c>
      <c r="L278" s="166">
        <f t="shared" si="149"/>
        <v>0</v>
      </c>
      <c r="M278" s="166">
        <f t="shared" si="149"/>
        <v>0</v>
      </c>
      <c r="N278" s="166">
        <f t="shared" si="149"/>
        <v>0</v>
      </c>
      <c r="O278" s="166">
        <f t="shared" si="149"/>
        <v>0</v>
      </c>
      <c r="P278" s="166">
        <f t="shared" si="149"/>
        <v>0</v>
      </c>
      <c r="Q278" s="166">
        <f t="shared" si="149"/>
        <v>0</v>
      </c>
      <c r="R278" s="166">
        <f t="shared" si="149"/>
        <v>0</v>
      </c>
      <c r="S278" s="166">
        <f xml:space="preserve"> CHOOSE($F214,S224,S242,S260)</f>
        <v>0.40008120502158967</v>
      </c>
      <c r="T278" s="166">
        <f t="shared" ref="T278:W278" si="150" xml:space="preserve"> CHOOSE($F214,T224,T242,T260)</f>
        <v>0</v>
      </c>
      <c r="U278" s="166">
        <f t="shared" si="150"/>
        <v>0</v>
      </c>
      <c r="V278" s="166">
        <f t="shared" si="150"/>
        <v>0</v>
      </c>
      <c r="W278" s="166">
        <f t="shared" si="150"/>
        <v>0</v>
      </c>
    </row>
    <row r="279" spans="1:23" s="166" customFormat="1" outlineLevel="2" x14ac:dyDescent="0.2">
      <c r="A279" s="279"/>
      <c r="B279" s="279"/>
      <c r="C279" s="280"/>
      <c r="D279" s="281"/>
      <c r="E279" s="166" t="s">
        <v>1382</v>
      </c>
      <c r="G279" s="166" t="s">
        <v>158</v>
      </c>
      <c r="H279" s="166">
        <f t="shared" si="148"/>
        <v>3.7940831600831597</v>
      </c>
      <c r="J279" s="166">
        <f t="shared" ref="J279:R279" si="151" xml:space="preserve"> CHOOSE($F215,J225,J243,J261)</f>
        <v>0</v>
      </c>
      <c r="K279" s="166">
        <f t="shared" si="151"/>
        <v>0</v>
      </c>
      <c r="L279" s="166">
        <f t="shared" si="151"/>
        <v>0</v>
      </c>
      <c r="M279" s="166">
        <f t="shared" si="151"/>
        <v>0</v>
      </c>
      <c r="N279" s="166">
        <f t="shared" si="151"/>
        <v>0</v>
      </c>
      <c r="O279" s="166">
        <f t="shared" si="151"/>
        <v>0</v>
      </c>
      <c r="P279" s="166">
        <f t="shared" si="151"/>
        <v>0</v>
      </c>
      <c r="Q279" s="166">
        <f t="shared" si="151"/>
        <v>0</v>
      </c>
      <c r="R279" s="166">
        <f t="shared" si="151"/>
        <v>0</v>
      </c>
      <c r="S279" s="166">
        <f t="shared" ref="S279:W279" si="152" xml:space="preserve"> CHOOSE($F215,S225,S243,S261)</f>
        <v>3.7940831600831597</v>
      </c>
      <c r="T279" s="166">
        <f t="shared" si="152"/>
        <v>0</v>
      </c>
      <c r="U279" s="166">
        <f t="shared" si="152"/>
        <v>0</v>
      </c>
      <c r="V279" s="166">
        <f t="shared" si="152"/>
        <v>0</v>
      </c>
      <c r="W279" s="166">
        <f t="shared" si="152"/>
        <v>0</v>
      </c>
    </row>
    <row r="280" spans="1:23" s="166" customFormat="1" outlineLevel="2" x14ac:dyDescent="0.2">
      <c r="A280" s="279"/>
      <c r="B280" s="279"/>
      <c r="C280" s="280"/>
      <c r="D280" s="281"/>
      <c r="E280" s="166" t="s">
        <v>1383</v>
      </c>
      <c r="G280" s="166" t="s">
        <v>158</v>
      </c>
      <c r="H280" s="166">
        <f t="shared" si="148"/>
        <v>10.312123460738846</v>
      </c>
      <c r="J280" s="166">
        <f t="shared" ref="J280:R280" si="153" xml:space="preserve"> CHOOSE($F216,J226,J244,J262)</f>
        <v>0</v>
      </c>
      <c r="K280" s="166">
        <f t="shared" si="153"/>
        <v>0</v>
      </c>
      <c r="L280" s="166">
        <f t="shared" si="153"/>
        <v>0</v>
      </c>
      <c r="M280" s="166">
        <f t="shared" si="153"/>
        <v>0</v>
      </c>
      <c r="N280" s="166">
        <f t="shared" si="153"/>
        <v>0</v>
      </c>
      <c r="O280" s="166">
        <f t="shared" si="153"/>
        <v>0</v>
      </c>
      <c r="P280" s="166">
        <f t="shared" si="153"/>
        <v>0</v>
      </c>
      <c r="Q280" s="166">
        <f t="shared" si="153"/>
        <v>0</v>
      </c>
      <c r="R280" s="166">
        <f t="shared" si="153"/>
        <v>0</v>
      </c>
      <c r="S280" s="166">
        <f t="shared" ref="S280:W280" si="154" xml:space="preserve"> CHOOSE($F216,S226,S244,S262)</f>
        <v>10.312123460738846</v>
      </c>
      <c r="T280" s="166">
        <f t="shared" si="154"/>
        <v>0</v>
      </c>
      <c r="U280" s="166">
        <f t="shared" si="154"/>
        <v>0</v>
      </c>
      <c r="V280" s="166">
        <f t="shared" si="154"/>
        <v>0</v>
      </c>
      <c r="W280" s="166">
        <f t="shared" si="154"/>
        <v>0</v>
      </c>
    </row>
    <row r="281" spans="1:23" s="166" customFormat="1" outlineLevel="2" x14ac:dyDescent="0.2">
      <c r="A281" s="279"/>
      <c r="B281" s="279"/>
      <c r="C281" s="280"/>
      <c r="D281" s="281"/>
      <c r="E281" s="166" t="s">
        <v>1384</v>
      </c>
      <c r="G281" s="166" t="s">
        <v>158</v>
      </c>
      <c r="H281" s="166">
        <f t="shared" si="148"/>
        <v>-1.5249295778026546</v>
      </c>
      <c r="J281" s="166">
        <f t="shared" ref="J281:R281" si="155" xml:space="preserve"> CHOOSE($F217,J227,J245,J263)</f>
        <v>0</v>
      </c>
      <c r="K281" s="166">
        <f t="shared" si="155"/>
        <v>0</v>
      </c>
      <c r="L281" s="166">
        <f t="shared" si="155"/>
        <v>0</v>
      </c>
      <c r="M281" s="166">
        <f t="shared" si="155"/>
        <v>0</v>
      </c>
      <c r="N281" s="166">
        <f t="shared" si="155"/>
        <v>0</v>
      </c>
      <c r="O281" s="166">
        <f t="shared" si="155"/>
        <v>0</v>
      </c>
      <c r="P281" s="166">
        <f t="shared" si="155"/>
        <v>0</v>
      </c>
      <c r="Q281" s="166">
        <f t="shared" si="155"/>
        <v>0</v>
      </c>
      <c r="R281" s="166">
        <f t="shared" si="155"/>
        <v>0</v>
      </c>
      <c r="S281" s="166">
        <f t="shared" ref="S281:W281" si="156" xml:space="preserve"> CHOOSE($F217,S227,S245,S263)</f>
        <v>-1.5249295778026546</v>
      </c>
      <c r="T281" s="166">
        <f t="shared" si="156"/>
        <v>0</v>
      </c>
      <c r="U281" s="166">
        <f t="shared" si="156"/>
        <v>0</v>
      </c>
      <c r="V281" s="166">
        <f t="shared" si="156"/>
        <v>0</v>
      </c>
      <c r="W281" s="166">
        <f t="shared" si="156"/>
        <v>0</v>
      </c>
    </row>
    <row r="282" spans="1:23" s="166" customFormat="1" outlineLevel="2" x14ac:dyDescent="0.2">
      <c r="A282" s="279"/>
      <c r="B282" s="279"/>
      <c r="C282" s="280"/>
      <c r="D282" s="281"/>
      <c r="E282" s="166" t="s">
        <v>1385</v>
      </c>
      <c r="G282" s="166" t="s">
        <v>158</v>
      </c>
      <c r="H282" s="166">
        <f t="shared" si="148"/>
        <v>0</v>
      </c>
      <c r="J282" s="166">
        <f t="shared" ref="J282:R282" si="157" xml:space="preserve"> CHOOSE($F218,J228,J246,J264)</f>
        <v>0</v>
      </c>
      <c r="K282" s="166">
        <f t="shared" si="157"/>
        <v>0</v>
      </c>
      <c r="L282" s="166">
        <f t="shared" si="157"/>
        <v>0</v>
      </c>
      <c r="M282" s="166">
        <f t="shared" si="157"/>
        <v>0</v>
      </c>
      <c r="N282" s="166">
        <f t="shared" si="157"/>
        <v>0</v>
      </c>
      <c r="O282" s="166">
        <f t="shared" si="157"/>
        <v>0</v>
      </c>
      <c r="P282" s="166">
        <f t="shared" si="157"/>
        <v>0</v>
      </c>
      <c r="Q282" s="166">
        <f t="shared" si="157"/>
        <v>0</v>
      </c>
      <c r="R282" s="166">
        <f t="shared" si="157"/>
        <v>0</v>
      </c>
      <c r="S282" s="166">
        <f t="shared" ref="S282:W282" si="158" xml:space="preserve"> CHOOSE($F218,S228,S246,S264)</f>
        <v>0</v>
      </c>
      <c r="T282" s="166">
        <f t="shared" si="158"/>
        <v>0</v>
      </c>
      <c r="U282" s="166">
        <f t="shared" si="158"/>
        <v>0</v>
      </c>
      <c r="V282" s="166">
        <f t="shared" si="158"/>
        <v>0</v>
      </c>
      <c r="W282" s="166">
        <f t="shared" si="158"/>
        <v>0</v>
      </c>
    </row>
    <row r="283" spans="1:23" s="166" customFormat="1" outlineLevel="2" x14ac:dyDescent="0.2">
      <c r="A283" s="279"/>
      <c r="B283" s="279"/>
      <c r="C283" s="280"/>
      <c r="D283" s="281"/>
      <c r="E283" s="166" t="s">
        <v>1386</v>
      </c>
      <c r="G283" s="166" t="s">
        <v>158</v>
      </c>
      <c r="H283" s="166">
        <f t="shared" si="148"/>
        <v>0</v>
      </c>
      <c r="J283" s="166">
        <f t="shared" ref="J283:R283" si="159" xml:space="preserve"> CHOOSE($F219,J229,J247,J265)</f>
        <v>0</v>
      </c>
      <c r="K283" s="166">
        <f t="shared" si="159"/>
        <v>0</v>
      </c>
      <c r="L283" s="166">
        <f t="shared" si="159"/>
        <v>0</v>
      </c>
      <c r="M283" s="166">
        <f t="shared" si="159"/>
        <v>0</v>
      </c>
      <c r="N283" s="166">
        <f t="shared" si="159"/>
        <v>0</v>
      </c>
      <c r="O283" s="166">
        <f t="shared" si="159"/>
        <v>0</v>
      </c>
      <c r="P283" s="166">
        <f t="shared" si="159"/>
        <v>0</v>
      </c>
      <c r="Q283" s="166">
        <f t="shared" si="159"/>
        <v>0</v>
      </c>
      <c r="R283" s="166">
        <f t="shared" si="159"/>
        <v>0</v>
      </c>
      <c r="S283" s="166">
        <f t="shared" ref="S283:W283" si="160" xml:space="preserve"> CHOOSE($F219,S229,S247,S265)</f>
        <v>0</v>
      </c>
      <c r="T283" s="166">
        <f t="shared" si="160"/>
        <v>0</v>
      </c>
      <c r="U283" s="166">
        <f t="shared" si="160"/>
        <v>0</v>
      </c>
      <c r="V283" s="166">
        <f t="shared" si="160"/>
        <v>0</v>
      </c>
      <c r="W283" s="166">
        <f t="shared" si="160"/>
        <v>0</v>
      </c>
    </row>
    <row r="284" spans="1:23" s="166" customFormat="1" outlineLevel="2" x14ac:dyDescent="0.2">
      <c r="A284" s="279"/>
      <c r="B284" s="279"/>
      <c r="C284" s="280"/>
      <c r="D284" s="281"/>
    </row>
    <row r="285" spans="1:23" s="166" customFormat="1" outlineLevel="2" x14ac:dyDescent="0.2">
      <c r="A285" s="279"/>
      <c r="B285" s="279"/>
      <c r="C285" s="280"/>
      <c r="D285" s="281"/>
      <c r="E285" s="166" t="s">
        <v>1387</v>
      </c>
      <c r="G285" s="166" t="s">
        <v>158</v>
      </c>
      <c r="H285" s="166">
        <f t="shared" ref="H285:H290" si="161" xml:space="preserve"> SUM(J285:W285)</f>
        <v>0.56015689262258206</v>
      </c>
      <c r="J285" s="166">
        <f t="shared" ref="J285:R285" si="162" xml:space="preserve"> CHOOSE($F214,J231,J249,J267)</f>
        <v>0</v>
      </c>
      <c r="K285" s="166">
        <f t="shared" si="162"/>
        <v>0</v>
      </c>
      <c r="L285" s="166">
        <f t="shared" si="162"/>
        <v>0</v>
      </c>
      <c r="M285" s="166">
        <f t="shared" si="162"/>
        <v>0</v>
      </c>
      <c r="N285" s="166">
        <f t="shared" si="162"/>
        <v>0</v>
      </c>
      <c r="O285" s="166">
        <f t="shared" si="162"/>
        <v>0</v>
      </c>
      <c r="P285" s="166">
        <f t="shared" si="162"/>
        <v>0</v>
      </c>
      <c r="Q285" s="166">
        <f t="shared" si="162"/>
        <v>0</v>
      </c>
      <c r="R285" s="166">
        <f t="shared" si="162"/>
        <v>0</v>
      </c>
      <c r="S285" s="166">
        <f t="shared" ref="S285:W285" si="163" xml:space="preserve"> CHOOSE($F214,S231,S249,S267)</f>
        <v>0.56015689262258206</v>
      </c>
      <c r="T285" s="166">
        <f t="shared" si="163"/>
        <v>0</v>
      </c>
      <c r="U285" s="166">
        <f t="shared" si="163"/>
        <v>0</v>
      </c>
      <c r="V285" s="166">
        <f t="shared" si="163"/>
        <v>0</v>
      </c>
      <c r="W285" s="166">
        <f t="shared" si="163"/>
        <v>0</v>
      </c>
    </row>
    <row r="286" spans="1:23" s="166" customFormat="1" outlineLevel="2" x14ac:dyDescent="0.2">
      <c r="A286" s="279"/>
      <c r="B286" s="279"/>
      <c r="C286" s="280"/>
      <c r="D286" s="281"/>
      <c r="E286" s="166" t="s">
        <v>1388</v>
      </c>
      <c r="G286" s="166" t="s">
        <v>158</v>
      </c>
      <c r="H286" s="166">
        <f t="shared" si="161"/>
        <v>21.3543580075672</v>
      </c>
      <c r="J286" s="166">
        <f t="shared" ref="J286:R286" si="164" xml:space="preserve"> CHOOSE($F215,J232,J250,J268)</f>
        <v>0</v>
      </c>
      <c r="K286" s="166">
        <f t="shared" si="164"/>
        <v>0</v>
      </c>
      <c r="L286" s="166">
        <f t="shared" si="164"/>
        <v>0</v>
      </c>
      <c r="M286" s="166">
        <f t="shared" si="164"/>
        <v>0</v>
      </c>
      <c r="N286" s="166">
        <f t="shared" si="164"/>
        <v>0</v>
      </c>
      <c r="O286" s="166">
        <f t="shared" si="164"/>
        <v>0</v>
      </c>
      <c r="P286" s="166">
        <f t="shared" si="164"/>
        <v>0</v>
      </c>
      <c r="Q286" s="166">
        <f t="shared" si="164"/>
        <v>0</v>
      </c>
      <c r="R286" s="166">
        <f t="shared" si="164"/>
        <v>0</v>
      </c>
      <c r="S286" s="166">
        <f t="shared" ref="S286:W286" si="165" xml:space="preserve"> CHOOSE($F215,S232,S250,S268)</f>
        <v>21.3543580075672</v>
      </c>
      <c r="T286" s="166">
        <f t="shared" si="165"/>
        <v>0</v>
      </c>
      <c r="U286" s="166">
        <f t="shared" si="165"/>
        <v>0</v>
      </c>
      <c r="V286" s="166">
        <f t="shared" si="165"/>
        <v>0</v>
      </c>
      <c r="W286" s="166">
        <f t="shared" si="165"/>
        <v>0</v>
      </c>
    </row>
    <row r="287" spans="1:23" s="166" customFormat="1" outlineLevel="2" x14ac:dyDescent="0.2">
      <c r="A287" s="279"/>
      <c r="B287" s="279"/>
      <c r="C287" s="280"/>
      <c r="D287" s="281"/>
      <c r="E287" s="166" t="s">
        <v>1389</v>
      </c>
      <c r="G287" s="166" t="s">
        <v>158</v>
      </c>
      <c r="H287" s="166">
        <f t="shared" si="161"/>
        <v>0.45121674586586824</v>
      </c>
      <c r="J287" s="166">
        <f t="shared" ref="J287:R287" si="166" xml:space="preserve"> CHOOSE($F216,J233,J251,J269)</f>
        <v>0</v>
      </c>
      <c r="K287" s="166">
        <f t="shared" si="166"/>
        <v>0</v>
      </c>
      <c r="L287" s="166">
        <f t="shared" si="166"/>
        <v>0</v>
      </c>
      <c r="M287" s="166">
        <f t="shared" si="166"/>
        <v>0</v>
      </c>
      <c r="N287" s="166">
        <f t="shared" si="166"/>
        <v>0</v>
      </c>
      <c r="O287" s="166">
        <f t="shared" si="166"/>
        <v>0</v>
      </c>
      <c r="P287" s="166">
        <f t="shared" si="166"/>
        <v>0</v>
      </c>
      <c r="Q287" s="166">
        <f t="shared" si="166"/>
        <v>0</v>
      </c>
      <c r="R287" s="166">
        <f t="shared" si="166"/>
        <v>0</v>
      </c>
      <c r="S287" s="166">
        <f t="shared" ref="S287:W287" si="167" xml:space="preserve"> CHOOSE($F216,S233,S251,S269)</f>
        <v>0.45121674586586824</v>
      </c>
      <c r="T287" s="166">
        <f t="shared" si="167"/>
        <v>0</v>
      </c>
      <c r="U287" s="166">
        <f t="shared" si="167"/>
        <v>0</v>
      </c>
      <c r="V287" s="166">
        <f t="shared" si="167"/>
        <v>0</v>
      </c>
      <c r="W287" s="166">
        <f t="shared" si="167"/>
        <v>0</v>
      </c>
    </row>
    <row r="288" spans="1:23" s="166" customFormat="1" outlineLevel="2" x14ac:dyDescent="0.2">
      <c r="A288" s="279"/>
      <c r="B288" s="279"/>
      <c r="C288" s="280"/>
      <c r="D288" s="281"/>
      <c r="E288" s="166" t="s">
        <v>1390</v>
      </c>
      <c r="G288" s="166" t="s">
        <v>158</v>
      </c>
      <c r="H288" s="166">
        <f t="shared" si="161"/>
        <v>-3.5386519786634918</v>
      </c>
      <c r="J288" s="166">
        <f t="shared" ref="J288:R288" si="168" xml:space="preserve"> CHOOSE($F217,J234,J252,J270)</f>
        <v>0</v>
      </c>
      <c r="K288" s="166">
        <f t="shared" si="168"/>
        <v>0</v>
      </c>
      <c r="L288" s="166">
        <f t="shared" si="168"/>
        <v>0</v>
      </c>
      <c r="M288" s="166">
        <f t="shared" si="168"/>
        <v>0</v>
      </c>
      <c r="N288" s="166">
        <f t="shared" si="168"/>
        <v>0</v>
      </c>
      <c r="O288" s="166">
        <f t="shared" si="168"/>
        <v>0</v>
      </c>
      <c r="P288" s="166">
        <f t="shared" si="168"/>
        <v>0</v>
      </c>
      <c r="Q288" s="166">
        <f t="shared" si="168"/>
        <v>0</v>
      </c>
      <c r="R288" s="166">
        <f t="shared" si="168"/>
        <v>0</v>
      </c>
      <c r="S288" s="166">
        <f t="shared" ref="S288:W288" si="169" xml:space="preserve"> CHOOSE($F217,S234,S252,S270)</f>
        <v>-3.5386519786634918</v>
      </c>
      <c r="T288" s="166">
        <f t="shared" si="169"/>
        <v>0</v>
      </c>
      <c r="U288" s="166">
        <f t="shared" si="169"/>
        <v>0</v>
      </c>
      <c r="V288" s="166">
        <f t="shared" si="169"/>
        <v>0</v>
      </c>
      <c r="W288" s="166">
        <f t="shared" si="169"/>
        <v>0</v>
      </c>
    </row>
    <row r="289" spans="1:23" s="166" customFormat="1" outlineLevel="2" x14ac:dyDescent="0.2">
      <c r="A289" s="279"/>
      <c r="B289" s="279"/>
      <c r="C289" s="280"/>
      <c r="D289" s="281"/>
      <c r="E289" s="166" t="s">
        <v>1391</v>
      </c>
      <c r="G289" s="166" t="s">
        <v>158</v>
      </c>
      <c r="H289" s="166">
        <f t="shared" si="161"/>
        <v>0</v>
      </c>
      <c r="J289" s="166">
        <f t="shared" ref="J289:R289" si="170" xml:space="preserve"> CHOOSE($F218,J235,J253,J271)</f>
        <v>0</v>
      </c>
      <c r="K289" s="166">
        <f t="shared" si="170"/>
        <v>0</v>
      </c>
      <c r="L289" s="166">
        <f t="shared" si="170"/>
        <v>0</v>
      </c>
      <c r="M289" s="166">
        <f t="shared" si="170"/>
        <v>0</v>
      </c>
      <c r="N289" s="166">
        <f t="shared" si="170"/>
        <v>0</v>
      </c>
      <c r="O289" s="166">
        <f t="shared" si="170"/>
        <v>0</v>
      </c>
      <c r="P289" s="166">
        <f t="shared" si="170"/>
        <v>0</v>
      </c>
      <c r="Q289" s="166">
        <f t="shared" si="170"/>
        <v>0</v>
      </c>
      <c r="R289" s="166">
        <f t="shared" si="170"/>
        <v>0</v>
      </c>
      <c r="S289" s="166">
        <f t="shared" ref="S289:W289" si="171" xml:space="preserve"> CHOOSE($F218,S235,S253,S271)</f>
        <v>0</v>
      </c>
      <c r="T289" s="166">
        <f t="shared" si="171"/>
        <v>0</v>
      </c>
      <c r="U289" s="166">
        <f t="shared" si="171"/>
        <v>0</v>
      </c>
      <c r="V289" s="166">
        <f t="shared" si="171"/>
        <v>0</v>
      </c>
      <c r="W289" s="166">
        <f t="shared" si="171"/>
        <v>0</v>
      </c>
    </row>
    <row r="290" spans="1:23" s="166" customFormat="1" outlineLevel="2" x14ac:dyDescent="0.2">
      <c r="A290" s="279"/>
      <c r="B290" s="279"/>
      <c r="C290" s="280"/>
      <c r="D290" s="281"/>
      <c r="E290" s="166" t="s">
        <v>1392</v>
      </c>
      <c r="G290" s="166" t="s">
        <v>158</v>
      </c>
      <c r="H290" s="166">
        <f t="shared" si="161"/>
        <v>0</v>
      </c>
      <c r="J290" s="166">
        <f t="shared" ref="J290:R290" si="172" xml:space="preserve"> CHOOSE($F219,J236,J254,J272)</f>
        <v>0</v>
      </c>
      <c r="K290" s="166">
        <f t="shared" si="172"/>
        <v>0</v>
      </c>
      <c r="L290" s="166">
        <f t="shared" si="172"/>
        <v>0</v>
      </c>
      <c r="M290" s="166">
        <f t="shared" si="172"/>
        <v>0</v>
      </c>
      <c r="N290" s="166">
        <f t="shared" si="172"/>
        <v>0</v>
      </c>
      <c r="O290" s="166">
        <f t="shared" si="172"/>
        <v>0</v>
      </c>
      <c r="P290" s="166">
        <f t="shared" si="172"/>
        <v>0</v>
      </c>
      <c r="Q290" s="166">
        <f t="shared" si="172"/>
        <v>0</v>
      </c>
      <c r="R290" s="166">
        <f t="shared" si="172"/>
        <v>0</v>
      </c>
      <c r="S290" s="166">
        <f t="shared" ref="S290:W290" si="173" xml:space="preserve"> CHOOSE($F219,S236,S254,S272)</f>
        <v>0</v>
      </c>
      <c r="T290" s="166">
        <f t="shared" si="173"/>
        <v>0</v>
      </c>
      <c r="U290" s="166">
        <f t="shared" si="173"/>
        <v>0</v>
      </c>
      <c r="V290" s="166">
        <f t="shared" si="173"/>
        <v>0</v>
      </c>
      <c r="W290" s="166">
        <f t="shared" si="173"/>
        <v>0</v>
      </c>
    </row>
    <row r="291" spans="1:23" s="166" customFormat="1" outlineLevel="2" x14ac:dyDescent="0.2">
      <c r="A291" s="279"/>
      <c r="B291" s="279"/>
      <c r="C291" s="280"/>
      <c r="D291" s="281"/>
    </row>
    <row r="292" spans="1:23" s="166" customFormat="1" outlineLevel="2" x14ac:dyDescent="0.2">
      <c r="A292" s="279"/>
      <c r="B292" s="279"/>
      <c r="C292" s="280"/>
      <c r="D292" s="281"/>
      <c r="E292" s="166" t="s">
        <v>1393</v>
      </c>
      <c r="G292" s="166" t="s">
        <v>158</v>
      </c>
      <c r="H292" s="166">
        <f t="shared" ref="H292:H293" si="174" xml:space="preserve"> SUM(J292:W292)</f>
        <v>0.64758761371763429</v>
      </c>
      <c r="J292" s="166">
        <f t="shared" ref="J292:R292" si="175" xml:space="preserve"> CHOOSE($F220,J238,J256,J274)</f>
        <v>0</v>
      </c>
      <c r="K292" s="166">
        <f t="shared" si="175"/>
        <v>0</v>
      </c>
      <c r="L292" s="166">
        <f t="shared" si="175"/>
        <v>0</v>
      </c>
      <c r="M292" s="166">
        <f t="shared" si="175"/>
        <v>0</v>
      </c>
      <c r="N292" s="166">
        <f t="shared" si="175"/>
        <v>0</v>
      </c>
      <c r="O292" s="166">
        <f t="shared" si="175"/>
        <v>0</v>
      </c>
      <c r="P292" s="166">
        <f t="shared" si="175"/>
        <v>0</v>
      </c>
      <c r="Q292" s="166">
        <f t="shared" si="175"/>
        <v>0</v>
      </c>
      <c r="R292" s="166">
        <f t="shared" si="175"/>
        <v>0</v>
      </c>
      <c r="S292" s="166">
        <f t="shared" ref="S292:W292" si="176" xml:space="preserve"> CHOOSE($F220,S238,S256,S274)</f>
        <v>0.64758761371763429</v>
      </c>
      <c r="T292" s="166">
        <f t="shared" si="176"/>
        <v>0</v>
      </c>
      <c r="U292" s="166">
        <f t="shared" si="176"/>
        <v>0</v>
      </c>
      <c r="V292" s="166">
        <f t="shared" si="176"/>
        <v>0</v>
      </c>
      <c r="W292" s="166">
        <f t="shared" si="176"/>
        <v>0</v>
      </c>
    </row>
    <row r="293" spans="1:23" s="166" customFormat="1" outlineLevel="2" x14ac:dyDescent="0.2">
      <c r="A293" s="279"/>
      <c r="B293" s="279"/>
      <c r="C293" s="280"/>
      <c r="D293" s="281"/>
      <c r="E293" s="166" t="s">
        <v>1394</v>
      </c>
      <c r="G293" s="166" t="s">
        <v>158</v>
      </c>
      <c r="H293" s="166">
        <f t="shared" si="174"/>
        <v>0</v>
      </c>
      <c r="J293" s="166">
        <f t="shared" ref="J293:R293" si="177" xml:space="preserve"> CHOOSE($F221,J239,J257,J275)</f>
        <v>0</v>
      </c>
      <c r="K293" s="166">
        <f t="shared" si="177"/>
        <v>0</v>
      </c>
      <c r="L293" s="166">
        <f t="shared" si="177"/>
        <v>0</v>
      </c>
      <c r="M293" s="166">
        <f t="shared" si="177"/>
        <v>0</v>
      </c>
      <c r="N293" s="166">
        <f t="shared" si="177"/>
        <v>0</v>
      </c>
      <c r="O293" s="166">
        <f t="shared" si="177"/>
        <v>0</v>
      </c>
      <c r="P293" s="166">
        <f t="shared" si="177"/>
        <v>0</v>
      </c>
      <c r="Q293" s="166">
        <f t="shared" si="177"/>
        <v>0</v>
      </c>
      <c r="R293" s="166">
        <f t="shared" si="177"/>
        <v>0</v>
      </c>
      <c r="S293" s="166">
        <f t="shared" ref="S293:W293" si="178" xml:space="preserve"> CHOOSE($F221,S239,S257,S275)</f>
        <v>0</v>
      </c>
      <c r="T293" s="166">
        <f t="shared" si="178"/>
        <v>0</v>
      </c>
      <c r="U293" s="166">
        <f t="shared" si="178"/>
        <v>0</v>
      </c>
      <c r="V293" s="166">
        <f t="shared" si="178"/>
        <v>0</v>
      </c>
      <c r="W293" s="166">
        <f t="shared" si="178"/>
        <v>0</v>
      </c>
    </row>
    <row r="294" spans="1:23" s="166" customFormat="1" x14ac:dyDescent="0.2">
      <c r="A294" s="279"/>
      <c r="B294" s="279"/>
      <c r="C294" s="280"/>
      <c r="D294" s="281"/>
    </row>
    <row r="295" spans="1:23" s="223" customFormat="1" x14ac:dyDescent="0.2">
      <c r="A295" s="223" t="s">
        <v>1395</v>
      </c>
    </row>
    <row r="296" spans="1:23" s="16" customFormat="1" outlineLevel="1" x14ac:dyDescent="0.2">
      <c r="A296" s="163"/>
      <c r="B296" s="163" t="s">
        <v>1396</v>
      </c>
      <c r="C296" s="164"/>
      <c r="D296" s="165"/>
      <c r="F296" s="166"/>
    </row>
    <row r="297" spans="1:23" s="16" customFormat="1" outlineLevel="1" collapsed="1" x14ac:dyDescent="0.2">
      <c r="A297" s="163"/>
      <c r="B297" s="163" t="s">
        <v>1397</v>
      </c>
      <c r="C297" s="164"/>
      <c r="D297" s="165"/>
      <c r="E297" s="166"/>
      <c r="F297" s="166"/>
      <c r="G297" s="166"/>
      <c r="H297" s="166"/>
      <c r="I297" s="166"/>
      <c r="J297" s="166"/>
      <c r="K297" s="166"/>
      <c r="L297" s="166"/>
      <c r="M297" s="166"/>
      <c r="N297" s="166"/>
      <c r="O297" s="166"/>
      <c r="P297" s="166"/>
      <c r="Q297" s="166"/>
      <c r="R297" s="166"/>
      <c r="S297" s="166"/>
      <c r="T297" s="166"/>
      <c r="U297" s="166"/>
      <c r="V297" s="166"/>
      <c r="W297" s="166"/>
    </row>
    <row r="298" spans="1:23" s="166" customFormat="1" hidden="1" outlineLevel="2" x14ac:dyDescent="0.2">
      <c r="A298" s="279"/>
      <c r="B298" s="279"/>
      <c r="C298" s="280"/>
      <c r="D298" s="281"/>
      <c r="E298" s="166" t="str">
        <f xml:space="preserve"> E$278</f>
        <v>Revenue adjustment eligibile for tax uplift - active (WR)</v>
      </c>
      <c r="F298" s="166">
        <f t="shared" ref="F298:W298" si="179" xml:space="preserve"> F$278</f>
        <v>0</v>
      </c>
      <c r="G298" s="166" t="str">
        <f t="shared" si="179"/>
        <v>£m</v>
      </c>
      <c r="H298" s="166">
        <f t="shared" si="179"/>
        <v>0.40008120502158967</v>
      </c>
      <c r="I298" s="166">
        <f t="shared" si="179"/>
        <v>0</v>
      </c>
      <c r="J298" s="166">
        <f t="shared" si="179"/>
        <v>0</v>
      </c>
      <c r="K298" s="166">
        <f t="shared" si="179"/>
        <v>0</v>
      </c>
      <c r="L298" s="166">
        <f t="shared" si="179"/>
        <v>0</v>
      </c>
      <c r="M298" s="166">
        <f t="shared" si="179"/>
        <v>0</v>
      </c>
      <c r="N298" s="166">
        <f t="shared" si="179"/>
        <v>0</v>
      </c>
      <c r="O298" s="166">
        <f t="shared" si="179"/>
        <v>0</v>
      </c>
      <c r="P298" s="166">
        <f t="shared" si="179"/>
        <v>0</v>
      </c>
      <c r="Q298" s="166">
        <f t="shared" si="179"/>
        <v>0</v>
      </c>
      <c r="R298" s="166">
        <f t="shared" si="179"/>
        <v>0</v>
      </c>
      <c r="S298" s="166">
        <f t="shared" si="179"/>
        <v>0.40008120502158967</v>
      </c>
      <c r="T298" s="166">
        <f t="shared" si="179"/>
        <v>0</v>
      </c>
      <c r="U298" s="166">
        <f t="shared" si="179"/>
        <v>0</v>
      </c>
      <c r="V298" s="166">
        <f t="shared" si="179"/>
        <v>0</v>
      </c>
      <c r="W298" s="166">
        <f t="shared" si="179"/>
        <v>0</v>
      </c>
    </row>
    <row r="299" spans="1:23" s="166" customFormat="1" hidden="1" outlineLevel="2" x14ac:dyDescent="0.2">
      <c r="A299" s="279"/>
      <c r="B299" s="279"/>
      <c r="C299" s="280"/>
      <c r="D299" s="281"/>
      <c r="E299" s="166" t="str">
        <f xml:space="preserve"> E$279</f>
        <v>Revenue adjustment eligibile for tax uplift - active (WN)</v>
      </c>
      <c r="F299" s="166">
        <f t="shared" ref="F299:W299" si="180" xml:space="preserve"> F$279</f>
        <v>0</v>
      </c>
      <c r="G299" s="166" t="str">
        <f t="shared" si="180"/>
        <v>£m</v>
      </c>
      <c r="H299" s="166">
        <f t="shared" si="180"/>
        <v>3.7940831600831597</v>
      </c>
      <c r="I299" s="166">
        <f t="shared" si="180"/>
        <v>0</v>
      </c>
      <c r="J299" s="166">
        <f t="shared" si="180"/>
        <v>0</v>
      </c>
      <c r="K299" s="166">
        <f t="shared" si="180"/>
        <v>0</v>
      </c>
      <c r="L299" s="166">
        <f t="shared" si="180"/>
        <v>0</v>
      </c>
      <c r="M299" s="166">
        <f t="shared" si="180"/>
        <v>0</v>
      </c>
      <c r="N299" s="166">
        <f t="shared" si="180"/>
        <v>0</v>
      </c>
      <c r="O299" s="166">
        <f t="shared" si="180"/>
        <v>0</v>
      </c>
      <c r="P299" s="166">
        <f t="shared" si="180"/>
        <v>0</v>
      </c>
      <c r="Q299" s="166">
        <f t="shared" si="180"/>
        <v>0</v>
      </c>
      <c r="R299" s="166">
        <f t="shared" si="180"/>
        <v>0</v>
      </c>
      <c r="S299" s="166">
        <f t="shared" si="180"/>
        <v>3.7940831600831597</v>
      </c>
      <c r="T299" s="166">
        <f t="shared" si="180"/>
        <v>0</v>
      </c>
      <c r="U299" s="166">
        <f t="shared" si="180"/>
        <v>0</v>
      </c>
      <c r="V299" s="166">
        <f t="shared" si="180"/>
        <v>0</v>
      </c>
      <c r="W299" s="166">
        <f t="shared" si="180"/>
        <v>0</v>
      </c>
    </row>
    <row r="300" spans="1:23" s="166" customFormat="1" hidden="1" outlineLevel="2" x14ac:dyDescent="0.2">
      <c r="A300" s="279"/>
      <c r="B300" s="279"/>
      <c r="C300" s="280"/>
      <c r="D300" s="281"/>
      <c r="E300" s="166" t="str">
        <f xml:space="preserve"> E$280</f>
        <v>Revenue adjustment eligibile for tax uplift - active (WWN)</v>
      </c>
      <c r="F300" s="166">
        <f t="shared" ref="F300:W300" si="181" xml:space="preserve"> F$280</f>
        <v>0</v>
      </c>
      <c r="G300" s="166" t="str">
        <f t="shared" si="181"/>
        <v>£m</v>
      </c>
      <c r="H300" s="166">
        <f t="shared" si="181"/>
        <v>10.312123460738846</v>
      </c>
      <c r="I300" s="166">
        <f t="shared" si="181"/>
        <v>0</v>
      </c>
      <c r="J300" s="166">
        <f t="shared" si="181"/>
        <v>0</v>
      </c>
      <c r="K300" s="166">
        <f t="shared" si="181"/>
        <v>0</v>
      </c>
      <c r="L300" s="166">
        <f t="shared" si="181"/>
        <v>0</v>
      </c>
      <c r="M300" s="166">
        <f t="shared" si="181"/>
        <v>0</v>
      </c>
      <c r="N300" s="166">
        <f t="shared" si="181"/>
        <v>0</v>
      </c>
      <c r="O300" s="166">
        <f t="shared" si="181"/>
        <v>0</v>
      </c>
      <c r="P300" s="166">
        <f t="shared" si="181"/>
        <v>0</v>
      </c>
      <c r="Q300" s="166">
        <f t="shared" si="181"/>
        <v>0</v>
      </c>
      <c r="R300" s="166">
        <f t="shared" si="181"/>
        <v>0</v>
      </c>
      <c r="S300" s="166">
        <f t="shared" si="181"/>
        <v>10.312123460738846</v>
      </c>
      <c r="T300" s="166">
        <f t="shared" si="181"/>
        <v>0</v>
      </c>
      <c r="U300" s="166">
        <f t="shared" si="181"/>
        <v>0</v>
      </c>
      <c r="V300" s="166">
        <f t="shared" si="181"/>
        <v>0</v>
      </c>
      <c r="W300" s="166">
        <f t="shared" si="181"/>
        <v>0</v>
      </c>
    </row>
    <row r="301" spans="1:23" s="166" customFormat="1" hidden="1" outlineLevel="2" x14ac:dyDescent="0.2">
      <c r="A301" s="279"/>
      <c r="B301" s="279"/>
      <c r="C301" s="280"/>
      <c r="D301" s="281"/>
      <c r="E301" s="166" t="str">
        <f xml:space="preserve"> E$281</f>
        <v>Revenue adjustment eligibile for tax uplift - active (BR)</v>
      </c>
      <c r="F301" s="166">
        <f t="shared" ref="F301:W301" si="182" xml:space="preserve"> F$281</f>
        <v>0</v>
      </c>
      <c r="G301" s="166" t="str">
        <f t="shared" si="182"/>
        <v>£m</v>
      </c>
      <c r="H301" s="166">
        <f t="shared" si="182"/>
        <v>-1.5249295778026546</v>
      </c>
      <c r="I301" s="166">
        <f t="shared" si="182"/>
        <v>0</v>
      </c>
      <c r="J301" s="166">
        <f t="shared" si="182"/>
        <v>0</v>
      </c>
      <c r="K301" s="166">
        <f t="shared" si="182"/>
        <v>0</v>
      </c>
      <c r="L301" s="166">
        <f t="shared" si="182"/>
        <v>0</v>
      </c>
      <c r="M301" s="166">
        <f t="shared" si="182"/>
        <v>0</v>
      </c>
      <c r="N301" s="166">
        <f t="shared" si="182"/>
        <v>0</v>
      </c>
      <c r="O301" s="166">
        <f t="shared" si="182"/>
        <v>0</v>
      </c>
      <c r="P301" s="166">
        <f t="shared" si="182"/>
        <v>0</v>
      </c>
      <c r="Q301" s="166">
        <f t="shared" si="182"/>
        <v>0</v>
      </c>
      <c r="R301" s="166">
        <f t="shared" si="182"/>
        <v>0</v>
      </c>
      <c r="S301" s="166">
        <f t="shared" si="182"/>
        <v>-1.5249295778026546</v>
      </c>
      <c r="T301" s="166">
        <f t="shared" si="182"/>
        <v>0</v>
      </c>
      <c r="U301" s="166">
        <f t="shared" si="182"/>
        <v>0</v>
      </c>
      <c r="V301" s="166">
        <f t="shared" si="182"/>
        <v>0</v>
      </c>
      <c r="W301" s="166">
        <f t="shared" si="182"/>
        <v>0</v>
      </c>
    </row>
    <row r="302" spans="1:23" s="166" customFormat="1" hidden="1" outlineLevel="2" x14ac:dyDescent="0.2">
      <c r="A302" s="279"/>
      <c r="B302" s="279"/>
      <c r="C302" s="280"/>
      <c r="D302" s="281"/>
      <c r="E302" s="166" t="str">
        <f xml:space="preserve"> E$282</f>
        <v>Revenue adjustment eligibile for tax uplift - active (ADDN1)</v>
      </c>
      <c r="F302" s="166">
        <f t="shared" ref="F302:W302" si="183" xml:space="preserve"> F$282</f>
        <v>0</v>
      </c>
      <c r="G302" s="166" t="str">
        <f t="shared" si="183"/>
        <v>£m</v>
      </c>
      <c r="H302" s="166">
        <f t="shared" si="183"/>
        <v>0</v>
      </c>
      <c r="I302" s="166">
        <f t="shared" si="183"/>
        <v>0</v>
      </c>
      <c r="J302" s="166">
        <f t="shared" si="183"/>
        <v>0</v>
      </c>
      <c r="K302" s="166">
        <f t="shared" si="183"/>
        <v>0</v>
      </c>
      <c r="L302" s="166">
        <f t="shared" si="183"/>
        <v>0</v>
      </c>
      <c r="M302" s="166">
        <f t="shared" si="183"/>
        <v>0</v>
      </c>
      <c r="N302" s="166">
        <f t="shared" si="183"/>
        <v>0</v>
      </c>
      <c r="O302" s="166">
        <f t="shared" si="183"/>
        <v>0</v>
      </c>
      <c r="P302" s="166">
        <f t="shared" si="183"/>
        <v>0</v>
      </c>
      <c r="Q302" s="166">
        <f t="shared" si="183"/>
        <v>0</v>
      </c>
      <c r="R302" s="166">
        <f t="shared" si="183"/>
        <v>0</v>
      </c>
      <c r="S302" s="166">
        <f t="shared" si="183"/>
        <v>0</v>
      </c>
      <c r="T302" s="166">
        <f t="shared" si="183"/>
        <v>0</v>
      </c>
      <c r="U302" s="166">
        <f t="shared" si="183"/>
        <v>0</v>
      </c>
      <c r="V302" s="166">
        <f t="shared" si="183"/>
        <v>0</v>
      </c>
      <c r="W302" s="166">
        <f t="shared" si="183"/>
        <v>0</v>
      </c>
    </row>
    <row r="303" spans="1:23" s="166" customFormat="1" hidden="1" outlineLevel="2" x14ac:dyDescent="0.2">
      <c r="A303" s="279"/>
      <c r="B303" s="279"/>
      <c r="C303" s="280"/>
      <c r="D303" s="281"/>
      <c r="E303" s="166" t="str">
        <f xml:space="preserve"> E$283</f>
        <v>Revenue adjustment eligibile for tax uplift - active (ADDN2)</v>
      </c>
      <c r="F303" s="166">
        <f t="shared" ref="F303:W303" si="184" xml:space="preserve"> F$283</f>
        <v>0</v>
      </c>
      <c r="G303" s="166" t="str">
        <f t="shared" si="184"/>
        <v>£m</v>
      </c>
      <c r="H303" s="166">
        <f t="shared" si="184"/>
        <v>0</v>
      </c>
      <c r="I303" s="166">
        <f t="shared" si="184"/>
        <v>0</v>
      </c>
      <c r="J303" s="166">
        <f t="shared" si="184"/>
        <v>0</v>
      </c>
      <c r="K303" s="166">
        <f t="shared" si="184"/>
        <v>0</v>
      </c>
      <c r="L303" s="166">
        <f t="shared" si="184"/>
        <v>0</v>
      </c>
      <c r="M303" s="166">
        <f t="shared" si="184"/>
        <v>0</v>
      </c>
      <c r="N303" s="166">
        <f t="shared" si="184"/>
        <v>0</v>
      </c>
      <c r="O303" s="166">
        <f t="shared" si="184"/>
        <v>0</v>
      </c>
      <c r="P303" s="166">
        <f t="shared" si="184"/>
        <v>0</v>
      </c>
      <c r="Q303" s="166">
        <f t="shared" si="184"/>
        <v>0</v>
      </c>
      <c r="R303" s="166">
        <f t="shared" si="184"/>
        <v>0</v>
      </c>
      <c r="S303" s="166">
        <f t="shared" si="184"/>
        <v>0</v>
      </c>
      <c r="T303" s="166">
        <f t="shared" si="184"/>
        <v>0</v>
      </c>
      <c r="U303" s="166">
        <f t="shared" si="184"/>
        <v>0</v>
      </c>
      <c r="V303" s="166">
        <f t="shared" si="184"/>
        <v>0</v>
      </c>
      <c r="W303" s="166">
        <f t="shared" si="184"/>
        <v>0</v>
      </c>
    </row>
    <row r="304" spans="1:23" s="166" customFormat="1" hidden="1" outlineLevel="2" x14ac:dyDescent="0.2">
      <c r="A304" s="279"/>
      <c r="B304" s="279"/>
      <c r="C304" s="280"/>
      <c r="D304" s="281"/>
    </row>
    <row r="305" spans="1:23" s="166" customFormat="1" hidden="1" outlineLevel="2" x14ac:dyDescent="0.2">
      <c r="A305" s="279"/>
      <c r="B305" s="279"/>
      <c r="C305" s="280"/>
      <c r="D305" s="281"/>
      <c r="E305" s="166" t="str">
        <f xml:space="preserve"> E$285</f>
        <v>Revenue adjustment not eligibile for tax uplift - active (WR)</v>
      </c>
      <c r="F305" s="166">
        <f t="shared" ref="F305:W305" si="185" xml:space="preserve"> F$285</f>
        <v>0</v>
      </c>
      <c r="G305" s="166" t="str">
        <f t="shared" si="185"/>
        <v>£m</v>
      </c>
      <c r="H305" s="166">
        <f t="shared" si="185"/>
        <v>0.56015689262258206</v>
      </c>
      <c r="I305" s="166">
        <f t="shared" si="185"/>
        <v>0</v>
      </c>
      <c r="J305" s="166">
        <f t="shared" si="185"/>
        <v>0</v>
      </c>
      <c r="K305" s="166">
        <f t="shared" si="185"/>
        <v>0</v>
      </c>
      <c r="L305" s="166">
        <f t="shared" si="185"/>
        <v>0</v>
      </c>
      <c r="M305" s="166">
        <f t="shared" si="185"/>
        <v>0</v>
      </c>
      <c r="N305" s="166">
        <f t="shared" si="185"/>
        <v>0</v>
      </c>
      <c r="O305" s="166">
        <f t="shared" si="185"/>
        <v>0</v>
      </c>
      <c r="P305" s="166">
        <f t="shared" si="185"/>
        <v>0</v>
      </c>
      <c r="Q305" s="166">
        <f t="shared" si="185"/>
        <v>0</v>
      </c>
      <c r="R305" s="166">
        <f t="shared" si="185"/>
        <v>0</v>
      </c>
      <c r="S305" s="166">
        <f t="shared" si="185"/>
        <v>0.56015689262258206</v>
      </c>
      <c r="T305" s="166">
        <f t="shared" si="185"/>
        <v>0</v>
      </c>
      <c r="U305" s="166">
        <f t="shared" si="185"/>
        <v>0</v>
      </c>
      <c r="V305" s="166">
        <f t="shared" si="185"/>
        <v>0</v>
      </c>
      <c r="W305" s="166">
        <f t="shared" si="185"/>
        <v>0</v>
      </c>
    </row>
    <row r="306" spans="1:23" s="166" customFormat="1" hidden="1" outlineLevel="2" x14ac:dyDescent="0.2">
      <c r="A306" s="279"/>
      <c r="B306" s="279"/>
      <c r="C306" s="280"/>
      <c r="D306" s="281"/>
      <c r="E306" s="166" t="str">
        <f xml:space="preserve"> E$286</f>
        <v>Revenue adjustment not eligibile for tax uplift - active (WN)</v>
      </c>
      <c r="F306" s="166">
        <f t="shared" ref="F306:W306" si="186" xml:space="preserve"> F$286</f>
        <v>0</v>
      </c>
      <c r="G306" s="166" t="str">
        <f t="shared" si="186"/>
        <v>£m</v>
      </c>
      <c r="H306" s="166">
        <f t="shared" si="186"/>
        <v>21.3543580075672</v>
      </c>
      <c r="I306" s="166">
        <f t="shared" si="186"/>
        <v>0</v>
      </c>
      <c r="J306" s="166">
        <f t="shared" si="186"/>
        <v>0</v>
      </c>
      <c r="K306" s="166">
        <f t="shared" si="186"/>
        <v>0</v>
      </c>
      <c r="L306" s="166">
        <f t="shared" si="186"/>
        <v>0</v>
      </c>
      <c r="M306" s="166">
        <f t="shared" si="186"/>
        <v>0</v>
      </c>
      <c r="N306" s="166">
        <f t="shared" si="186"/>
        <v>0</v>
      </c>
      <c r="O306" s="166">
        <f t="shared" si="186"/>
        <v>0</v>
      </c>
      <c r="P306" s="166">
        <f t="shared" si="186"/>
        <v>0</v>
      </c>
      <c r="Q306" s="166">
        <f t="shared" si="186"/>
        <v>0</v>
      </c>
      <c r="R306" s="166">
        <f t="shared" si="186"/>
        <v>0</v>
      </c>
      <c r="S306" s="166">
        <f t="shared" si="186"/>
        <v>21.3543580075672</v>
      </c>
      <c r="T306" s="166">
        <f t="shared" si="186"/>
        <v>0</v>
      </c>
      <c r="U306" s="166">
        <f t="shared" si="186"/>
        <v>0</v>
      </c>
      <c r="V306" s="166">
        <f t="shared" si="186"/>
        <v>0</v>
      </c>
      <c r="W306" s="166">
        <f t="shared" si="186"/>
        <v>0</v>
      </c>
    </row>
    <row r="307" spans="1:23" s="166" customFormat="1" hidden="1" outlineLevel="2" x14ac:dyDescent="0.2">
      <c r="A307" s="279"/>
      <c r="B307" s="279"/>
      <c r="C307" s="280"/>
      <c r="D307" s="281"/>
      <c r="E307" s="166" t="str">
        <f xml:space="preserve"> E$287</f>
        <v>Revenue adjustment not eligibile for tax uplift - active (WWN)</v>
      </c>
      <c r="F307" s="166">
        <f t="shared" ref="F307:W307" si="187" xml:space="preserve"> F$287</f>
        <v>0</v>
      </c>
      <c r="G307" s="166" t="str">
        <f t="shared" si="187"/>
        <v>£m</v>
      </c>
      <c r="H307" s="166">
        <f t="shared" si="187"/>
        <v>0.45121674586586824</v>
      </c>
      <c r="I307" s="166">
        <f t="shared" si="187"/>
        <v>0</v>
      </c>
      <c r="J307" s="166">
        <f t="shared" si="187"/>
        <v>0</v>
      </c>
      <c r="K307" s="166">
        <f t="shared" si="187"/>
        <v>0</v>
      </c>
      <c r="L307" s="166">
        <f t="shared" si="187"/>
        <v>0</v>
      </c>
      <c r="M307" s="166">
        <f t="shared" si="187"/>
        <v>0</v>
      </c>
      <c r="N307" s="166">
        <f t="shared" si="187"/>
        <v>0</v>
      </c>
      <c r="O307" s="166">
        <f t="shared" si="187"/>
        <v>0</v>
      </c>
      <c r="P307" s="166">
        <f t="shared" si="187"/>
        <v>0</v>
      </c>
      <c r="Q307" s="166">
        <f t="shared" si="187"/>
        <v>0</v>
      </c>
      <c r="R307" s="166">
        <f t="shared" si="187"/>
        <v>0</v>
      </c>
      <c r="S307" s="166">
        <f t="shared" si="187"/>
        <v>0.45121674586586824</v>
      </c>
      <c r="T307" s="166">
        <f t="shared" si="187"/>
        <v>0</v>
      </c>
      <c r="U307" s="166">
        <f t="shared" si="187"/>
        <v>0</v>
      </c>
      <c r="V307" s="166">
        <f t="shared" si="187"/>
        <v>0</v>
      </c>
      <c r="W307" s="166">
        <f t="shared" si="187"/>
        <v>0</v>
      </c>
    </row>
    <row r="308" spans="1:23" s="166" customFormat="1" hidden="1" outlineLevel="2" x14ac:dyDescent="0.2">
      <c r="A308" s="279"/>
      <c r="B308" s="279"/>
      <c r="C308" s="280"/>
      <c r="D308" s="281"/>
      <c r="E308" s="166" t="str">
        <f xml:space="preserve"> E$288</f>
        <v>Revenue adjustment not eligibile for tax uplift - active (BR)</v>
      </c>
      <c r="F308" s="166">
        <f t="shared" ref="F308:W308" si="188" xml:space="preserve"> F$288</f>
        <v>0</v>
      </c>
      <c r="G308" s="166" t="str">
        <f t="shared" si="188"/>
        <v>£m</v>
      </c>
      <c r="H308" s="166">
        <f t="shared" si="188"/>
        <v>-3.5386519786634918</v>
      </c>
      <c r="I308" s="166">
        <f t="shared" si="188"/>
        <v>0</v>
      </c>
      <c r="J308" s="166">
        <f t="shared" si="188"/>
        <v>0</v>
      </c>
      <c r="K308" s="166">
        <f t="shared" si="188"/>
        <v>0</v>
      </c>
      <c r="L308" s="166">
        <f t="shared" si="188"/>
        <v>0</v>
      </c>
      <c r="M308" s="166">
        <f t="shared" si="188"/>
        <v>0</v>
      </c>
      <c r="N308" s="166">
        <f t="shared" si="188"/>
        <v>0</v>
      </c>
      <c r="O308" s="166">
        <f t="shared" si="188"/>
        <v>0</v>
      </c>
      <c r="P308" s="166">
        <f t="shared" si="188"/>
        <v>0</v>
      </c>
      <c r="Q308" s="166">
        <f t="shared" si="188"/>
        <v>0</v>
      </c>
      <c r="R308" s="166">
        <f t="shared" si="188"/>
        <v>0</v>
      </c>
      <c r="S308" s="166">
        <f t="shared" si="188"/>
        <v>-3.5386519786634918</v>
      </c>
      <c r="T308" s="166">
        <f t="shared" si="188"/>
        <v>0</v>
      </c>
      <c r="U308" s="166">
        <f t="shared" si="188"/>
        <v>0</v>
      </c>
      <c r="V308" s="166">
        <f t="shared" si="188"/>
        <v>0</v>
      </c>
      <c r="W308" s="166">
        <f t="shared" si="188"/>
        <v>0</v>
      </c>
    </row>
    <row r="309" spans="1:23" s="166" customFormat="1" hidden="1" outlineLevel="2" x14ac:dyDescent="0.2">
      <c r="A309" s="279"/>
      <c r="B309" s="279"/>
      <c r="C309" s="280"/>
      <c r="D309" s="281"/>
      <c r="E309" s="166" t="str">
        <f xml:space="preserve"> E$289</f>
        <v>Revenue adjustment not eligibile for tax uplift - active (ADDN1)</v>
      </c>
      <c r="F309" s="166">
        <f t="shared" ref="F309:W309" si="189" xml:space="preserve"> F$289</f>
        <v>0</v>
      </c>
      <c r="G309" s="166" t="str">
        <f t="shared" si="189"/>
        <v>£m</v>
      </c>
      <c r="H309" s="166">
        <f t="shared" si="189"/>
        <v>0</v>
      </c>
      <c r="I309" s="166">
        <f t="shared" si="189"/>
        <v>0</v>
      </c>
      <c r="J309" s="166">
        <f t="shared" si="189"/>
        <v>0</v>
      </c>
      <c r="K309" s="166">
        <f t="shared" si="189"/>
        <v>0</v>
      </c>
      <c r="L309" s="166">
        <f t="shared" si="189"/>
        <v>0</v>
      </c>
      <c r="M309" s="166">
        <f t="shared" si="189"/>
        <v>0</v>
      </c>
      <c r="N309" s="166">
        <f t="shared" si="189"/>
        <v>0</v>
      </c>
      <c r="O309" s="166">
        <f t="shared" si="189"/>
        <v>0</v>
      </c>
      <c r="P309" s="166">
        <f t="shared" si="189"/>
        <v>0</v>
      </c>
      <c r="Q309" s="166">
        <f t="shared" si="189"/>
        <v>0</v>
      </c>
      <c r="R309" s="166">
        <f t="shared" si="189"/>
        <v>0</v>
      </c>
      <c r="S309" s="166">
        <f t="shared" si="189"/>
        <v>0</v>
      </c>
      <c r="T309" s="166">
        <f t="shared" si="189"/>
        <v>0</v>
      </c>
      <c r="U309" s="166">
        <f t="shared" si="189"/>
        <v>0</v>
      </c>
      <c r="V309" s="166">
        <f t="shared" si="189"/>
        <v>0</v>
      </c>
      <c r="W309" s="166">
        <f t="shared" si="189"/>
        <v>0</v>
      </c>
    </row>
    <row r="310" spans="1:23" s="166" customFormat="1" hidden="1" outlineLevel="2" x14ac:dyDescent="0.2">
      <c r="A310" s="279"/>
      <c r="B310" s="279"/>
      <c r="C310" s="280"/>
      <c r="D310" s="281"/>
      <c r="E310" s="166" t="str">
        <f xml:space="preserve"> E$290</f>
        <v>Revenue adjustment not eligibile for tax uplift - active (ADDN2)</v>
      </c>
      <c r="F310" s="166">
        <f t="shared" ref="F310:W310" si="190" xml:space="preserve"> F$290</f>
        <v>0</v>
      </c>
      <c r="G310" s="166" t="str">
        <f t="shared" si="190"/>
        <v>£m</v>
      </c>
      <c r="H310" s="166">
        <f t="shared" si="190"/>
        <v>0</v>
      </c>
      <c r="I310" s="166">
        <f t="shared" si="190"/>
        <v>0</v>
      </c>
      <c r="J310" s="166">
        <f t="shared" si="190"/>
        <v>0</v>
      </c>
      <c r="K310" s="166">
        <f t="shared" si="190"/>
        <v>0</v>
      </c>
      <c r="L310" s="166">
        <f t="shared" si="190"/>
        <v>0</v>
      </c>
      <c r="M310" s="166">
        <f t="shared" si="190"/>
        <v>0</v>
      </c>
      <c r="N310" s="166">
        <f t="shared" si="190"/>
        <v>0</v>
      </c>
      <c r="O310" s="166">
        <f t="shared" si="190"/>
        <v>0</v>
      </c>
      <c r="P310" s="166">
        <f t="shared" si="190"/>
        <v>0</v>
      </c>
      <c r="Q310" s="166">
        <f t="shared" si="190"/>
        <v>0</v>
      </c>
      <c r="R310" s="166">
        <f t="shared" si="190"/>
        <v>0</v>
      </c>
      <c r="S310" s="166">
        <f t="shared" si="190"/>
        <v>0</v>
      </c>
      <c r="T310" s="166">
        <f t="shared" si="190"/>
        <v>0</v>
      </c>
      <c r="U310" s="166">
        <f t="shared" si="190"/>
        <v>0</v>
      </c>
      <c r="V310" s="166">
        <f t="shared" si="190"/>
        <v>0</v>
      </c>
      <c r="W310" s="166">
        <f t="shared" si="190"/>
        <v>0</v>
      </c>
    </row>
    <row r="311" spans="1:23" s="166" customFormat="1" hidden="1" outlineLevel="2" x14ac:dyDescent="0.2">
      <c r="A311" s="279"/>
      <c r="B311" s="279"/>
      <c r="C311" s="280"/>
      <c r="D311" s="281"/>
    </row>
    <row r="312" spans="1:23" s="166" customFormat="1" hidden="1" outlineLevel="2" x14ac:dyDescent="0.2">
      <c r="A312" s="279"/>
      <c r="B312" s="279"/>
      <c r="C312" s="280"/>
      <c r="D312" s="281"/>
      <c r="E312" s="166" t="str">
        <f xml:space="preserve"> E$292</f>
        <v>Revenue adjustment - active (Residential retail)</v>
      </c>
      <c r="F312" s="166">
        <f t="shared" ref="F312:W312" si="191" xml:space="preserve"> F$292</f>
        <v>0</v>
      </c>
      <c r="G312" s="166" t="str">
        <f t="shared" si="191"/>
        <v>£m</v>
      </c>
      <c r="H312" s="166">
        <f t="shared" si="191"/>
        <v>0.64758761371763429</v>
      </c>
      <c r="I312" s="166">
        <f t="shared" si="191"/>
        <v>0</v>
      </c>
      <c r="J312" s="166">
        <f t="shared" si="191"/>
        <v>0</v>
      </c>
      <c r="K312" s="166">
        <f t="shared" si="191"/>
        <v>0</v>
      </c>
      <c r="L312" s="166">
        <f t="shared" si="191"/>
        <v>0</v>
      </c>
      <c r="M312" s="166">
        <f t="shared" si="191"/>
        <v>0</v>
      </c>
      <c r="N312" s="166">
        <f t="shared" si="191"/>
        <v>0</v>
      </c>
      <c r="O312" s="166">
        <f t="shared" si="191"/>
        <v>0</v>
      </c>
      <c r="P312" s="166">
        <f t="shared" si="191"/>
        <v>0</v>
      </c>
      <c r="Q312" s="166">
        <f t="shared" si="191"/>
        <v>0</v>
      </c>
      <c r="R312" s="166">
        <f t="shared" si="191"/>
        <v>0</v>
      </c>
      <c r="S312" s="166">
        <f t="shared" si="191"/>
        <v>0.64758761371763429</v>
      </c>
      <c r="T312" s="166">
        <f t="shared" si="191"/>
        <v>0</v>
      </c>
      <c r="U312" s="166">
        <f t="shared" si="191"/>
        <v>0</v>
      </c>
      <c r="V312" s="166">
        <f t="shared" si="191"/>
        <v>0</v>
      </c>
      <c r="W312" s="166">
        <f t="shared" si="191"/>
        <v>0</v>
      </c>
    </row>
    <row r="313" spans="1:23" s="166" customFormat="1" hidden="1" outlineLevel="2" x14ac:dyDescent="0.2">
      <c r="A313" s="279"/>
      <c r="B313" s="279"/>
      <c r="C313" s="280"/>
      <c r="D313" s="281"/>
      <c r="E313" s="166" t="str">
        <f xml:space="preserve"> E$293</f>
        <v>Revenue adjustment - active (Business retail)</v>
      </c>
      <c r="F313" s="166">
        <f t="shared" ref="F313:W313" si="192" xml:space="preserve"> F$293</f>
        <v>0</v>
      </c>
      <c r="G313" s="166" t="str">
        <f t="shared" si="192"/>
        <v>£m</v>
      </c>
      <c r="H313" s="166">
        <f t="shared" si="192"/>
        <v>0</v>
      </c>
      <c r="I313" s="166">
        <f t="shared" si="192"/>
        <v>0</v>
      </c>
      <c r="J313" s="166">
        <f t="shared" si="192"/>
        <v>0</v>
      </c>
      <c r="K313" s="166">
        <f t="shared" si="192"/>
        <v>0</v>
      </c>
      <c r="L313" s="166">
        <f t="shared" si="192"/>
        <v>0</v>
      </c>
      <c r="M313" s="166">
        <f t="shared" si="192"/>
        <v>0</v>
      </c>
      <c r="N313" s="166">
        <f t="shared" si="192"/>
        <v>0</v>
      </c>
      <c r="O313" s="166">
        <f t="shared" si="192"/>
        <v>0</v>
      </c>
      <c r="P313" s="166">
        <f t="shared" si="192"/>
        <v>0</v>
      </c>
      <c r="Q313" s="166">
        <f t="shared" si="192"/>
        <v>0</v>
      </c>
      <c r="R313" s="166">
        <f t="shared" si="192"/>
        <v>0</v>
      </c>
      <c r="S313" s="166">
        <f t="shared" si="192"/>
        <v>0</v>
      </c>
      <c r="T313" s="166">
        <f t="shared" si="192"/>
        <v>0</v>
      </c>
      <c r="U313" s="166">
        <f t="shared" si="192"/>
        <v>0</v>
      </c>
      <c r="V313" s="166">
        <f t="shared" si="192"/>
        <v>0</v>
      </c>
      <c r="W313" s="166">
        <f t="shared" si="192"/>
        <v>0</v>
      </c>
    </row>
    <row r="314" spans="1:23" s="166" customFormat="1" outlineLevel="1" x14ac:dyDescent="0.2">
      <c r="A314" s="279"/>
      <c r="B314" s="279"/>
      <c r="C314" s="280"/>
      <c r="D314" s="281"/>
    </row>
    <row r="315" spans="1:23" s="166" customFormat="1" outlineLevel="1" collapsed="1" x14ac:dyDescent="0.2">
      <c r="A315" s="279"/>
      <c r="B315" s="163" t="s">
        <v>1250</v>
      </c>
      <c r="C315" s="280"/>
      <c r="D315" s="281"/>
    </row>
    <row r="316" spans="1:23" s="219" customFormat="1" hidden="1" outlineLevel="2" x14ac:dyDescent="0.2">
      <c r="A316" s="282"/>
      <c r="B316" s="282"/>
      <c r="C316" s="283"/>
      <c r="D316" s="284"/>
      <c r="E316" s="219" t="str">
        <f xml:space="preserve"> 'Calc_In-periodODI'!E$339</f>
        <v>In-period revenue adjustments to be applied in 2025-26 allowed revenues eligible for tax uplift - real (2022-23 CPIH FYA prices) (WR)</v>
      </c>
      <c r="F316" s="219">
        <f xml:space="preserve"> 'Calc_In-periodODI'!F$339</f>
        <v>-1.2796293978890132E-2</v>
      </c>
      <c r="G316" s="219" t="str">
        <f xml:space="preserve"> 'Calc_In-periodODI'!G$339</f>
        <v>£m</v>
      </c>
    </row>
    <row r="317" spans="1:23" s="219" customFormat="1" hidden="1" outlineLevel="2" x14ac:dyDescent="0.2">
      <c r="A317" s="282"/>
      <c r="B317" s="282"/>
      <c r="C317" s="283"/>
      <c r="D317" s="284"/>
      <c r="E317" s="219" t="str">
        <f xml:space="preserve"> 'Calc_In-periodODI'!E$340</f>
        <v>In-period revenue adjustments to be applied in 2025-26 allowed revenues eligible for tax uplift - real (2022-23 CPIH FYA prices) (WN)</v>
      </c>
      <c r="F317" s="219">
        <f xml:space="preserve"> 'Calc_In-periodODI'!F$340</f>
        <v>-0.16560015186044053</v>
      </c>
      <c r="G317" s="219" t="str">
        <f xml:space="preserve"> 'Calc_In-periodODI'!G$340</f>
        <v>£m</v>
      </c>
    </row>
    <row r="318" spans="1:23" s="219" customFormat="1" hidden="1" outlineLevel="2" x14ac:dyDescent="0.2">
      <c r="A318" s="282"/>
      <c r="B318" s="282"/>
      <c r="C318" s="283"/>
      <c r="D318" s="284"/>
      <c r="E318" s="219" t="str">
        <f xml:space="preserve"> 'Calc_In-periodODI'!E$341</f>
        <v>In-period revenue adjustments to be applied in 2025-26 allowed revenues eligible for tax uplift - real (2022-23 CPIH FYA prices) (WWN)</v>
      </c>
      <c r="F318" s="219">
        <f xml:space="preserve"> 'Calc_In-periodODI'!F$341</f>
        <v>-3.2233213413561499</v>
      </c>
      <c r="G318" s="219" t="str">
        <f xml:space="preserve"> 'Calc_In-periodODI'!G$341</f>
        <v>£m</v>
      </c>
    </row>
    <row r="319" spans="1:23" s="219" customFormat="1" hidden="1" outlineLevel="2" x14ac:dyDescent="0.2">
      <c r="A319" s="282"/>
      <c r="B319" s="282"/>
      <c r="C319" s="283"/>
      <c r="D319" s="284"/>
      <c r="E319" s="219" t="str">
        <f xml:space="preserve"> 'Calc_In-periodODI'!E$342</f>
        <v>In-period revenue adjustments to be applied in 2025-26 allowed revenues eligible for tax uplift - real (2022-23 CPIH FYA prices) (BR)</v>
      </c>
      <c r="F319" s="219">
        <f xml:space="preserve"> 'Calc_In-periodODI'!F$342</f>
        <v>-1.8146333759795297E-2</v>
      </c>
      <c r="G319" s="219" t="str">
        <f xml:space="preserve"> 'Calc_In-periodODI'!G$342</f>
        <v>£m</v>
      </c>
    </row>
    <row r="320" spans="1:23" s="219" customFormat="1" hidden="1" outlineLevel="2" x14ac:dyDescent="0.2">
      <c r="A320" s="282"/>
      <c r="B320" s="282"/>
      <c r="C320" s="283"/>
      <c r="D320" s="284"/>
      <c r="E320" s="219" t="str">
        <f xml:space="preserve"> 'Calc_In-periodODI'!E$343</f>
        <v>In-period revenue adjustments to be applied in 2025-26 allowed revenues eligible for tax uplift - real (2022-23 CPIH FYA prices) (ADDN1)</v>
      </c>
      <c r="F320" s="219">
        <f xml:space="preserve"> 'Calc_In-periodODI'!F$343</f>
        <v>0</v>
      </c>
      <c r="G320" s="219" t="str">
        <f xml:space="preserve"> 'Calc_In-periodODI'!G$343</f>
        <v>£m</v>
      </c>
    </row>
    <row r="321" spans="1:7" s="219" customFormat="1" hidden="1" outlineLevel="2" x14ac:dyDescent="0.2">
      <c r="A321" s="282"/>
      <c r="B321" s="282"/>
      <c r="C321" s="283"/>
      <c r="D321" s="284"/>
      <c r="E321" s="219" t="str">
        <f xml:space="preserve"> 'Calc_In-periodODI'!E$344</f>
        <v>In-period revenue adjustments to be applied in 2025-26 allowed revenues eligible for tax uplift - real (2022-23 CPIH FYA prices) (ADDN2)</v>
      </c>
      <c r="F321" s="219">
        <f xml:space="preserve"> 'Calc_In-periodODI'!F$344</f>
        <v>0</v>
      </c>
      <c r="G321" s="219" t="str">
        <f xml:space="preserve"> 'Calc_In-periodODI'!G$344</f>
        <v>£m</v>
      </c>
    </row>
    <row r="322" spans="1:7" s="219" customFormat="1" hidden="1" outlineLevel="2" x14ac:dyDescent="0.2">
      <c r="A322" s="282"/>
      <c r="B322" s="282"/>
      <c r="C322" s="283"/>
      <c r="D322" s="284"/>
    </row>
    <row r="323" spans="1:7" s="219" customFormat="1" hidden="1" outlineLevel="2" x14ac:dyDescent="0.2">
      <c r="A323" s="282"/>
      <c r="B323" s="282"/>
      <c r="C323" s="283"/>
      <c r="D323" s="284"/>
      <c r="E323" s="219" t="str">
        <f xml:space="preserve"> 'Calc_In-periodODI'!E$345</f>
        <v>In-period revenue adjustments to be applied in 2025-26 allowed revenues eligible for tax uplift - real (2022-23 CPIH FYA prices) (Residential retail)</v>
      </c>
      <c r="F323" s="219">
        <f xml:space="preserve"> 'Calc_In-periodODI'!F$345</f>
        <v>2.7870596289780907</v>
      </c>
      <c r="G323" s="219" t="str">
        <f xml:space="preserve"> 'Calc_In-periodODI'!G$345</f>
        <v>£m</v>
      </c>
    </row>
    <row r="324" spans="1:7" s="219" customFormat="1" hidden="1" outlineLevel="2" x14ac:dyDescent="0.2">
      <c r="A324" s="282"/>
      <c r="B324" s="282"/>
      <c r="C324" s="283"/>
      <c r="D324" s="284"/>
      <c r="E324" s="219" t="str">
        <f xml:space="preserve"> 'Calc_In-periodODI'!E$346</f>
        <v>In-period revenue adjustments to be applied in 2025-26 allowed revenues eligible for tax uplift - real (2022-23 CPIH FYA prices) (Business retail)</v>
      </c>
      <c r="F324" s="219">
        <f xml:space="preserve"> 'Calc_In-periodODI'!F$346</f>
        <v>0</v>
      </c>
      <c r="G324" s="219" t="str">
        <f xml:space="preserve"> 'Calc_In-periodODI'!G$346</f>
        <v>£m</v>
      </c>
    </row>
    <row r="325" spans="1:7" s="219" customFormat="1" hidden="1" outlineLevel="2" x14ac:dyDescent="0.2">
      <c r="A325" s="282"/>
      <c r="B325" s="282"/>
      <c r="C325" s="283"/>
      <c r="D325" s="284"/>
    </row>
    <row r="326" spans="1:7" s="219" customFormat="1" hidden="1" outlineLevel="2" x14ac:dyDescent="0.2">
      <c r="A326" s="282"/>
      <c r="B326" s="282"/>
      <c r="C326" s="283"/>
      <c r="D326" s="284"/>
      <c r="E326" s="219" t="str">
        <f xml:space="preserve"> 'Calc_In-periodODI'!E$386</f>
        <v>In-period revenue adjustments to be applied in 2025-26 allowed revenues not eligible for tax uplift - real (2022-23 CPIH FYA prices) (WR)</v>
      </c>
      <c r="F326" s="219">
        <f xml:space="preserve"> 'Calc_In-periodODI'!F$386</f>
        <v>0</v>
      </c>
      <c r="G326" s="219" t="str">
        <f xml:space="preserve"> 'Calc_In-periodODI'!G$386</f>
        <v>£m</v>
      </c>
    </row>
    <row r="327" spans="1:7" s="219" customFormat="1" hidden="1" outlineLevel="2" x14ac:dyDescent="0.2">
      <c r="A327" s="282"/>
      <c r="B327" s="282"/>
      <c r="C327" s="283"/>
      <c r="D327" s="284"/>
      <c r="E327" s="219" t="str">
        <f xml:space="preserve"> 'Calc_In-periodODI'!E$387</f>
        <v>In-period revenue adjustments to be applied in 2025-26 allowed revenues not eligible for tax uplift - real (2022-23 CPIH FYA prices) (WN)</v>
      </c>
      <c r="F327" s="219">
        <f xml:space="preserve"> 'Calc_In-periodODI'!F$387</f>
        <v>0</v>
      </c>
      <c r="G327" s="219" t="str">
        <f xml:space="preserve"> 'Calc_In-periodODI'!G$387</f>
        <v>£m</v>
      </c>
    </row>
    <row r="328" spans="1:7" s="219" customFormat="1" hidden="1" outlineLevel="2" x14ac:dyDescent="0.2">
      <c r="A328" s="282"/>
      <c r="B328" s="282"/>
      <c r="C328" s="283"/>
      <c r="D328" s="284"/>
      <c r="E328" s="219" t="str">
        <f xml:space="preserve"> 'Calc_In-periodODI'!E$388</f>
        <v>In-period revenue adjustments to be applied in 2025-26 allowed revenues not eligible for tax uplift - real (2022-23 CPIH FYA prices) (WWN)</v>
      </c>
      <c r="F328" s="219">
        <f xml:space="preserve"> 'Calc_In-periodODI'!F$388</f>
        <v>0</v>
      </c>
      <c r="G328" s="219" t="str">
        <f xml:space="preserve"> 'Calc_In-periodODI'!G$388</f>
        <v>£m</v>
      </c>
    </row>
    <row r="329" spans="1:7" s="219" customFormat="1" hidden="1" outlineLevel="2" x14ac:dyDescent="0.2">
      <c r="A329" s="282"/>
      <c r="B329" s="282"/>
      <c r="C329" s="283"/>
      <c r="D329" s="284"/>
      <c r="E329" s="219" t="str">
        <f xml:space="preserve"> 'Calc_In-periodODI'!E$389</f>
        <v>In-period revenue adjustments to be applied in 2025-26 allowed revenues not eligible for tax uplift - real (2022-23 CPIH FYA prices) (BR)</v>
      </c>
      <c r="F329" s="219">
        <f xml:space="preserve"> 'Calc_In-periodODI'!F$389</f>
        <v>0</v>
      </c>
      <c r="G329" s="219" t="str">
        <f xml:space="preserve"> 'Calc_In-periodODI'!G$389</f>
        <v>£m</v>
      </c>
    </row>
    <row r="330" spans="1:7" s="219" customFormat="1" hidden="1" outlineLevel="2" x14ac:dyDescent="0.2">
      <c r="A330" s="282"/>
      <c r="B330" s="282"/>
      <c r="C330" s="283"/>
      <c r="D330" s="284"/>
      <c r="E330" s="219" t="str">
        <f xml:space="preserve"> 'Calc_In-periodODI'!E$390</f>
        <v>In-period revenue adjustments to be applied in 2025-26 allowed revenues not eligible for tax uplift - real (2022-23 CPIH FYA prices) (ADDN1)</v>
      </c>
      <c r="F330" s="219">
        <f xml:space="preserve"> 'Calc_In-periodODI'!F$390</f>
        <v>0</v>
      </c>
      <c r="G330" s="219" t="str">
        <f xml:space="preserve"> 'Calc_In-periodODI'!G$390</f>
        <v>£m</v>
      </c>
    </row>
    <row r="331" spans="1:7" s="219" customFormat="1" hidden="1" outlineLevel="2" x14ac:dyDescent="0.2">
      <c r="A331" s="282"/>
      <c r="B331" s="282"/>
      <c r="C331" s="283"/>
      <c r="D331" s="284"/>
      <c r="E331" s="219" t="str">
        <f xml:space="preserve"> 'Calc_In-periodODI'!E$391</f>
        <v>In-period revenue adjustments to be applied in 2025-26 allowed revenues not eligible for tax uplift - real (2022-23 CPIH FYA prices) (ADDN2)</v>
      </c>
      <c r="F331" s="219">
        <f xml:space="preserve"> 'Calc_In-periodODI'!F$391</f>
        <v>0</v>
      </c>
      <c r="G331" s="219" t="str">
        <f xml:space="preserve"> 'Calc_In-periodODI'!G$391</f>
        <v>£m</v>
      </c>
    </row>
    <row r="332" spans="1:7" s="219" customFormat="1" hidden="1" outlineLevel="2" x14ac:dyDescent="0.2">
      <c r="A332" s="282"/>
      <c r="B332" s="282"/>
      <c r="C332" s="283"/>
      <c r="D332" s="284"/>
    </row>
    <row r="333" spans="1:7" s="219" customFormat="1" hidden="1" outlineLevel="2" x14ac:dyDescent="0.2">
      <c r="A333" s="282"/>
      <c r="B333" s="282"/>
      <c r="C333" s="283"/>
      <c r="D333" s="284"/>
      <c r="E333" s="219" t="str">
        <f xml:space="preserve"> 'Calc_In-periodODI'!E$392</f>
        <v>In-period revenue adjustments to be applied in 2025-26 allowed revenues not eligible for tax uplift - real (2022-23 CPIH FYA prices) (Residential retail)</v>
      </c>
      <c r="F333" s="219">
        <f xml:space="preserve"> 'Calc_In-periodODI'!F$392</f>
        <v>0</v>
      </c>
      <c r="G333" s="219" t="str">
        <f xml:space="preserve"> 'Calc_In-periodODI'!G$392</f>
        <v>£m</v>
      </c>
    </row>
    <row r="334" spans="1:7" s="219" customFormat="1" hidden="1" outlineLevel="2" x14ac:dyDescent="0.2">
      <c r="A334" s="282"/>
      <c r="B334" s="282"/>
      <c r="C334" s="283"/>
      <c r="D334" s="284"/>
      <c r="E334" s="219" t="str">
        <f xml:space="preserve"> 'Calc_In-periodODI'!E$393</f>
        <v>In-period revenue adjustments to be applied in 2025-26 allowed revenues not eligible for tax uplift - real (2022-23 CPIH FYA prices) (Business retail)</v>
      </c>
      <c r="F334" s="219">
        <f xml:space="preserve"> 'Calc_In-periodODI'!F$393</f>
        <v>0</v>
      </c>
      <c r="G334" s="219" t="str">
        <f xml:space="preserve"> 'Calc_In-periodODI'!G$393</f>
        <v>£m</v>
      </c>
    </row>
    <row r="335" spans="1:7" s="166" customFormat="1" hidden="1" outlineLevel="2" x14ac:dyDescent="0.2">
      <c r="A335" s="279"/>
      <c r="B335" s="279"/>
      <c r="C335" s="280"/>
      <c r="D335" s="281"/>
    </row>
    <row r="336" spans="1:7" s="219" customFormat="1" hidden="1" outlineLevel="2" x14ac:dyDescent="0.2">
      <c r="A336" s="282"/>
      <c r="B336" s="282"/>
      <c r="C336" s="283"/>
      <c r="D336" s="284"/>
      <c r="E336" s="219" t="str">
        <f xml:space="preserve"> InpS!E$368</f>
        <v>2025-26 year ending March</v>
      </c>
      <c r="F336" s="285">
        <f xml:space="preserve"> InpS!F$368</f>
        <v>2026</v>
      </c>
      <c r="G336" s="219" t="str">
        <f xml:space="preserve"> InpS!G$368</f>
        <v>Year#</v>
      </c>
    </row>
    <row r="337" spans="1:23" s="166" customFormat="1" hidden="1" outlineLevel="2" x14ac:dyDescent="0.2">
      <c r="A337" s="279"/>
      <c r="B337" s="279"/>
      <c r="C337" s="280"/>
      <c r="D337" s="281"/>
    </row>
    <row r="338" spans="1:23" s="166" customFormat="1" hidden="1" outlineLevel="2" x14ac:dyDescent="0.2">
      <c r="A338" s="279"/>
      <c r="B338" s="279"/>
      <c r="C338" s="280"/>
      <c r="D338" s="281"/>
      <c r="E338" s="166" t="s">
        <v>1398</v>
      </c>
      <c r="G338" s="166" t="s">
        <v>158</v>
      </c>
      <c r="H338" s="166">
        <f t="shared" ref="H338:H343" si="193" xml:space="preserve"> SUM(J338:W338)</f>
        <v>-1.2796293978890132E-2</v>
      </c>
      <c r="J338" s="166">
        <f t="shared" ref="J338:W338" si="194" xml:space="preserve"> IF( J$4 = $F$336, $F316, 0 )</f>
        <v>0</v>
      </c>
      <c r="K338" s="166">
        <f t="shared" si="194"/>
        <v>0</v>
      </c>
      <c r="L338" s="166">
        <f t="shared" si="194"/>
        <v>0</v>
      </c>
      <c r="M338" s="166">
        <f t="shared" si="194"/>
        <v>0</v>
      </c>
      <c r="N338" s="166">
        <f t="shared" si="194"/>
        <v>0</v>
      </c>
      <c r="O338" s="166">
        <f t="shared" si="194"/>
        <v>0</v>
      </c>
      <c r="P338" s="166">
        <f t="shared" si="194"/>
        <v>0</v>
      </c>
      <c r="Q338" s="166">
        <f t="shared" si="194"/>
        <v>0</v>
      </c>
      <c r="R338" s="166">
        <f t="shared" si="194"/>
        <v>0</v>
      </c>
      <c r="S338" s="166">
        <f t="shared" si="194"/>
        <v>-1.2796293978890132E-2</v>
      </c>
      <c r="T338" s="166">
        <f t="shared" si="194"/>
        <v>0</v>
      </c>
      <c r="U338" s="166">
        <f t="shared" si="194"/>
        <v>0</v>
      </c>
      <c r="V338" s="166">
        <f t="shared" si="194"/>
        <v>0</v>
      </c>
      <c r="W338" s="166">
        <f t="shared" si="194"/>
        <v>0</v>
      </c>
    </row>
    <row r="339" spans="1:23" s="166" customFormat="1" hidden="1" outlineLevel="2" x14ac:dyDescent="0.2">
      <c r="A339" s="279"/>
      <c r="B339" s="279"/>
      <c r="C339" s="280"/>
      <c r="D339" s="281"/>
      <c r="E339" s="166" t="s">
        <v>1399</v>
      </c>
      <c r="G339" s="166" t="s">
        <v>158</v>
      </c>
      <c r="H339" s="166">
        <f t="shared" si="193"/>
        <v>-0.16560015186044053</v>
      </c>
      <c r="J339" s="166">
        <f t="shared" ref="J339:W339" si="195" xml:space="preserve"> IF( J$4 = $F$336, $F317, 0 )</f>
        <v>0</v>
      </c>
      <c r="K339" s="166">
        <f t="shared" si="195"/>
        <v>0</v>
      </c>
      <c r="L339" s="166">
        <f t="shared" si="195"/>
        <v>0</v>
      </c>
      <c r="M339" s="166">
        <f t="shared" si="195"/>
        <v>0</v>
      </c>
      <c r="N339" s="166">
        <f t="shared" si="195"/>
        <v>0</v>
      </c>
      <c r="O339" s="166">
        <f t="shared" si="195"/>
        <v>0</v>
      </c>
      <c r="P339" s="166">
        <f t="shared" si="195"/>
        <v>0</v>
      </c>
      <c r="Q339" s="166">
        <f t="shared" si="195"/>
        <v>0</v>
      </c>
      <c r="R339" s="166">
        <f t="shared" si="195"/>
        <v>0</v>
      </c>
      <c r="S339" s="166">
        <f t="shared" si="195"/>
        <v>-0.16560015186044053</v>
      </c>
      <c r="T339" s="166">
        <f t="shared" si="195"/>
        <v>0</v>
      </c>
      <c r="U339" s="166">
        <f t="shared" si="195"/>
        <v>0</v>
      </c>
      <c r="V339" s="166">
        <f t="shared" si="195"/>
        <v>0</v>
      </c>
      <c r="W339" s="166">
        <f t="shared" si="195"/>
        <v>0</v>
      </c>
    </row>
    <row r="340" spans="1:23" s="166" customFormat="1" hidden="1" outlineLevel="2" x14ac:dyDescent="0.2">
      <c r="A340" s="279"/>
      <c r="B340" s="279"/>
      <c r="C340" s="280"/>
      <c r="D340" s="281"/>
      <c r="E340" s="166" t="s">
        <v>1400</v>
      </c>
      <c r="G340" s="166" t="s">
        <v>158</v>
      </c>
      <c r="H340" s="166">
        <f t="shared" si="193"/>
        <v>-3.2233213413561499</v>
      </c>
      <c r="J340" s="166">
        <f t="shared" ref="J340:W340" si="196" xml:space="preserve"> IF( J$4 = $F$336, $F318, 0 )</f>
        <v>0</v>
      </c>
      <c r="K340" s="166">
        <f t="shared" si="196"/>
        <v>0</v>
      </c>
      <c r="L340" s="166">
        <f t="shared" si="196"/>
        <v>0</v>
      </c>
      <c r="M340" s="166">
        <f t="shared" si="196"/>
        <v>0</v>
      </c>
      <c r="N340" s="166">
        <f t="shared" si="196"/>
        <v>0</v>
      </c>
      <c r="O340" s="166">
        <f t="shared" si="196"/>
        <v>0</v>
      </c>
      <c r="P340" s="166">
        <f t="shared" si="196"/>
        <v>0</v>
      </c>
      <c r="Q340" s="166">
        <f t="shared" si="196"/>
        <v>0</v>
      </c>
      <c r="R340" s="166">
        <f t="shared" si="196"/>
        <v>0</v>
      </c>
      <c r="S340" s="166">
        <f t="shared" si="196"/>
        <v>-3.2233213413561499</v>
      </c>
      <c r="T340" s="166">
        <f t="shared" si="196"/>
        <v>0</v>
      </c>
      <c r="U340" s="166">
        <f t="shared" si="196"/>
        <v>0</v>
      </c>
      <c r="V340" s="166">
        <f t="shared" si="196"/>
        <v>0</v>
      </c>
      <c r="W340" s="166">
        <f t="shared" si="196"/>
        <v>0</v>
      </c>
    </row>
    <row r="341" spans="1:23" s="166" customFormat="1" hidden="1" outlineLevel="2" x14ac:dyDescent="0.2">
      <c r="A341" s="279"/>
      <c r="B341" s="279"/>
      <c r="C341" s="280"/>
      <c r="D341" s="281"/>
      <c r="E341" s="166" t="s">
        <v>1401</v>
      </c>
      <c r="G341" s="166" t="s">
        <v>158</v>
      </c>
      <c r="H341" s="166">
        <f t="shared" si="193"/>
        <v>-1.8146333759795297E-2</v>
      </c>
      <c r="J341" s="166">
        <f t="shared" ref="J341:W341" si="197" xml:space="preserve"> IF( J$4 = $F$336, $F319, 0 )</f>
        <v>0</v>
      </c>
      <c r="K341" s="166">
        <f t="shared" si="197"/>
        <v>0</v>
      </c>
      <c r="L341" s="166">
        <f t="shared" si="197"/>
        <v>0</v>
      </c>
      <c r="M341" s="166">
        <f t="shared" si="197"/>
        <v>0</v>
      </c>
      <c r="N341" s="166">
        <f t="shared" si="197"/>
        <v>0</v>
      </c>
      <c r="O341" s="166">
        <f t="shared" si="197"/>
        <v>0</v>
      </c>
      <c r="P341" s="166">
        <f t="shared" si="197"/>
        <v>0</v>
      </c>
      <c r="Q341" s="166">
        <f t="shared" si="197"/>
        <v>0</v>
      </c>
      <c r="R341" s="166">
        <f t="shared" si="197"/>
        <v>0</v>
      </c>
      <c r="S341" s="166">
        <f t="shared" si="197"/>
        <v>-1.8146333759795297E-2</v>
      </c>
      <c r="T341" s="166">
        <f t="shared" si="197"/>
        <v>0</v>
      </c>
      <c r="U341" s="166">
        <f t="shared" si="197"/>
        <v>0</v>
      </c>
      <c r="V341" s="166">
        <f t="shared" si="197"/>
        <v>0</v>
      </c>
      <c r="W341" s="166">
        <f t="shared" si="197"/>
        <v>0</v>
      </c>
    </row>
    <row r="342" spans="1:23" s="166" customFormat="1" hidden="1" outlineLevel="2" x14ac:dyDescent="0.2">
      <c r="A342" s="279"/>
      <c r="B342" s="279"/>
      <c r="C342" s="280"/>
      <c r="D342" s="281"/>
      <c r="E342" s="166" t="s">
        <v>1402</v>
      </c>
      <c r="G342" s="166" t="s">
        <v>158</v>
      </c>
      <c r="H342" s="166">
        <f t="shared" si="193"/>
        <v>0</v>
      </c>
      <c r="J342" s="166">
        <f t="shared" ref="J342:W342" si="198" xml:space="preserve"> IF( J$4 = $F$336, $F320, 0 )</f>
        <v>0</v>
      </c>
      <c r="K342" s="166">
        <f t="shared" si="198"/>
        <v>0</v>
      </c>
      <c r="L342" s="166">
        <f t="shared" si="198"/>
        <v>0</v>
      </c>
      <c r="M342" s="166">
        <f t="shared" si="198"/>
        <v>0</v>
      </c>
      <c r="N342" s="166">
        <f t="shared" si="198"/>
        <v>0</v>
      </c>
      <c r="O342" s="166">
        <f t="shared" si="198"/>
        <v>0</v>
      </c>
      <c r="P342" s="166">
        <f t="shared" si="198"/>
        <v>0</v>
      </c>
      <c r="Q342" s="166">
        <f t="shared" si="198"/>
        <v>0</v>
      </c>
      <c r="R342" s="166">
        <f t="shared" si="198"/>
        <v>0</v>
      </c>
      <c r="S342" s="166">
        <f t="shared" si="198"/>
        <v>0</v>
      </c>
      <c r="T342" s="166">
        <f t="shared" si="198"/>
        <v>0</v>
      </c>
      <c r="U342" s="166">
        <f t="shared" si="198"/>
        <v>0</v>
      </c>
      <c r="V342" s="166">
        <f t="shared" si="198"/>
        <v>0</v>
      </c>
      <c r="W342" s="166">
        <f t="shared" si="198"/>
        <v>0</v>
      </c>
    </row>
    <row r="343" spans="1:23" s="166" customFormat="1" hidden="1" outlineLevel="2" x14ac:dyDescent="0.2">
      <c r="A343" s="279"/>
      <c r="B343" s="279"/>
      <c r="C343" s="280"/>
      <c r="D343" s="281"/>
      <c r="E343" s="166" t="s">
        <v>1403</v>
      </c>
      <c r="G343" s="166" t="s">
        <v>158</v>
      </c>
      <c r="H343" s="166">
        <f t="shared" si="193"/>
        <v>0</v>
      </c>
      <c r="J343" s="166">
        <f t="shared" ref="J343:W343" si="199" xml:space="preserve"> IF( J$4 = $F$336, $F321, 0 )</f>
        <v>0</v>
      </c>
      <c r="K343" s="166">
        <f t="shared" si="199"/>
        <v>0</v>
      </c>
      <c r="L343" s="166">
        <f t="shared" si="199"/>
        <v>0</v>
      </c>
      <c r="M343" s="166">
        <f t="shared" si="199"/>
        <v>0</v>
      </c>
      <c r="N343" s="166">
        <f t="shared" si="199"/>
        <v>0</v>
      </c>
      <c r="O343" s="166">
        <f t="shared" si="199"/>
        <v>0</v>
      </c>
      <c r="P343" s="166">
        <f t="shared" si="199"/>
        <v>0</v>
      </c>
      <c r="Q343" s="166">
        <f t="shared" si="199"/>
        <v>0</v>
      </c>
      <c r="R343" s="166">
        <f t="shared" si="199"/>
        <v>0</v>
      </c>
      <c r="S343" s="166">
        <f t="shared" si="199"/>
        <v>0</v>
      </c>
      <c r="T343" s="166">
        <f t="shared" si="199"/>
        <v>0</v>
      </c>
      <c r="U343" s="166">
        <f t="shared" si="199"/>
        <v>0</v>
      </c>
      <c r="V343" s="166">
        <f t="shared" si="199"/>
        <v>0</v>
      </c>
      <c r="W343" s="166">
        <f t="shared" si="199"/>
        <v>0</v>
      </c>
    </row>
    <row r="344" spans="1:23" s="166" customFormat="1" hidden="1" outlineLevel="2" x14ac:dyDescent="0.2">
      <c r="A344" s="279"/>
      <c r="B344" s="279"/>
      <c r="C344" s="280"/>
      <c r="D344" s="281"/>
    </row>
    <row r="345" spans="1:23" s="166" customFormat="1" hidden="1" outlineLevel="2" x14ac:dyDescent="0.2">
      <c r="A345" s="279"/>
      <c r="B345" s="279"/>
      <c r="C345" s="280"/>
      <c r="D345" s="281"/>
      <c r="E345" s="166" t="s">
        <v>1404</v>
      </c>
      <c r="G345" s="166" t="s">
        <v>158</v>
      </c>
      <c r="H345" s="166">
        <f t="shared" ref="H345:H346" si="200" xml:space="preserve"> SUM(J345:W345)</f>
        <v>2.7870596289780907</v>
      </c>
      <c r="J345" s="166">
        <f t="shared" ref="J345:W345" si="201" xml:space="preserve"> IF( J$4 = $F$336, $F323, 0 )</f>
        <v>0</v>
      </c>
      <c r="K345" s="166">
        <f t="shared" si="201"/>
        <v>0</v>
      </c>
      <c r="L345" s="166">
        <f t="shared" si="201"/>
        <v>0</v>
      </c>
      <c r="M345" s="166">
        <f t="shared" si="201"/>
        <v>0</v>
      </c>
      <c r="N345" s="166">
        <f t="shared" si="201"/>
        <v>0</v>
      </c>
      <c r="O345" s="166">
        <f t="shared" si="201"/>
        <v>0</v>
      </c>
      <c r="P345" s="166">
        <f t="shared" si="201"/>
        <v>0</v>
      </c>
      <c r="Q345" s="166">
        <f t="shared" si="201"/>
        <v>0</v>
      </c>
      <c r="R345" s="166">
        <f t="shared" si="201"/>
        <v>0</v>
      </c>
      <c r="S345" s="166">
        <f t="shared" si="201"/>
        <v>2.7870596289780907</v>
      </c>
      <c r="T345" s="166">
        <f t="shared" si="201"/>
        <v>0</v>
      </c>
      <c r="U345" s="166">
        <f t="shared" si="201"/>
        <v>0</v>
      </c>
      <c r="V345" s="166">
        <f t="shared" si="201"/>
        <v>0</v>
      </c>
      <c r="W345" s="166">
        <f t="shared" si="201"/>
        <v>0</v>
      </c>
    </row>
    <row r="346" spans="1:23" s="166" customFormat="1" hidden="1" outlineLevel="2" x14ac:dyDescent="0.2">
      <c r="A346" s="279"/>
      <c r="B346" s="279"/>
      <c r="C346" s="280"/>
      <c r="D346" s="281"/>
      <c r="E346" s="166" t="s">
        <v>1405</v>
      </c>
      <c r="G346" s="166" t="s">
        <v>158</v>
      </c>
      <c r="H346" s="166">
        <f t="shared" si="200"/>
        <v>0</v>
      </c>
      <c r="J346" s="166">
        <f t="shared" ref="J346:W346" si="202" xml:space="preserve"> IF( J$4 = $F$336, $F324, 0 )</f>
        <v>0</v>
      </c>
      <c r="K346" s="166">
        <f t="shared" si="202"/>
        <v>0</v>
      </c>
      <c r="L346" s="166">
        <f t="shared" si="202"/>
        <v>0</v>
      </c>
      <c r="M346" s="166">
        <f t="shared" si="202"/>
        <v>0</v>
      </c>
      <c r="N346" s="166">
        <f t="shared" si="202"/>
        <v>0</v>
      </c>
      <c r="O346" s="166">
        <f t="shared" si="202"/>
        <v>0</v>
      </c>
      <c r="P346" s="166">
        <f t="shared" si="202"/>
        <v>0</v>
      </c>
      <c r="Q346" s="166">
        <f t="shared" si="202"/>
        <v>0</v>
      </c>
      <c r="R346" s="166">
        <f t="shared" si="202"/>
        <v>0</v>
      </c>
      <c r="S346" s="166">
        <f t="shared" si="202"/>
        <v>0</v>
      </c>
      <c r="T346" s="166">
        <f t="shared" si="202"/>
        <v>0</v>
      </c>
      <c r="U346" s="166">
        <f t="shared" si="202"/>
        <v>0</v>
      </c>
      <c r="V346" s="166">
        <f t="shared" si="202"/>
        <v>0</v>
      </c>
      <c r="W346" s="166">
        <f t="shared" si="202"/>
        <v>0</v>
      </c>
    </row>
    <row r="347" spans="1:23" s="166" customFormat="1" hidden="1" outlineLevel="2" x14ac:dyDescent="0.2">
      <c r="A347" s="279"/>
      <c r="B347" s="279"/>
      <c r="C347" s="280"/>
      <c r="D347" s="281"/>
    </row>
    <row r="348" spans="1:23" s="166" customFormat="1" hidden="1" outlineLevel="2" x14ac:dyDescent="0.2">
      <c r="A348" s="279"/>
      <c r="B348" s="279"/>
      <c r="C348" s="280"/>
      <c r="D348" s="281"/>
      <c r="E348" s="166" t="s">
        <v>1406</v>
      </c>
      <c r="G348" s="166" t="s">
        <v>158</v>
      </c>
      <c r="H348" s="166">
        <f t="shared" ref="H348:H353" si="203" xml:space="preserve"> SUM(J348:W348)</f>
        <v>0</v>
      </c>
      <c r="J348" s="166">
        <f t="shared" ref="J348:W348" si="204" xml:space="preserve"> IF( J$4 = $F$336, $F326, 0 )</f>
        <v>0</v>
      </c>
      <c r="K348" s="166">
        <f t="shared" si="204"/>
        <v>0</v>
      </c>
      <c r="L348" s="166">
        <f t="shared" si="204"/>
        <v>0</v>
      </c>
      <c r="M348" s="166">
        <f t="shared" si="204"/>
        <v>0</v>
      </c>
      <c r="N348" s="166">
        <f t="shared" si="204"/>
        <v>0</v>
      </c>
      <c r="O348" s="166">
        <f t="shared" si="204"/>
        <v>0</v>
      </c>
      <c r="P348" s="166">
        <f t="shared" si="204"/>
        <v>0</v>
      </c>
      <c r="Q348" s="166">
        <f t="shared" si="204"/>
        <v>0</v>
      </c>
      <c r="R348" s="166">
        <f t="shared" si="204"/>
        <v>0</v>
      </c>
      <c r="S348" s="166">
        <f t="shared" si="204"/>
        <v>0</v>
      </c>
      <c r="T348" s="166">
        <f t="shared" si="204"/>
        <v>0</v>
      </c>
      <c r="U348" s="166">
        <f t="shared" si="204"/>
        <v>0</v>
      </c>
      <c r="V348" s="166">
        <f t="shared" si="204"/>
        <v>0</v>
      </c>
      <c r="W348" s="166">
        <f t="shared" si="204"/>
        <v>0</v>
      </c>
    </row>
    <row r="349" spans="1:23" s="166" customFormat="1" hidden="1" outlineLevel="2" x14ac:dyDescent="0.2">
      <c r="A349" s="279"/>
      <c r="B349" s="279"/>
      <c r="C349" s="280"/>
      <c r="D349" s="281"/>
      <c r="E349" s="166" t="s">
        <v>1407</v>
      </c>
      <c r="G349" s="166" t="s">
        <v>158</v>
      </c>
      <c r="H349" s="166">
        <f t="shared" si="203"/>
        <v>0</v>
      </c>
      <c r="J349" s="166">
        <f t="shared" ref="J349:W349" si="205" xml:space="preserve"> IF( J$4 = $F$336, $F327, 0 )</f>
        <v>0</v>
      </c>
      <c r="K349" s="166">
        <f t="shared" si="205"/>
        <v>0</v>
      </c>
      <c r="L349" s="166">
        <f t="shared" si="205"/>
        <v>0</v>
      </c>
      <c r="M349" s="166">
        <f t="shared" si="205"/>
        <v>0</v>
      </c>
      <c r="N349" s="166">
        <f t="shared" si="205"/>
        <v>0</v>
      </c>
      <c r="O349" s="166">
        <f t="shared" si="205"/>
        <v>0</v>
      </c>
      <c r="P349" s="166">
        <f t="shared" si="205"/>
        <v>0</v>
      </c>
      <c r="Q349" s="166">
        <f t="shared" si="205"/>
        <v>0</v>
      </c>
      <c r="R349" s="166">
        <f t="shared" si="205"/>
        <v>0</v>
      </c>
      <c r="S349" s="166">
        <f t="shared" si="205"/>
        <v>0</v>
      </c>
      <c r="T349" s="166">
        <f t="shared" si="205"/>
        <v>0</v>
      </c>
      <c r="U349" s="166">
        <f t="shared" si="205"/>
        <v>0</v>
      </c>
      <c r="V349" s="166">
        <f t="shared" si="205"/>
        <v>0</v>
      </c>
      <c r="W349" s="166">
        <f t="shared" si="205"/>
        <v>0</v>
      </c>
    </row>
    <row r="350" spans="1:23" s="166" customFormat="1" hidden="1" outlineLevel="2" x14ac:dyDescent="0.2">
      <c r="A350" s="279"/>
      <c r="B350" s="279"/>
      <c r="C350" s="280"/>
      <c r="D350" s="281"/>
      <c r="E350" s="166" t="s">
        <v>1408</v>
      </c>
      <c r="G350" s="166" t="s">
        <v>158</v>
      </c>
      <c r="H350" s="166">
        <f t="shared" si="203"/>
        <v>0</v>
      </c>
      <c r="J350" s="166">
        <f t="shared" ref="J350:W350" si="206" xml:space="preserve"> IF( J$4 = $F$336, $F328, 0 )</f>
        <v>0</v>
      </c>
      <c r="K350" s="166">
        <f t="shared" si="206"/>
        <v>0</v>
      </c>
      <c r="L350" s="166">
        <f t="shared" si="206"/>
        <v>0</v>
      </c>
      <c r="M350" s="166">
        <f t="shared" si="206"/>
        <v>0</v>
      </c>
      <c r="N350" s="166">
        <f t="shared" si="206"/>
        <v>0</v>
      </c>
      <c r="O350" s="166">
        <f t="shared" si="206"/>
        <v>0</v>
      </c>
      <c r="P350" s="166">
        <f t="shared" si="206"/>
        <v>0</v>
      </c>
      <c r="Q350" s="166">
        <f t="shared" si="206"/>
        <v>0</v>
      </c>
      <c r="R350" s="166">
        <f t="shared" si="206"/>
        <v>0</v>
      </c>
      <c r="S350" s="166">
        <f t="shared" si="206"/>
        <v>0</v>
      </c>
      <c r="T350" s="166">
        <f t="shared" si="206"/>
        <v>0</v>
      </c>
      <c r="U350" s="166">
        <f t="shared" si="206"/>
        <v>0</v>
      </c>
      <c r="V350" s="166">
        <f t="shared" si="206"/>
        <v>0</v>
      </c>
      <c r="W350" s="166">
        <f t="shared" si="206"/>
        <v>0</v>
      </c>
    </row>
    <row r="351" spans="1:23" s="166" customFormat="1" hidden="1" outlineLevel="2" x14ac:dyDescent="0.2">
      <c r="A351" s="279"/>
      <c r="B351" s="279"/>
      <c r="C351" s="280"/>
      <c r="D351" s="281"/>
      <c r="E351" s="166" t="s">
        <v>1409</v>
      </c>
      <c r="G351" s="166" t="s">
        <v>158</v>
      </c>
      <c r="H351" s="166">
        <f t="shared" si="203"/>
        <v>0</v>
      </c>
      <c r="J351" s="166">
        <f t="shared" ref="J351:W351" si="207" xml:space="preserve"> IF( J$4 = $F$336, $F329, 0 )</f>
        <v>0</v>
      </c>
      <c r="K351" s="166">
        <f t="shared" si="207"/>
        <v>0</v>
      </c>
      <c r="L351" s="166">
        <f t="shared" si="207"/>
        <v>0</v>
      </c>
      <c r="M351" s="166">
        <f t="shared" si="207"/>
        <v>0</v>
      </c>
      <c r="N351" s="166">
        <f t="shared" si="207"/>
        <v>0</v>
      </c>
      <c r="O351" s="166">
        <f t="shared" si="207"/>
        <v>0</v>
      </c>
      <c r="P351" s="166">
        <f t="shared" si="207"/>
        <v>0</v>
      </c>
      <c r="Q351" s="166">
        <f t="shared" si="207"/>
        <v>0</v>
      </c>
      <c r="R351" s="166">
        <f t="shared" si="207"/>
        <v>0</v>
      </c>
      <c r="S351" s="166">
        <f t="shared" si="207"/>
        <v>0</v>
      </c>
      <c r="T351" s="166">
        <f t="shared" si="207"/>
        <v>0</v>
      </c>
      <c r="U351" s="166">
        <f t="shared" si="207"/>
        <v>0</v>
      </c>
      <c r="V351" s="166">
        <f t="shared" si="207"/>
        <v>0</v>
      </c>
      <c r="W351" s="166">
        <f t="shared" si="207"/>
        <v>0</v>
      </c>
    </row>
    <row r="352" spans="1:23" s="166" customFormat="1" hidden="1" outlineLevel="2" x14ac:dyDescent="0.2">
      <c r="A352" s="279"/>
      <c r="B352" s="279"/>
      <c r="C352" s="280"/>
      <c r="D352" s="281"/>
      <c r="E352" s="166" t="s">
        <v>1410</v>
      </c>
      <c r="G352" s="166" t="s">
        <v>158</v>
      </c>
      <c r="H352" s="166">
        <f t="shared" si="203"/>
        <v>0</v>
      </c>
      <c r="J352" s="166">
        <f t="shared" ref="J352:W352" si="208" xml:space="preserve"> IF( J$4 = $F$336, $F330, 0 )</f>
        <v>0</v>
      </c>
      <c r="K352" s="166">
        <f t="shared" si="208"/>
        <v>0</v>
      </c>
      <c r="L352" s="166">
        <f t="shared" si="208"/>
        <v>0</v>
      </c>
      <c r="M352" s="166">
        <f t="shared" si="208"/>
        <v>0</v>
      </c>
      <c r="N352" s="166">
        <f t="shared" si="208"/>
        <v>0</v>
      </c>
      <c r="O352" s="166">
        <f t="shared" si="208"/>
        <v>0</v>
      </c>
      <c r="P352" s="166">
        <f t="shared" si="208"/>
        <v>0</v>
      </c>
      <c r="Q352" s="166">
        <f t="shared" si="208"/>
        <v>0</v>
      </c>
      <c r="R352" s="166">
        <f t="shared" si="208"/>
        <v>0</v>
      </c>
      <c r="S352" s="166">
        <f t="shared" si="208"/>
        <v>0</v>
      </c>
      <c r="T352" s="166">
        <f t="shared" si="208"/>
        <v>0</v>
      </c>
      <c r="U352" s="166">
        <f t="shared" si="208"/>
        <v>0</v>
      </c>
      <c r="V352" s="166">
        <f t="shared" si="208"/>
        <v>0</v>
      </c>
      <c r="W352" s="166">
        <f t="shared" si="208"/>
        <v>0</v>
      </c>
    </row>
    <row r="353" spans="1:23" s="166" customFormat="1" hidden="1" outlineLevel="2" x14ac:dyDescent="0.2">
      <c r="A353" s="279"/>
      <c r="B353" s="279"/>
      <c r="C353" s="280"/>
      <c r="D353" s="281"/>
      <c r="E353" s="166" t="s">
        <v>1411</v>
      </c>
      <c r="G353" s="166" t="s">
        <v>158</v>
      </c>
      <c r="H353" s="166">
        <f t="shared" si="203"/>
        <v>0</v>
      </c>
      <c r="J353" s="166">
        <f t="shared" ref="J353:W353" si="209" xml:space="preserve"> IF( J$4 = $F$336, $F331, 0 )</f>
        <v>0</v>
      </c>
      <c r="K353" s="166">
        <f t="shared" si="209"/>
        <v>0</v>
      </c>
      <c r="L353" s="166">
        <f t="shared" si="209"/>
        <v>0</v>
      </c>
      <c r="M353" s="166">
        <f t="shared" si="209"/>
        <v>0</v>
      </c>
      <c r="N353" s="166">
        <f t="shared" si="209"/>
        <v>0</v>
      </c>
      <c r="O353" s="166">
        <f t="shared" si="209"/>
        <v>0</v>
      </c>
      <c r="P353" s="166">
        <f t="shared" si="209"/>
        <v>0</v>
      </c>
      <c r="Q353" s="166">
        <f t="shared" si="209"/>
        <v>0</v>
      </c>
      <c r="R353" s="166">
        <f t="shared" si="209"/>
        <v>0</v>
      </c>
      <c r="S353" s="166">
        <f t="shared" si="209"/>
        <v>0</v>
      </c>
      <c r="T353" s="166">
        <f t="shared" si="209"/>
        <v>0</v>
      </c>
      <c r="U353" s="166">
        <f t="shared" si="209"/>
        <v>0</v>
      </c>
      <c r="V353" s="166">
        <f t="shared" si="209"/>
        <v>0</v>
      </c>
      <c r="W353" s="166">
        <f t="shared" si="209"/>
        <v>0</v>
      </c>
    </row>
    <row r="354" spans="1:23" s="166" customFormat="1" hidden="1" outlineLevel="2" x14ac:dyDescent="0.2">
      <c r="A354" s="279"/>
      <c r="B354" s="279"/>
      <c r="C354" s="280"/>
      <c r="D354" s="281"/>
    </row>
    <row r="355" spans="1:23" s="166" customFormat="1" hidden="1" outlineLevel="2" x14ac:dyDescent="0.2">
      <c r="A355" s="279"/>
      <c r="B355" s="279"/>
      <c r="C355" s="280"/>
      <c r="D355" s="281"/>
      <c r="E355" s="166" t="s">
        <v>1412</v>
      </c>
      <c r="G355" s="166" t="s">
        <v>158</v>
      </c>
      <c r="H355" s="166">
        <f t="shared" ref="H355:H356" si="210" xml:space="preserve"> SUM(J355:W355)</f>
        <v>0</v>
      </c>
      <c r="J355" s="166">
        <f t="shared" ref="J355:W355" si="211" xml:space="preserve"> IF( J$4 = $F$336, $F333, 0 )</f>
        <v>0</v>
      </c>
      <c r="K355" s="166">
        <f t="shared" si="211"/>
        <v>0</v>
      </c>
      <c r="L355" s="166">
        <f t="shared" si="211"/>
        <v>0</v>
      </c>
      <c r="M355" s="166">
        <f t="shared" si="211"/>
        <v>0</v>
      </c>
      <c r="N355" s="166">
        <f t="shared" si="211"/>
        <v>0</v>
      </c>
      <c r="O355" s="166">
        <f t="shared" si="211"/>
        <v>0</v>
      </c>
      <c r="P355" s="166">
        <f t="shared" si="211"/>
        <v>0</v>
      </c>
      <c r="Q355" s="166">
        <f t="shared" si="211"/>
        <v>0</v>
      </c>
      <c r="R355" s="166">
        <f t="shared" si="211"/>
        <v>0</v>
      </c>
      <c r="S355" s="166">
        <f t="shared" si="211"/>
        <v>0</v>
      </c>
      <c r="T355" s="166">
        <f t="shared" si="211"/>
        <v>0</v>
      </c>
      <c r="U355" s="166">
        <f t="shared" si="211"/>
        <v>0</v>
      </c>
      <c r="V355" s="166">
        <f t="shared" si="211"/>
        <v>0</v>
      </c>
      <c r="W355" s="166">
        <f t="shared" si="211"/>
        <v>0</v>
      </c>
    </row>
    <row r="356" spans="1:23" s="166" customFormat="1" hidden="1" outlineLevel="2" x14ac:dyDescent="0.2">
      <c r="A356" s="279"/>
      <c r="B356" s="279"/>
      <c r="C356" s="280"/>
      <c r="D356" s="281"/>
      <c r="E356" s="166" t="s">
        <v>1413</v>
      </c>
      <c r="G356" s="166" t="s">
        <v>158</v>
      </c>
      <c r="H356" s="166">
        <f t="shared" si="210"/>
        <v>0</v>
      </c>
      <c r="J356" s="166">
        <f t="shared" ref="J356:W356" si="212" xml:space="preserve"> IF( J$4 = $F$336, $F334, 0 )</f>
        <v>0</v>
      </c>
      <c r="K356" s="166">
        <f t="shared" si="212"/>
        <v>0</v>
      </c>
      <c r="L356" s="166">
        <f t="shared" si="212"/>
        <v>0</v>
      </c>
      <c r="M356" s="166">
        <f t="shared" si="212"/>
        <v>0</v>
      </c>
      <c r="N356" s="166">
        <f t="shared" si="212"/>
        <v>0</v>
      </c>
      <c r="O356" s="166">
        <f t="shared" si="212"/>
        <v>0</v>
      </c>
      <c r="P356" s="166">
        <f t="shared" si="212"/>
        <v>0</v>
      </c>
      <c r="Q356" s="166">
        <f t="shared" si="212"/>
        <v>0</v>
      </c>
      <c r="R356" s="166">
        <f t="shared" si="212"/>
        <v>0</v>
      </c>
      <c r="S356" s="166">
        <f t="shared" si="212"/>
        <v>0</v>
      </c>
      <c r="T356" s="166">
        <f t="shared" si="212"/>
        <v>0</v>
      </c>
      <c r="U356" s="166">
        <f t="shared" si="212"/>
        <v>0</v>
      </c>
      <c r="V356" s="166">
        <f t="shared" si="212"/>
        <v>0</v>
      </c>
      <c r="W356" s="166">
        <f t="shared" si="212"/>
        <v>0</v>
      </c>
    </row>
    <row r="357" spans="1:23" s="166" customFormat="1" outlineLevel="1" x14ac:dyDescent="0.2">
      <c r="A357" s="279"/>
      <c r="B357" s="279"/>
      <c r="C357" s="280"/>
      <c r="D357" s="281"/>
    </row>
    <row r="358" spans="1:23" s="166" customFormat="1" outlineLevel="1" collapsed="1" x14ac:dyDescent="0.2">
      <c r="A358" s="279"/>
      <c r="B358" s="163" t="s">
        <v>1259</v>
      </c>
      <c r="C358" s="280"/>
      <c r="D358" s="281"/>
    </row>
    <row r="359" spans="1:23" s="219" customFormat="1" hidden="1" outlineLevel="2" x14ac:dyDescent="0.2">
      <c r="A359" s="282"/>
      <c r="B359" s="282"/>
      <c r="C359" s="283"/>
      <c r="D359" s="284"/>
      <c r="E359" s="219" t="str">
        <f xml:space="preserve"> 'Calc_In-periodODI'!E$348</f>
        <v>In-period revenue adjustments to be applied in 2026-27 allowed revenues eligible for tax uplift - real (2022-23 CPIH FYA prices) (WR)</v>
      </c>
      <c r="F359" s="219">
        <f xml:space="preserve"> 'Calc_In-periodODI'!F$348</f>
        <v>-1.3398416959859268E-2</v>
      </c>
      <c r="G359" s="219" t="str">
        <f xml:space="preserve"> 'Calc_In-periodODI'!G$348</f>
        <v>£m</v>
      </c>
    </row>
    <row r="360" spans="1:23" s="219" customFormat="1" hidden="1" outlineLevel="2" x14ac:dyDescent="0.2">
      <c r="A360" s="282"/>
      <c r="B360" s="282"/>
      <c r="C360" s="283"/>
      <c r="D360" s="284"/>
      <c r="E360" s="219" t="str">
        <f xml:space="preserve"> 'Calc_In-periodODI'!E$349</f>
        <v>In-period revenue adjustments to be applied in 2026-27 allowed revenues eligible for tax uplift - real (2022-23 CPIH FYA prices) (WN)</v>
      </c>
      <c r="F360" s="219">
        <f xml:space="preserve"> 'Calc_In-periodODI'!F$349</f>
        <v>-5.7536241216882553</v>
      </c>
      <c r="G360" s="219" t="str">
        <f xml:space="preserve"> 'Calc_In-periodODI'!G$349</f>
        <v>£m</v>
      </c>
    </row>
    <row r="361" spans="1:23" s="219" customFormat="1" hidden="1" outlineLevel="2" x14ac:dyDescent="0.2">
      <c r="A361" s="282"/>
      <c r="B361" s="282"/>
      <c r="C361" s="283"/>
      <c r="D361" s="284"/>
      <c r="E361" s="219" t="str">
        <f xml:space="preserve"> 'Calc_In-periodODI'!E$350</f>
        <v>In-period revenue adjustments to be applied in 2026-27 allowed revenues eligible for tax uplift - real (2022-23 CPIH FYA prices) (WWN)</v>
      </c>
      <c r="F361" s="219">
        <f xml:space="preserve"> 'Calc_In-periodODI'!F$350</f>
        <v>-2.9501818283224064</v>
      </c>
      <c r="G361" s="219" t="str">
        <f xml:space="preserve"> 'Calc_In-periodODI'!G$350</f>
        <v>£m</v>
      </c>
    </row>
    <row r="362" spans="1:23" s="219" customFormat="1" hidden="1" outlineLevel="2" x14ac:dyDescent="0.2">
      <c r="A362" s="282"/>
      <c r="B362" s="282"/>
      <c r="C362" s="283"/>
      <c r="D362" s="284"/>
      <c r="E362" s="219" t="str">
        <f xml:space="preserve"> 'Calc_In-periodODI'!E$351</f>
        <v>In-period revenue adjustments to be applied in 2026-27 allowed revenues eligible for tax uplift - real (2022-23 CPIH FYA prices) (BR)</v>
      </c>
      <c r="F362" s="219">
        <f xml:space="preserve"> 'Calc_In-periodODI'!F$351</f>
        <v>-1.8146333759795297E-2</v>
      </c>
      <c r="G362" s="219" t="str">
        <f xml:space="preserve"> 'Calc_In-periodODI'!G$351</f>
        <v>£m</v>
      </c>
    </row>
    <row r="363" spans="1:23" s="219" customFormat="1" hidden="1" outlineLevel="2" x14ac:dyDescent="0.2">
      <c r="A363" s="282"/>
      <c r="B363" s="282"/>
      <c r="C363" s="283"/>
      <c r="D363" s="284"/>
      <c r="E363" s="219" t="str">
        <f xml:space="preserve"> 'Calc_In-periodODI'!E$352</f>
        <v>In-period revenue adjustments to be applied in 2026-27 allowed revenues eligible for tax uplift - real (2022-23 CPIH FYA prices) (ADDN1)</v>
      </c>
      <c r="F363" s="219">
        <f xml:space="preserve"> 'Calc_In-periodODI'!F$352</f>
        <v>0</v>
      </c>
      <c r="G363" s="219" t="str">
        <f xml:space="preserve"> 'Calc_In-periodODI'!G$352</f>
        <v>£m</v>
      </c>
    </row>
    <row r="364" spans="1:23" s="219" customFormat="1" hidden="1" outlineLevel="2" x14ac:dyDescent="0.2">
      <c r="A364" s="282"/>
      <c r="B364" s="282"/>
      <c r="C364" s="283"/>
      <c r="D364" s="284"/>
      <c r="E364" s="219" t="str">
        <f xml:space="preserve"> 'Calc_In-periodODI'!E$353</f>
        <v>In-period revenue adjustments to be applied in 2026-27 allowed revenues eligible for tax uplift - real (2022-23 CPIH FYA prices) (ADDN2)</v>
      </c>
      <c r="F364" s="219">
        <f xml:space="preserve"> 'Calc_In-periodODI'!F$353</f>
        <v>0</v>
      </c>
      <c r="G364" s="219" t="str">
        <f xml:space="preserve"> 'Calc_In-periodODI'!G$353</f>
        <v>£m</v>
      </c>
    </row>
    <row r="365" spans="1:23" s="219" customFormat="1" hidden="1" outlineLevel="2" x14ac:dyDescent="0.2">
      <c r="A365" s="282"/>
      <c r="B365" s="282"/>
      <c r="C365" s="283"/>
      <c r="D365" s="284"/>
    </row>
    <row r="366" spans="1:23" s="219" customFormat="1" hidden="1" outlineLevel="2" x14ac:dyDescent="0.2">
      <c r="A366" s="282"/>
      <c r="B366" s="282"/>
      <c r="C366" s="283"/>
      <c r="D366" s="284"/>
      <c r="E366" s="219" t="str">
        <f xml:space="preserve"> 'Calc_In-periodODI'!E$354</f>
        <v>In-period revenue adjustments to be applied in 2026-27 allowed revenues eligible for tax uplift - real (2022-23 CPIH FYA prices) (Residential retail)</v>
      </c>
      <c r="F366" s="219">
        <f xml:space="preserve"> 'Calc_In-periodODI'!F$354</f>
        <v>2.7460550539740924</v>
      </c>
      <c r="G366" s="219" t="str">
        <f xml:space="preserve"> 'Calc_In-periodODI'!G$354</f>
        <v>£m</v>
      </c>
    </row>
    <row r="367" spans="1:23" s="219" customFormat="1" hidden="1" outlineLevel="2" x14ac:dyDescent="0.2">
      <c r="A367" s="282"/>
      <c r="B367" s="282"/>
      <c r="C367" s="283"/>
      <c r="D367" s="284"/>
      <c r="E367" s="219" t="str">
        <f xml:space="preserve"> 'Calc_In-periodODI'!E$355</f>
        <v>In-period revenue adjustments to be applied in 2026-27 allowed revenues eligible for tax uplift - real (2022-23 CPIH FYA prices) (Business retail)</v>
      </c>
      <c r="F367" s="219">
        <f xml:space="preserve"> 'Calc_In-periodODI'!F$355</f>
        <v>0</v>
      </c>
      <c r="G367" s="219" t="str">
        <f xml:space="preserve"> 'Calc_In-periodODI'!G$355</f>
        <v>£m</v>
      </c>
    </row>
    <row r="368" spans="1:23" s="166" customFormat="1" hidden="1" outlineLevel="2" x14ac:dyDescent="0.2">
      <c r="A368" s="279"/>
      <c r="B368" s="279"/>
      <c r="C368" s="280"/>
      <c r="D368" s="281"/>
    </row>
    <row r="369" spans="1:23" s="219" customFormat="1" hidden="1" outlineLevel="2" x14ac:dyDescent="0.2">
      <c r="A369" s="282"/>
      <c r="B369" s="282"/>
      <c r="C369" s="283"/>
      <c r="D369" s="284"/>
      <c r="E369" s="219" t="str">
        <f xml:space="preserve"> 'Calc_In-periodODI'!E$395</f>
        <v>In-period revenue adjustments to be applied in 2026-27 allowed revenues not eligible for tax uplift - real (2022-23 CPIH FYA prices) (WR)</v>
      </c>
      <c r="F369" s="219">
        <f xml:space="preserve"> 'Calc_In-periodODI'!F$395</f>
        <v>0</v>
      </c>
      <c r="G369" s="219" t="str">
        <f xml:space="preserve"> 'Calc_In-periodODI'!G$395</f>
        <v>£m</v>
      </c>
    </row>
    <row r="370" spans="1:23" s="219" customFormat="1" hidden="1" outlineLevel="2" x14ac:dyDescent="0.2">
      <c r="A370" s="282"/>
      <c r="B370" s="282"/>
      <c r="C370" s="283"/>
      <c r="D370" s="284"/>
      <c r="E370" s="219" t="str">
        <f xml:space="preserve"> 'Calc_In-periodODI'!E$396</f>
        <v>In-period revenue adjustments to be applied in 2026-27 allowed revenues not eligible for tax uplift - real (2022-23 CPIH FYA prices) (WN)</v>
      </c>
      <c r="F370" s="219">
        <f xml:space="preserve"> 'Calc_In-periodODI'!F$396</f>
        <v>0</v>
      </c>
      <c r="G370" s="219" t="str">
        <f xml:space="preserve"> 'Calc_In-periodODI'!G$396</f>
        <v>£m</v>
      </c>
    </row>
    <row r="371" spans="1:23" s="219" customFormat="1" hidden="1" outlineLevel="2" x14ac:dyDescent="0.2">
      <c r="A371" s="282"/>
      <c r="B371" s="282"/>
      <c r="C371" s="283"/>
      <c r="D371" s="284"/>
      <c r="E371" s="219" t="str">
        <f xml:space="preserve"> 'Calc_In-periodODI'!E$397</f>
        <v>In-period revenue adjustments to be applied in 2026-27 allowed revenues not eligible for tax uplift - real (2022-23 CPIH FYA prices) (WWN)</v>
      </c>
      <c r="F371" s="219">
        <f xml:space="preserve"> 'Calc_In-periodODI'!F$397</f>
        <v>0</v>
      </c>
      <c r="G371" s="219" t="str">
        <f xml:space="preserve"> 'Calc_In-periodODI'!G$397</f>
        <v>£m</v>
      </c>
    </row>
    <row r="372" spans="1:23" s="219" customFormat="1" hidden="1" outlineLevel="2" x14ac:dyDescent="0.2">
      <c r="A372" s="282"/>
      <c r="B372" s="282"/>
      <c r="C372" s="283"/>
      <c r="D372" s="284"/>
      <c r="E372" s="219" t="str">
        <f xml:space="preserve"> 'Calc_In-periodODI'!E$398</f>
        <v>In-period revenue adjustments to be applied in 2026-27 allowed revenues not eligible for tax uplift - real (2022-23 CPIH FYA prices) (BR)</v>
      </c>
      <c r="F372" s="219">
        <f xml:space="preserve"> 'Calc_In-periodODI'!F$398</f>
        <v>0</v>
      </c>
      <c r="G372" s="219" t="str">
        <f xml:space="preserve"> 'Calc_In-periodODI'!G$398</f>
        <v>£m</v>
      </c>
    </row>
    <row r="373" spans="1:23" s="219" customFormat="1" hidden="1" outlineLevel="2" x14ac:dyDescent="0.2">
      <c r="A373" s="282"/>
      <c r="B373" s="282"/>
      <c r="C373" s="283"/>
      <c r="D373" s="284"/>
      <c r="E373" s="219" t="str">
        <f xml:space="preserve"> 'Calc_In-periodODI'!E$399</f>
        <v>In-period revenue adjustments to be applied in 2026-27 allowed revenues not eligible for tax uplift - real (2022-23 CPIH FYA prices) (ADDN1)</v>
      </c>
      <c r="F373" s="219">
        <f xml:space="preserve"> 'Calc_In-periodODI'!F$399</f>
        <v>0</v>
      </c>
      <c r="G373" s="219" t="str">
        <f xml:space="preserve"> 'Calc_In-periodODI'!G$399</f>
        <v>£m</v>
      </c>
    </row>
    <row r="374" spans="1:23" s="219" customFormat="1" hidden="1" outlineLevel="2" x14ac:dyDescent="0.2">
      <c r="A374" s="282"/>
      <c r="B374" s="282"/>
      <c r="C374" s="283"/>
      <c r="D374" s="284"/>
      <c r="E374" s="219" t="str">
        <f xml:space="preserve"> 'Calc_In-periodODI'!E$400</f>
        <v>In-period revenue adjustments to be applied in 2026-27 allowed revenues not eligible for tax uplift - real (2022-23 CPIH FYA prices) (ADDN2)</v>
      </c>
      <c r="F374" s="219">
        <f xml:space="preserve"> 'Calc_In-periodODI'!F$400</f>
        <v>0</v>
      </c>
      <c r="G374" s="219" t="str">
        <f xml:space="preserve"> 'Calc_In-periodODI'!G$400</f>
        <v>£m</v>
      </c>
    </row>
    <row r="375" spans="1:23" s="219" customFormat="1" hidden="1" outlineLevel="2" x14ac:dyDescent="0.2">
      <c r="A375" s="282"/>
      <c r="B375" s="282"/>
      <c r="C375" s="283"/>
      <c r="D375" s="284"/>
    </row>
    <row r="376" spans="1:23" s="219" customFormat="1" hidden="1" outlineLevel="2" x14ac:dyDescent="0.2">
      <c r="A376" s="282"/>
      <c r="B376" s="282"/>
      <c r="C376" s="283"/>
      <c r="D376" s="284"/>
      <c r="E376" s="219" t="str">
        <f xml:space="preserve"> 'Calc_In-periodODI'!E$401</f>
        <v>In-period revenue adjustments to be applied in 2026-27 allowed revenues not eligible for tax uplift - real (2022-23 CPIH FYA prices) (Residential retail)</v>
      </c>
      <c r="F376" s="219">
        <f xml:space="preserve"> 'Calc_In-periodODI'!F$401</f>
        <v>0</v>
      </c>
      <c r="G376" s="219" t="str">
        <f xml:space="preserve"> 'Calc_In-periodODI'!G$401</f>
        <v>£m</v>
      </c>
    </row>
    <row r="377" spans="1:23" s="219" customFormat="1" hidden="1" outlineLevel="2" x14ac:dyDescent="0.2">
      <c r="A377" s="282"/>
      <c r="B377" s="282"/>
      <c r="C377" s="283"/>
      <c r="D377" s="284"/>
      <c r="E377" s="219" t="str">
        <f xml:space="preserve"> 'Calc_In-periodODI'!E$402</f>
        <v>In-period revenue adjustments to be applied in 2026-27 allowed revenues not eligible for tax uplift - real (2022-23 CPIH FYA prices) (Business retail)</v>
      </c>
      <c r="F377" s="219">
        <f xml:space="preserve"> 'Calc_In-periodODI'!F$402</f>
        <v>0</v>
      </c>
      <c r="G377" s="219" t="str">
        <f xml:space="preserve"> 'Calc_In-periodODI'!G$402</f>
        <v>£m</v>
      </c>
    </row>
    <row r="378" spans="1:23" s="219" customFormat="1" hidden="1" outlineLevel="2" x14ac:dyDescent="0.2">
      <c r="A378" s="282"/>
      <c r="B378" s="282"/>
      <c r="C378" s="283"/>
      <c r="D378" s="284"/>
    </row>
    <row r="379" spans="1:23" s="219" customFormat="1" hidden="1" outlineLevel="2" x14ac:dyDescent="0.2">
      <c r="A379" s="282"/>
      <c r="B379" s="282"/>
      <c r="C379" s="283"/>
      <c r="D379" s="284"/>
      <c r="E379" s="219" t="str">
        <f xml:space="preserve"> InpS!E$369</f>
        <v>2026-27 year ending March</v>
      </c>
      <c r="F379" s="285">
        <f xml:space="preserve"> InpS!F$369</f>
        <v>2027</v>
      </c>
      <c r="G379" s="219" t="str">
        <f xml:space="preserve"> InpS!G$369</f>
        <v>Year#</v>
      </c>
    </row>
    <row r="380" spans="1:23" s="219" customFormat="1" hidden="1" outlineLevel="2" x14ac:dyDescent="0.2">
      <c r="A380" s="282"/>
      <c r="B380" s="282"/>
      <c r="C380" s="283"/>
      <c r="D380" s="284"/>
    </row>
    <row r="381" spans="1:23" s="166" customFormat="1" hidden="1" outlineLevel="2" x14ac:dyDescent="0.2">
      <c r="A381" s="279"/>
      <c r="B381" s="279"/>
      <c r="C381" s="280"/>
      <c r="D381" s="281"/>
      <c r="E381" s="166" t="s">
        <v>1414</v>
      </c>
      <c r="G381" s="166" t="s">
        <v>158</v>
      </c>
      <c r="H381" s="166">
        <f t="shared" ref="H381:H386" si="213" xml:space="preserve"> SUM(J381:W381)</f>
        <v>-1.3398416959859268E-2</v>
      </c>
      <c r="J381" s="166">
        <f t="shared" ref="J381:W381" si="214" xml:space="preserve"> IF( J$4 = $F$379, $F359, 0 )</f>
        <v>0</v>
      </c>
      <c r="K381" s="166">
        <f t="shared" si="214"/>
        <v>0</v>
      </c>
      <c r="L381" s="166">
        <f t="shared" si="214"/>
        <v>0</v>
      </c>
      <c r="M381" s="166">
        <f t="shared" si="214"/>
        <v>0</v>
      </c>
      <c r="N381" s="166">
        <f t="shared" si="214"/>
        <v>0</v>
      </c>
      <c r="O381" s="166">
        <f t="shared" si="214"/>
        <v>0</v>
      </c>
      <c r="P381" s="166">
        <f t="shared" si="214"/>
        <v>0</v>
      </c>
      <c r="Q381" s="166">
        <f t="shared" si="214"/>
        <v>0</v>
      </c>
      <c r="R381" s="166">
        <f t="shared" si="214"/>
        <v>0</v>
      </c>
      <c r="S381" s="166">
        <f t="shared" si="214"/>
        <v>0</v>
      </c>
      <c r="T381" s="166">
        <f t="shared" si="214"/>
        <v>-1.3398416959859268E-2</v>
      </c>
      <c r="U381" s="166">
        <f t="shared" si="214"/>
        <v>0</v>
      </c>
      <c r="V381" s="166">
        <f t="shared" si="214"/>
        <v>0</v>
      </c>
      <c r="W381" s="166">
        <f t="shared" si="214"/>
        <v>0</v>
      </c>
    </row>
    <row r="382" spans="1:23" s="166" customFormat="1" hidden="1" outlineLevel="2" x14ac:dyDescent="0.2">
      <c r="A382" s="279"/>
      <c r="B382" s="279"/>
      <c r="C382" s="280"/>
      <c r="D382" s="281"/>
      <c r="E382" s="166" t="s">
        <v>1415</v>
      </c>
      <c r="G382" s="166" t="s">
        <v>158</v>
      </c>
      <c r="H382" s="166">
        <f t="shared" si="213"/>
        <v>-5.7536241216882553</v>
      </c>
      <c r="J382" s="166">
        <f t="shared" ref="J382:W382" si="215" xml:space="preserve"> IF( J$4 = $F$379, $F360, 0 )</f>
        <v>0</v>
      </c>
      <c r="K382" s="166">
        <f t="shared" si="215"/>
        <v>0</v>
      </c>
      <c r="L382" s="166">
        <f t="shared" si="215"/>
        <v>0</v>
      </c>
      <c r="M382" s="166">
        <f t="shared" si="215"/>
        <v>0</v>
      </c>
      <c r="N382" s="166">
        <f t="shared" si="215"/>
        <v>0</v>
      </c>
      <c r="O382" s="166">
        <f t="shared" si="215"/>
        <v>0</v>
      </c>
      <c r="P382" s="166">
        <f t="shared" si="215"/>
        <v>0</v>
      </c>
      <c r="Q382" s="166">
        <f t="shared" si="215"/>
        <v>0</v>
      </c>
      <c r="R382" s="166">
        <f t="shared" si="215"/>
        <v>0</v>
      </c>
      <c r="S382" s="166">
        <f t="shared" si="215"/>
        <v>0</v>
      </c>
      <c r="T382" s="166">
        <f t="shared" si="215"/>
        <v>-5.7536241216882553</v>
      </c>
      <c r="U382" s="166">
        <f t="shared" si="215"/>
        <v>0</v>
      </c>
      <c r="V382" s="166">
        <f t="shared" si="215"/>
        <v>0</v>
      </c>
      <c r="W382" s="166">
        <f t="shared" si="215"/>
        <v>0</v>
      </c>
    </row>
    <row r="383" spans="1:23" s="166" customFormat="1" hidden="1" outlineLevel="2" x14ac:dyDescent="0.2">
      <c r="A383" s="279"/>
      <c r="B383" s="279"/>
      <c r="C383" s="280"/>
      <c r="D383" s="281"/>
      <c r="E383" s="166" t="s">
        <v>1416</v>
      </c>
      <c r="G383" s="166" t="s">
        <v>158</v>
      </c>
      <c r="H383" s="166">
        <f t="shared" si="213"/>
        <v>-2.9501818283224064</v>
      </c>
      <c r="J383" s="166">
        <f t="shared" ref="J383:W383" si="216" xml:space="preserve"> IF( J$4 = $F$379, $F361, 0 )</f>
        <v>0</v>
      </c>
      <c r="K383" s="166">
        <f t="shared" si="216"/>
        <v>0</v>
      </c>
      <c r="L383" s="166">
        <f t="shared" si="216"/>
        <v>0</v>
      </c>
      <c r="M383" s="166">
        <f t="shared" si="216"/>
        <v>0</v>
      </c>
      <c r="N383" s="166">
        <f t="shared" si="216"/>
        <v>0</v>
      </c>
      <c r="O383" s="166">
        <f t="shared" si="216"/>
        <v>0</v>
      </c>
      <c r="P383" s="166">
        <f t="shared" si="216"/>
        <v>0</v>
      </c>
      <c r="Q383" s="166">
        <f t="shared" si="216"/>
        <v>0</v>
      </c>
      <c r="R383" s="166">
        <f t="shared" si="216"/>
        <v>0</v>
      </c>
      <c r="S383" s="166">
        <f t="shared" si="216"/>
        <v>0</v>
      </c>
      <c r="T383" s="166">
        <f t="shared" si="216"/>
        <v>-2.9501818283224064</v>
      </c>
      <c r="U383" s="166">
        <f t="shared" si="216"/>
        <v>0</v>
      </c>
      <c r="V383" s="166">
        <f t="shared" si="216"/>
        <v>0</v>
      </c>
      <c r="W383" s="166">
        <f t="shared" si="216"/>
        <v>0</v>
      </c>
    </row>
    <row r="384" spans="1:23" s="166" customFormat="1" hidden="1" outlineLevel="2" x14ac:dyDescent="0.2">
      <c r="A384" s="279"/>
      <c r="B384" s="279"/>
      <c r="C384" s="280"/>
      <c r="D384" s="281"/>
      <c r="E384" s="166" t="s">
        <v>1417</v>
      </c>
      <c r="G384" s="166" t="s">
        <v>158</v>
      </c>
      <c r="H384" s="166">
        <f t="shared" si="213"/>
        <v>-1.8146333759795297E-2</v>
      </c>
      <c r="J384" s="166">
        <f t="shared" ref="J384:W384" si="217" xml:space="preserve"> IF( J$4 = $F$379, $F362, 0 )</f>
        <v>0</v>
      </c>
      <c r="K384" s="166">
        <f t="shared" si="217"/>
        <v>0</v>
      </c>
      <c r="L384" s="166">
        <f t="shared" si="217"/>
        <v>0</v>
      </c>
      <c r="M384" s="166">
        <f t="shared" si="217"/>
        <v>0</v>
      </c>
      <c r="N384" s="166">
        <f t="shared" si="217"/>
        <v>0</v>
      </c>
      <c r="O384" s="166">
        <f t="shared" si="217"/>
        <v>0</v>
      </c>
      <c r="P384" s="166">
        <f t="shared" si="217"/>
        <v>0</v>
      </c>
      <c r="Q384" s="166">
        <f t="shared" si="217"/>
        <v>0</v>
      </c>
      <c r="R384" s="166">
        <f t="shared" si="217"/>
        <v>0</v>
      </c>
      <c r="S384" s="166">
        <f t="shared" si="217"/>
        <v>0</v>
      </c>
      <c r="T384" s="166">
        <f t="shared" si="217"/>
        <v>-1.8146333759795297E-2</v>
      </c>
      <c r="U384" s="166">
        <f t="shared" si="217"/>
        <v>0</v>
      </c>
      <c r="V384" s="166">
        <f t="shared" si="217"/>
        <v>0</v>
      </c>
      <c r="W384" s="166">
        <f t="shared" si="217"/>
        <v>0</v>
      </c>
    </row>
    <row r="385" spans="1:23" s="166" customFormat="1" hidden="1" outlineLevel="2" x14ac:dyDescent="0.2">
      <c r="A385" s="279"/>
      <c r="B385" s="279"/>
      <c r="C385" s="280"/>
      <c r="D385" s="281"/>
      <c r="E385" s="166" t="s">
        <v>1418</v>
      </c>
      <c r="G385" s="166" t="s">
        <v>158</v>
      </c>
      <c r="H385" s="166">
        <f t="shared" si="213"/>
        <v>0</v>
      </c>
      <c r="J385" s="166">
        <f t="shared" ref="J385:W385" si="218" xml:space="preserve"> IF( J$4 = $F$379, $F363, 0 )</f>
        <v>0</v>
      </c>
      <c r="K385" s="166">
        <f t="shared" si="218"/>
        <v>0</v>
      </c>
      <c r="L385" s="166">
        <f t="shared" si="218"/>
        <v>0</v>
      </c>
      <c r="M385" s="166">
        <f t="shared" si="218"/>
        <v>0</v>
      </c>
      <c r="N385" s="166">
        <f t="shared" si="218"/>
        <v>0</v>
      </c>
      <c r="O385" s="166">
        <f t="shared" si="218"/>
        <v>0</v>
      </c>
      <c r="P385" s="166">
        <f t="shared" si="218"/>
        <v>0</v>
      </c>
      <c r="Q385" s="166">
        <f t="shared" si="218"/>
        <v>0</v>
      </c>
      <c r="R385" s="166">
        <f t="shared" si="218"/>
        <v>0</v>
      </c>
      <c r="S385" s="166">
        <f t="shared" si="218"/>
        <v>0</v>
      </c>
      <c r="T385" s="166">
        <f t="shared" si="218"/>
        <v>0</v>
      </c>
      <c r="U385" s="166">
        <f t="shared" si="218"/>
        <v>0</v>
      </c>
      <c r="V385" s="166">
        <f t="shared" si="218"/>
        <v>0</v>
      </c>
      <c r="W385" s="166">
        <f t="shared" si="218"/>
        <v>0</v>
      </c>
    </row>
    <row r="386" spans="1:23" s="166" customFormat="1" hidden="1" outlineLevel="2" x14ac:dyDescent="0.2">
      <c r="A386" s="279"/>
      <c r="B386" s="279"/>
      <c r="C386" s="280"/>
      <c r="D386" s="281"/>
      <c r="E386" s="166" t="s">
        <v>1419</v>
      </c>
      <c r="G386" s="166" t="s">
        <v>158</v>
      </c>
      <c r="H386" s="166">
        <f t="shared" si="213"/>
        <v>0</v>
      </c>
      <c r="J386" s="166">
        <f t="shared" ref="J386:W386" si="219" xml:space="preserve"> IF( J$4 = $F$379, $F364, 0 )</f>
        <v>0</v>
      </c>
      <c r="K386" s="166">
        <f t="shared" si="219"/>
        <v>0</v>
      </c>
      <c r="L386" s="166">
        <f t="shared" si="219"/>
        <v>0</v>
      </c>
      <c r="M386" s="166">
        <f t="shared" si="219"/>
        <v>0</v>
      </c>
      <c r="N386" s="166">
        <f t="shared" si="219"/>
        <v>0</v>
      </c>
      <c r="O386" s="166">
        <f t="shared" si="219"/>
        <v>0</v>
      </c>
      <c r="P386" s="166">
        <f t="shared" si="219"/>
        <v>0</v>
      </c>
      <c r="Q386" s="166">
        <f t="shared" si="219"/>
        <v>0</v>
      </c>
      <c r="R386" s="166">
        <f t="shared" si="219"/>
        <v>0</v>
      </c>
      <c r="S386" s="166">
        <f t="shared" si="219"/>
        <v>0</v>
      </c>
      <c r="T386" s="166">
        <f t="shared" si="219"/>
        <v>0</v>
      </c>
      <c r="U386" s="166">
        <f t="shared" si="219"/>
        <v>0</v>
      </c>
      <c r="V386" s="166">
        <f t="shared" si="219"/>
        <v>0</v>
      </c>
      <c r="W386" s="166">
        <f t="shared" si="219"/>
        <v>0</v>
      </c>
    </row>
    <row r="387" spans="1:23" s="166" customFormat="1" hidden="1" outlineLevel="2" x14ac:dyDescent="0.2">
      <c r="A387" s="279"/>
      <c r="B387" s="279"/>
      <c r="C387" s="280"/>
      <c r="D387" s="281"/>
    </row>
    <row r="388" spans="1:23" s="166" customFormat="1" hidden="1" outlineLevel="2" x14ac:dyDescent="0.2">
      <c r="A388" s="279"/>
      <c r="B388" s="279"/>
      <c r="C388" s="280"/>
      <c r="D388" s="281"/>
      <c r="E388" s="166" t="s">
        <v>1420</v>
      </c>
      <c r="G388" s="166" t="s">
        <v>158</v>
      </c>
      <c r="H388" s="166">
        <f t="shared" ref="H388:H389" si="220" xml:space="preserve"> SUM(J388:W388)</f>
        <v>2.7460550539740924</v>
      </c>
      <c r="J388" s="166">
        <f t="shared" ref="J388:W388" si="221" xml:space="preserve"> IF( J$4 = $F$379, $F366, 0 )</f>
        <v>0</v>
      </c>
      <c r="K388" s="166">
        <f t="shared" si="221"/>
        <v>0</v>
      </c>
      <c r="L388" s="166">
        <f t="shared" si="221"/>
        <v>0</v>
      </c>
      <c r="M388" s="166">
        <f t="shared" si="221"/>
        <v>0</v>
      </c>
      <c r="N388" s="166">
        <f t="shared" si="221"/>
        <v>0</v>
      </c>
      <c r="O388" s="166">
        <f t="shared" si="221"/>
        <v>0</v>
      </c>
      <c r="P388" s="166">
        <f t="shared" si="221"/>
        <v>0</v>
      </c>
      <c r="Q388" s="166">
        <f t="shared" si="221"/>
        <v>0</v>
      </c>
      <c r="R388" s="166">
        <f t="shared" si="221"/>
        <v>0</v>
      </c>
      <c r="S388" s="166">
        <f t="shared" si="221"/>
        <v>0</v>
      </c>
      <c r="T388" s="166">
        <f t="shared" si="221"/>
        <v>2.7460550539740924</v>
      </c>
      <c r="U388" s="166">
        <f t="shared" si="221"/>
        <v>0</v>
      </c>
      <c r="V388" s="166">
        <f t="shared" si="221"/>
        <v>0</v>
      </c>
      <c r="W388" s="166">
        <f t="shared" si="221"/>
        <v>0</v>
      </c>
    </row>
    <row r="389" spans="1:23" s="166" customFormat="1" hidden="1" outlineLevel="2" x14ac:dyDescent="0.2">
      <c r="A389" s="279"/>
      <c r="B389" s="279"/>
      <c r="C389" s="280"/>
      <c r="D389" s="281"/>
      <c r="E389" s="166" t="s">
        <v>1421</v>
      </c>
      <c r="G389" s="166" t="s">
        <v>158</v>
      </c>
      <c r="H389" s="166">
        <f t="shared" si="220"/>
        <v>0</v>
      </c>
      <c r="J389" s="166">
        <f t="shared" ref="J389:W389" si="222" xml:space="preserve"> IF( J$4 = $F$379, $F367, 0 )</f>
        <v>0</v>
      </c>
      <c r="K389" s="166">
        <f t="shared" si="222"/>
        <v>0</v>
      </c>
      <c r="L389" s="166">
        <f t="shared" si="222"/>
        <v>0</v>
      </c>
      <c r="M389" s="166">
        <f t="shared" si="222"/>
        <v>0</v>
      </c>
      <c r="N389" s="166">
        <f t="shared" si="222"/>
        <v>0</v>
      </c>
      <c r="O389" s="166">
        <f t="shared" si="222"/>
        <v>0</v>
      </c>
      <c r="P389" s="166">
        <f t="shared" si="222"/>
        <v>0</v>
      </c>
      <c r="Q389" s="166">
        <f t="shared" si="222"/>
        <v>0</v>
      </c>
      <c r="R389" s="166">
        <f t="shared" si="222"/>
        <v>0</v>
      </c>
      <c r="S389" s="166">
        <f t="shared" si="222"/>
        <v>0</v>
      </c>
      <c r="T389" s="166">
        <f t="shared" si="222"/>
        <v>0</v>
      </c>
      <c r="U389" s="166">
        <f t="shared" si="222"/>
        <v>0</v>
      </c>
      <c r="V389" s="166">
        <f t="shared" si="222"/>
        <v>0</v>
      </c>
      <c r="W389" s="166">
        <f t="shared" si="222"/>
        <v>0</v>
      </c>
    </row>
    <row r="390" spans="1:23" s="166" customFormat="1" hidden="1" outlineLevel="2" x14ac:dyDescent="0.2">
      <c r="A390" s="279"/>
      <c r="B390" s="279"/>
      <c r="C390" s="280"/>
      <c r="D390" s="281"/>
    </row>
    <row r="391" spans="1:23" s="166" customFormat="1" hidden="1" outlineLevel="2" x14ac:dyDescent="0.2">
      <c r="A391" s="279"/>
      <c r="B391" s="279"/>
      <c r="C391" s="280"/>
      <c r="D391" s="281"/>
      <c r="E391" s="166" t="s">
        <v>1422</v>
      </c>
      <c r="G391" s="166" t="s">
        <v>158</v>
      </c>
      <c r="H391" s="166">
        <f t="shared" ref="H391:H396" si="223" xml:space="preserve"> SUM(J391:W391)</f>
        <v>0</v>
      </c>
      <c r="J391" s="166">
        <f t="shared" ref="J391:W391" si="224" xml:space="preserve"> IF( J$4 = $F$379, $F369, 0 )</f>
        <v>0</v>
      </c>
      <c r="K391" s="166">
        <f t="shared" si="224"/>
        <v>0</v>
      </c>
      <c r="L391" s="166">
        <f t="shared" si="224"/>
        <v>0</v>
      </c>
      <c r="M391" s="166">
        <f t="shared" si="224"/>
        <v>0</v>
      </c>
      <c r="N391" s="166">
        <f t="shared" si="224"/>
        <v>0</v>
      </c>
      <c r="O391" s="166">
        <f t="shared" si="224"/>
        <v>0</v>
      </c>
      <c r="P391" s="166">
        <f t="shared" si="224"/>
        <v>0</v>
      </c>
      <c r="Q391" s="166">
        <f t="shared" si="224"/>
        <v>0</v>
      </c>
      <c r="R391" s="166">
        <f t="shared" si="224"/>
        <v>0</v>
      </c>
      <c r="S391" s="166">
        <f t="shared" si="224"/>
        <v>0</v>
      </c>
      <c r="T391" s="166">
        <f t="shared" si="224"/>
        <v>0</v>
      </c>
      <c r="U391" s="166">
        <f t="shared" si="224"/>
        <v>0</v>
      </c>
      <c r="V391" s="166">
        <f t="shared" si="224"/>
        <v>0</v>
      </c>
      <c r="W391" s="166">
        <f t="shared" si="224"/>
        <v>0</v>
      </c>
    </row>
    <row r="392" spans="1:23" s="166" customFormat="1" hidden="1" outlineLevel="2" x14ac:dyDescent="0.2">
      <c r="A392" s="279"/>
      <c r="B392" s="279"/>
      <c r="C392" s="280"/>
      <c r="D392" s="281"/>
      <c r="E392" s="166" t="s">
        <v>1423</v>
      </c>
      <c r="G392" s="166" t="s">
        <v>158</v>
      </c>
      <c r="H392" s="166">
        <f t="shared" si="223"/>
        <v>0</v>
      </c>
      <c r="J392" s="166">
        <f t="shared" ref="J392:W392" si="225" xml:space="preserve"> IF( J$4 = $F$379, $F370, 0 )</f>
        <v>0</v>
      </c>
      <c r="K392" s="166">
        <f t="shared" si="225"/>
        <v>0</v>
      </c>
      <c r="L392" s="166">
        <f t="shared" si="225"/>
        <v>0</v>
      </c>
      <c r="M392" s="166">
        <f t="shared" si="225"/>
        <v>0</v>
      </c>
      <c r="N392" s="166">
        <f t="shared" si="225"/>
        <v>0</v>
      </c>
      <c r="O392" s="166">
        <f t="shared" si="225"/>
        <v>0</v>
      </c>
      <c r="P392" s="166">
        <f t="shared" si="225"/>
        <v>0</v>
      </c>
      <c r="Q392" s="166">
        <f t="shared" si="225"/>
        <v>0</v>
      </c>
      <c r="R392" s="166">
        <f t="shared" si="225"/>
        <v>0</v>
      </c>
      <c r="S392" s="166">
        <f t="shared" si="225"/>
        <v>0</v>
      </c>
      <c r="T392" s="166">
        <f t="shared" si="225"/>
        <v>0</v>
      </c>
      <c r="U392" s="166">
        <f t="shared" si="225"/>
        <v>0</v>
      </c>
      <c r="V392" s="166">
        <f t="shared" si="225"/>
        <v>0</v>
      </c>
      <c r="W392" s="166">
        <f t="shared" si="225"/>
        <v>0</v>
      </c>
    </row>
    <row r="393" spans="1:23" s="166" customFormat="1" hidden="1" outlineLevel="2" x14ac:dyDescent="0.2">
      <c r="A393" s="279"/>
      <c r="B393" s="279"/>
      <c r="C393" s="280"/>
      <c r="D393" s="281"/>
      <c r="E393" s="166" t="s">
        <v>1424</v>
      </c>
      <c r="G393" s="166" t="s">
        <v>158</v>
      </c>
      <c r="H393" s="166">
        <f t="shared" si="223"/>
        <v>0</v>
      </c>
      <c r="J393" s="166">
        <f t="shared" ref="J393:W393" si="226" xml:space="preserve"> IF( J$4 = $F$379, $F371, 0 )</f>
        <v>0</v>
      </c>
      <c r="K393" s="166">
        <f t="shared" si="226"/>
        <v>0</v>
      </c>
      <c r="L393" s="166">
        <f t="shared" si="226"/>
        <v>0</v>
      </c>
      <c r="M393" s="166">
        <f t="shared" si="226"/>
        <v>0</v>
      </c>
      <c r="N393" s="166">
        <f t="shared" si="226"/>
        <v>0</v>
      </c>
      <c r="O393" s="166">
        <f t="shared" si="226"/>
        <v>0</v>
      </c>
      <c r="P393" s="166">
        <f t="shared" si="226"/>
        <v>0</v>
      </c>
      <c r="Q393" s="166">
        <f t="shared" si="226"/>
        <v>0</v>
      </c>
      <c r="R393" s="166">
        <f t="shared" si="226"/>
        <v>0</v>
      </c>
      <c r="S393" s="166">
        <f t="shared" si="226"/>
        <v>0</v>
      </c>
      <c r="T393" s="166">
        <f t="shared" si="226"/>
        <v>0</v>
      </c>
      <c r="U393" s="166">
        <f t="shared" si="226"/>
        <v>0</v>
      </c>
      <c r="V393" s="166">
        <f t="shared" si="226"/>
        <v>0</v>
      </c>
      <c r="W393" s="166">
        <f t="shared" si="226"/>
        <v>0</v>
      </c>
    </row>
    <row r="394" spans="1:23" s="166" customFormat="1" hidden="1" outlineLevel="2" x14ac:dyDescent="0.2">
      <c r="A394" s="279"/>
      <c r="B394" s="279"/>
      <c r="C394" s="280"/>
      <c r="D394" s="281"/>
      <c r="E394" s="166" t="s">
        <v>1425</v>
      </c>
      <c r="G394" s="166" t="s">
        <v>158</v>
      </c>
      <c r="H394" s="166">
        <f t="shared" si="223"/>
        <v>0</v>
      </c>
      <c r="J394" s="166">
        <f t="shared" ref="J394:W394" si="227" xml:space="preserve"> IF( J$4 = $F$379, $F372, 0 )</f>
        <v>0</v>
      </c>
      <c r="K394" s="166">
        <f t="shared" si="227"/>
        <v>0</v>
      </c>
      <c r="L394" s="166">
        <f t="shared" si="227"/>
        <v>0</v>
      </c>
      <c r="M394" s="166">
        <f t="shared" si="227"/>
        <v>0</v>
      </c>
      <c r="N394" s="166">
        <f t="shared" si="227"/>
        <v>0</v>
      </c>
      <c r="O394" s="166">
        <f t="shared" si="227"/>
        <v>0</v>
      </c>
      <c r="P394" s="166">
        <f t="shared" si="227"/>
        <v>0</v>
      </c>
      <c r="Q394" s="166">
        <f t="shared" si="227"/>
        <v>0</v>
      </c>
      <c r="R394" s="166">
        <f t="shared" si="227"/>
        <v>0</v>
      </c>
      <c r="S394" s="166">
        <f t="shared" si="227"/>
        <v>0</v>
      </c>
      <c r="T394" s="166">
        <f t="shared" si="227"/>
        <v>0</v>
      </c>
      <c r="U394" s="166">
        <f t="shared" si="227"/>
        <v>0</v>
      </c>
      <c r="V394" s="166">
        <f t="shared" si="227"/>
        <v>0</v>
      </c>
      <c r="W394" s="166">
        <f t="shared" si="227"/>
        <v>0</v>
      </c>
    </row>
    <row r="395" spans="1:23" s="166" customFormat="1" hidden="1" outlineLevel="2" x14ac:dyDescent="0.2">
      <c r="A395" s="279"/>
      <c r="B395" s="279"/>
      <c r="C395" s="280"/>
      <c r="D395" s="281"/>
      <c r="E395" s="166" t="s">
        <v>1426</v>
      </c>
      <c r="G395" s="166" t="s">
        <v>158</v>
      </c>
      <c r="H395" s="166">
        <f t="shared" si="223"/>
        <v>0</v>
      </c>
      <c r="J395" s="166">
        <f t="shared" ref="J395:W395" si="228" xml:space="preserve"> IF( J$4 = $F$379, $F373, 0 )</f>
        <v>0</v>
      </c>
      <c r="K395" s="166">
        <f t="shared" si="228"/>
        <v>0</v>
      </c>
      <c r="L395" s="166">
        <f t="shared" si="228"/>
        <v>0</v>
      </c>
      <c r="M395" s="166">
        <f t="shared" si="228"/>
        <v>0</v>
      </c>
      <c r="N395" s="166">
        <f t="shared" si="228"/>
        <v>0</v>
      </c>
      <c r="O395" s="166">
        <f t="shared" si="228"/>
        <v>0</v>
      </c>
      <c r="P395" s="166">
        <f t="shared" si="228"/>
        <v>0</v>
      </c>
      <c r="Q395" s="166">
        <f t="shared" si="228"/>
        <v>0</v>
      </c>
      <c r="R395" s="166">
        <f t="shared" si="228"/>
        <v>0</v>
      </c>
      <c r="S395" s="166">
        <f t="shared" si="228"/>
        <v>0</v>
      </c>
      <c r="T395" s="166">
        <f t="shared" si="228"/>
        <v>0</v>
      </c>
      <c r="U395" s="166">
        <f t="shared" si="228"/>
        <v>0</v>
      </c>
      <c r="V395" s="166">
        <f t="shared" si="228"/>
        <v>0</v>
      </c>
      <c r="W395" s="166">
        <f t="shared" si="228"/>
        <v>0</v>
      </c>
    </row>
    <row r="396" spans="1:23" s="166" customFormat="1" hidden="1" outlineLevel="2" x14ac:dyDescent="0.2">
      <c r="A396" s="279"/>
      <c r="B396" s="279"/>
      <c r="C396" s="280"/>
      <c r="D396" s="281"/>
      <c r="E396" s="166" t="s">
        <v>1427</v>
      </c>
      <c r="G396" s="166" t="s">
        <v>158</v>
      </c>
      <c r="H396" s="166">
        <f t="shared" si="223"/>
        <v>0</v>
      </c>
      <c r="J396" s="166">
        <f t="shared" ref="J396:W396" si="229" xml:space="preserve"> IF( J$4 = $F$379, $F374, 0 )</f>
        <v>0</v>
      </c>
      <c r="K396" s="166">
        <f t="shared" si="229"/>
        <v>0</v>
      </c>
      <c r="L396" s="166">
        <f t="shared" si="229"/>
        <v>0</v>
      </c>
      <c r="M396" s="166">
        <f t="shared" si="229"/>
        <v>0</v>
      </c>
      <c r="N396" s="166">
        <f t="shared" si="229"/>
        <v>0</v>
      </c>
      <c r="O396" s="166">
        <f t="shared" si="229"/>
        <v>0</v>
      </c>
      <c r="P396" s="166">
        <f t="shared" si="229"/>
        <v>0</v>
      </c>
      <c r="Q396" s="166">
        <f t="shared" si="229"/>
        <v>0</v>
      </c>
      <c r="R396" s="166">
        <f t="shared" si="229"/>
        <v>0</v>
      </c>
      <c r="S396" s="166">
        <f t="shared" si="229"/>
        <v>0</v>
      </c>
      <c r="T396" s="166">
        <f t="shared" si="229"/>
        <v>0</v>
      </c>
      <c r="U396" s="166">
        <f t="shared" si="229"/>
        <v>0</v>
      </c>
      <c r="V396" s="166">
        <f t="shared" si="229"/>
        <v>0</v>
      </c>
      <c r="W396" s="166">
        <f t="shared" si="229"/>
        <v>0</v>
      </c>
    </row>
    <row r="397" spans="1:23" s="166" customFormat="1" hidden="1" outlineLevel="2" x14ac:dyDescent="0.2">
      <c r="A397" s="279"/>
      <c r="B397" s="279"/>
      <c r="C397" s="280"/>
      <c r="D397" s="281"/>
    </row>
    <row r="398" spans="1:23" s="166" customFormat="1" hidden="1" outlineLevel="2" x14ac:dyDescent="0.2">
      <c r="A398" s="279"/>
      <c r="B398" s="279"/>
      <c r="C398" s="280"/>
      <c r="D398" s="281"/>
      <c r="E398" s="166" t="s">
        <v>1428</v>
      </c>
      <c r="G398" s="166" t="s">
        <v>158</v>
      </c>
      <c r="H398" s="166">
        <f xml:space="preserve"> SUM(J398:W398)</f>
        <v>0</v>
      </c>
      <c r="J398" s="166">
        <f t="shared" ref="J398:W398" si="230" xml:space="preserve"> IF( J$4 = $F$379, $F376, 0 )</f>
        <v>0</v>
      </c>
      <c r="K398" s="166">
        <f t="shared" si="230"/>
        <v>0</v>
      </c>
      <c r="L398" s="166">
        <f t="shared" si="230"/>
        <v>0</v>
      </c>
      <c r="M398" s="166">
        <f t="shared" si="230"/>
        <v>0</v>
      </c>
      <c r="N398" s="166">
        <f t="shared" si="230"/>
        <v>0</v>
      </c>
      <c r="O398" s="166">
        <f t="shared" si="230"/>
        <v>0</v>
      </c>
      <c r="P398" s="166">
        <f t="shared" si="230"/>
        <v>0</v>
      </c>
      <c r="Q398" s="166">
        <f t="shared" si="230"/>
        <v>0</v>
      </c>
      <c r="R398" s="166">
        <f t="shared" si="230"/>
        <v>0</v>
      </c>
      <c r="S398" s="166">
        <f t="shared" si="230"/>
        <v>0</v>
      </c>
      <c r="T398" s="166">
        <f t="shared" si="230"/>
        <v>0</v>
      </c>
      <c r="U398" s="166">
        <f t="shared" si="230"/>
        <v>0</v>
      </c>
      <c r="V398" s="166">
        <f t="shared" si="230"/>
        <v>0</v>
      </c>
      <c r="W398" s="166">
        <f t="shared" si="230"/>
        <v>0</v>
      </c>
    </row>
    <row r="399" spans="1:23" s="166" customFormat="1" hidden="1" outlineLevel="2" x14ac:dyDescent="0.2">
      <c r="A399" s="279"/>
      <c r="B399" s="279"/>
      <c r="C399" s="280"/>
      <c r="D399" s="281"/>
      <c r="E399" s="166" t="s">
        <v>1429</v>
      </c>
      <c r="G399" s="166" t="s">
        <v>158</v>
      </c>
      <c r="H399" s="166">
        <f t="shared" ref="H399" si="231" xml:space="preserve"> SUM(J399:W399)</f>
        <v>0</v>
      </c>
      <c r="J399" s="166">
        <f t="shared" ref="J399:W399" si="232" xml:space="preserve"> IF( J$4 = $F$379, $F377, 0 )</f>
        <v>0</v>
      </c>
      <c r="K399" s="166">
        <f t="shared" si="232"/>
        <v>0</v>
      </c>
      <c r="L399" s="166">
        <f t="shared" si="232"/>
        <v>0</v>
      </c>
      <c r="M399" s="166">
        <f t="shared" si="232"/>
        <v>0</v>
      </c>
      <c r="N399" s="166">
        <f t="shared" si="232"/>
        <v>0</v>
      </c>
      <c r="O399" s="166">
        <f t="shared" si="232"/>
        <v>0</v>
      </c>
      <c r="P399" s="166">
        <f t="shared" si="232"/>
        <v>0</v>
      </c>
      <c r="Q399" s="166">
        <f t="shared" si="232"/>
        <v>0</v>
      </c>
      <c r="R399" s="166">
        <f t="shared" si="232"/>
        <v>0</v>
      </c>
      <c r="S399" s="166">
        <f t="shared" si="232"/>
        <v>0</v>
      </c>
      <c r="T399" s="166">
        <f t="shared" si="232"/>
        <v>0</v>
      </c>
      <c r="U399" s="166">
        <f t="shared" si="232"/>
        <v>0</v>
      </c>
      <c r="V399" s="166">
        <f t="shared" si="232"/>
        <v>0</v>
      </c>
      <c r="W399" s="166">
        <f t="shared" si="232"/>
        <v>0</v>
      </c>
    </row>
    <row r="400" spans="1:23" s="166" customFormat="1" outlineLevel="1" x14ac:dyDescent="0.2">
      <c r="A400" s="279"/>
      <c r="B400" s="279"/>
      <c r="C400" s="280"/>
      <c r="D400" s="281"/>
    </row>
    <row r="401" spans="1:23" s="16" customFormat="1" outlineLevel="1" x14ac:dyDescent="0.2">
      <c r="A401" s="163"/>
      <c r="B401" s="163" t="s">
        <v>1430</v>
      </c>
      <c r="C401" s="164"/>
      <c r="D401" s="165"/>
      <c r="F401" s="166"/>
    </row>
    <row r="402" spans="1:23" s="166" customFormat="1" outlineLevel="2" x14ac:dyDescent="0.2">
      <c r="A402" s="279"/>
      <c r="B402" s="279"/>
      <c r="C402" s="280">
        <v>0</v>
      </c>
      <c r="D402" s="281">
        <v>0</v>
      </c>
      <c r="E402" s="166" t="s">
        <v>1431</v>
      </c>
      <c r="G402" s="166" t="s">
        <v>158</v>
      </c>
      <c r="H402" s="166">
        <f t="shared" ref="H402" si="233" xml:space="preserve"> SUM(J402:W402)</f>
        <v>0.37388649408284025</v>
      </c>
      <c r="J402" s="166">
        <f xml:space="preserve"> J$298 + J$338 + J$381</f>
        <v>0</v>
      </c>
      <c r="K402" s="166">
        <f t="shared" ref="K402:W402" si="234" xml:space="preserve"> K$298 + K$338 + K$381</f>
        <v>0</v>
      </c>
      <c r="L402" s="166">
        <f t="shared" si="234"/>
        <v>0</v>
      </c>
      <c r="M402" s="166">
        <f t="shared" si="234"/>
        <v>0</v>
      </c>
      <c r="N402" s="166">
        <f t="shared" si="234"/>
        <v>0</v>
      </c>
      <c r="O402" s="166">
        <f t="shared" si="234"/>
        <v>0</v>
      </c>
      <c r="P402" s="166">
        <f t="shared" si="234"/>
        <v>0</v>
      </c>
      <c r="Q402" s="166">
        <f t="shared" si="234"/>
        <v>0</v>
      </c>
      <c r="R402" s="166">
        <f t="shared" si="234"/>
        <v>0</v>
      </c>
      <c r="S402" s="166">
        <f xml:space="preserve"> S$298 + S$338 + S$381</f>
        <v>0.38728491104269952</v>
      </c>
      <c r="T402" s="166">
        <f t="shared" si="234"/>
        <v>-1.3398416959859268E-2</v>
      </c>
      <c r="U402" s="166">
        <f t="shared" si="234"/>
        <v>0</v>
      </c>
      <c r="V402" s="166">
        <f t="shared" si="234"/>
        <v>0</v>
      </c>
      <c r="W402" s="166">
        <f t="shared" si="234"/>
        <v>0</v>
      </c>
    </row>
    <row r="403" spans="1:23" s="166" customFormat="1" outlineLevel="2" x14ac:dyDescent="0.2">
      <c r="A403" s="279"/>
      <c r="B403" s="279"/>
      <c r="C403" s="280">
        <v>0</v>
      </c>
      <c r="D403" s="281">
        <v>0</v>
      </c>
      <c r="E403" s="166" t="s">
        <v>1432</v>
      </c>
      <c r="G403" s="166" t="s">
        <v>158</v>
      </c>
      <c r="H403" s="166">
        <f t="shared" ref="H403:H407" si="235" xml:space="preserve"> SUM(J403:W403)</f>
        <v>-2.1251411134655362</v>
      </c>
      <c r="J403" s="166">
        <f xml:space="preserve"> J$299 + J$339 + J$382</f>
        <v>0</v>
      </c>
      <c r="K403" s="166">
        <f t="shared" ref="K403:W403" si="236" xml:space="preserve"> K$299 + K$339 + K$382</f>
        <v>0</v>
      </c>
      <c r="L403" s="166">
        <f t="shared" si="236"/>
        <v>0</v>
      </c>
      <c r="M403" s="166">
        <f t="shared" si="236"/>
        <v>0</v>
      </c>
      <c r="N403" s="166">
        <f t="shared" si="236"/>
        <v>0</v>
      </c>
      <c r="O403" s="166">
        <f t="shared" si="236"/>
        <v>0</v>
      </c>
      <c r="P403" s="166">
        <f t="shared" si="236"/>
        <v>0</v>
      </c>
      <c r="Q403" s="166">
        <f t="shared" si="236"/>
        <v>0</v>
      </c>
      <c r="R403" s="166">
        <f t="shared" si="236"/>
        <v>0</v>
      </c>
      <c r="S403" s="166">
        <f t="shared" si="236"/>
        <v>3.6284830082227191</v>
      </c>
      <c r="T403" s="166">
        <f t="shared" si="236"/>
        <v>-5.7536241216882553</v>
      </c>
      <c r="U403" s="166">
        <f t="shared" si="236"/>
        <v>0</v>
      </c>
      <c r="V403" s="166">
        <f t="shared" si="236"/>
        <v>0</v>
      </c>
      <c r="W403" s="166">
        <f t="shared" si="236"/>
        <v>0</v>
      </c>
    </row>
    <row r="404" spans="1:23" s="166" customFormat="1" outlineLevel="2" x14ac:dyDescent="0.2">
      <c r="A404" s="279"/>
      <c r="B404" s="279"/>
      <c r="C404" s="280">
        <v>0</v>
      </c>
      <c r="D404" s="281">
        <v>0</v>
      </c>
      <c r="E404" s="166" t="s">
        <v>1433</v>
      </c>
      <c r="G404" s="166" t="s">
        <v>158</v>
      </c>
      <c r="H404" s="166">
        <f t="shared" si="235"/>
        <v>4.1386202910602901</v>
      </c>
      <c r="J404" s="166">
        <f xml:space="preserve"> J$300 + J$340 + J$383</f>
        <v>0</v>
      </c>
      <c r="K404" s="166">
        <f t="shared" ref="K404:W404" si="237" xml:space="preserve"> K$300 + K$340 + K$383</f>
        <v>0</v>
      </c>
      <c r="L404" s="166">
        <f t="shared" si="237"/>
        <v>0</v>
      </c>
      <c r="M404" s="166">
        <f t="shared" si="237"/>
        <v>0</v>
      </c>
      <c r="N404" s="166">
        <f t="shared" si="237"/>
        <v>0</v>
      </c>
      <c r="O404" s="166">
        <f t="shared" si="237"/>
        <v>0</v>
      </c>
      <c r="P404" s="166">
        <f t="shared" si="237"/>
        <v>0</v>
      </c>
      <c r="Q404" s="166">
        <f t="shared" si="237"/>
        <v>0</v>
      </c>
      <c r="R404" s="166">
        <f t="shared" si="237"/>
        <v>0</v>
      </c>
      <c r="S404" s="166">
        <f t="shared" si="237"/>
        <v>7.088802119382696</v>
      </c>
      <c r="T404" s="166">
        <f t="shared" si="237"/>
        <v>-2.9501818283224064</v>
      </c>
      <c r="U404" s="166">
        <f t="shared" si="237"/>
        <v>0</v>
      </c>
      <c r="V404" s="166">
        <f t="shared" si="237"/>
        <v>0</v>
      </c>
      <c r="W404" s="166">
        <f t="shared" si="237"/>
        <v>0</v>
      </c>
    </row>
    <row r="405" spans="1:23" s="166" customFormat="1" outlineLevel="2" x14ac:dyDescent="0.2">
      <c r="A405" s="279"/>
      <c r="B405" s="279"/>
      <c r="C405" s="280">
        <v>0</v>
      </c>
      <c r="D405" s="281">
        <v>0</v>
      </c>
      <c r="E405" s="166" t="s">
        <v>1434</v>
      </c>
      <c r="G405" s="166" t="s">
        <v>158</v>
      </c>
      <c r="H405" s="166">
        <f t="shared" si="235"/>
        <v>-1.5612222453222453</v>
      </c>
      <c r="J405" s="166">
        <f xml:space="preserve"> J$301 + J$341 + J$384</f>
        <v>0</v>
      </c>
      <c r="K405" s="166">
        <f t="shared" ref="K405:W405" si="238" xml:space="preserve"> K$301 + K$341 + K$384</f>
        <v>0</v>
      </c>
      <c r="L405" s="166">
        <f t="shared" si="238"/>
        <v>0</v>
      </c>
      <c r="M405" s="166">
        <f t="shared" si="238"/>
        <v>0</v>
      </c>
      <c r="N405" s="166">
        <f t="shared" si="238"/>
        <v>0</v>
      </c>
      <c r="O405" s="166">
        <f t="shared" si="238"/>
        <v>0</v>
      </c>
      <c r="P405" s="166">
        <f t="shared" si="238"/>
        <v>0</v>
      </c>
      <c r="Q405" s="166">
        <f t="shared" si="238"/>
        <v>0</v>
      </c>
      <c r="R405" s="166">
        <f t="shared" si="238"/>
        <v>0</v>
      </c>
      <c r="S405" s="166">
        <f t="shared" si="238"/>
        <v>-1.5430759115624499</v>
      </c>
      <c r="T405" s="166">
        <f t="shared" si="238"/>
        <v>-1.8146333759795297E-2</v>
      </c>
      <c r="U405" s="166">
        <f t="shared" si="238"/>
        <v>0</v>
      </c>
      <c r="V405" s="166">
        <f t="shared" si="238"/>
        <v>0</v>
      </c>
      <c r="W405" s="166">
        <f t="shared" si="238"/>
        <v>0</v>
      </c>
    </row>
    <row r="406" spans="1:23" s="166" customFormat="1" outlineLevel="2" x14ac:dyDescent="0.2">
      <c r="A406" s="279"/>
      <c r="B406" s="279"/>
      <c r="C406" s="280">
        <v>0</v>
      </c>
      <c r="D406" s="281">
        <v>0</v>
      </c>
      <c r="E406" s="166" t="s">
        <v>1435</v>
      </c>
      <c r="G406" s="166" t="s">
        <v>158</v>
      </c>
      <c r="H406" s="166">
        <f t="shared" si="235"/>
        <v>0</v>
      </c>
      <c r="J406" s="166">
        <f xml:space="preserve"> J$302 + J$342 + J$385</f>
        <v>0</v>
      </c>
      <c r="K406" s="166">
        <f t="shared" ref="K406:W406" si="239" xml:space="preserve"> K$302 + K$342 + K$385</f>
        <v>0</v>
      </c>
      <c r="L406" s="166">
        <f t="shared" si="239"/>
        <v>0</v>
      </c>
      <c r="M406" s="166">
        <f t="shared" si="239"/>
        <v>0</v>
      </c>
      <c r="N406" s="166">
        <f t="shared" si="239"/>
        <v>0</v>
      </c>
      <c r="O406" s="166">
        <f t="shared" si="239"/>
        <v>0</v>
      </c>
      <c r="P406" s="166">
        <f t="shared" si="239"/>
        <v>0</v>
      </c>
      <c r="Q406" s="166">
        <f t="shared" si="239"/>
        <v>0</v>
      </c>
      <c r="R406" s="166">
        <f t="shared" si="239"/>
        <v>0</v>
      </c>
      <c r="S406" s="166">
        <f t="shared" si="239"/>
        <v>0</v>
      </c>
      <c r="T406" s="166">
        <f t="shared" si="239"/>
        <v>0</v>
      </c>
      <c r="U406" s="166">
        <f t="shared" si="239"/>
        <v>0</v>
      </c>
      <c r="V406" s="166">
        <f t="shared" si="239"/>
        <v>0</v>
      </c>
      <c r="W406" s="166">
        <f t="shared" si="239"/>
        <v>0</v>
      </c>
    </row>
    <row r="407" spans="1:23" s="166" customFormat="1" outlineLevel="2" x14ac:dyDescent="0.2">
      <c r="A407" s="279"/>
      <c r="B407" s="279"/>
      <c r="C407" s="280">
        <v>0</v>
      </c>
      <c r="D407" s="281">
        <v>0</v>
      </c>
      <c r="E407" s="166" t="s">
        <v>1436</v>
      </c>
      <c r="G407" s="166" t="s">
        <v>158</v>
      </c>
      <c r="H407" s="166">
        <f t="shared" si="235"/>
        <v>0</v>
      </c>
      <c r="J407" s="166">
        <f xml:space="preserve"> J$303 + J$343 + J$386</f>
        <v>0</v>
      </c>
      <c r="K407" s="166">
        <f t="shared" ref="K407:W407" si="240" xml:space="preserve"> K$303 + K$343 + K$386</f>
        <v>0</v>
      </c>
      <c r="L407" s="166">
        <f t="shared" si="240"/>
        <v>0</v>
      </c>
      <c r="M407" s="166">
        <f t="shared" si="240"/>
        <v>0</v>
      </c>
      <c r="N407" s="166">
        <f t="shared" si="240"/>
        <v>0</v>
      </c>
      <c r="O407" s="166">
        <f t="shared" si="240"/>
        <v>0</v>
      </c>
      <c r="P407" s="166">
        <f t="shared" si="240"/>
        <v>0</v>
      </c>
      <c r="Q407" s="166">
        <f t="shared" si="240"/>
        <v>0</v>
      </c>
      <c r="R407" s="166">
        <f t="shared" si="240"/>
        <v>0</v>
      </c>
      <c r="S407" s="166">
        <f t="shared" si="240"/>
        <v>0</v>
      </c>
      <c r="T407" s="166">
        <f t="shared" si="240"/>
        <v>0</v>
      </c>
      <c r="U407" s="166">
        <f t="shared" si="240"/>
        <v>0</v>
      </c>
      <c r="V407" s="166">
        <f t="shared" si="240"/>
        <v>0</v>
      </c>
      <c r="W407" s="166">
        <f t="shared" si="240"/>
        <v>0</v>
      </c>
    </row>
    <row r="408" spans="1:23" s="166" customFormat="1" outlineLevel="2" x14ac:dyDescent="0.2">
      <c r="A408" s="279"/>
      <c r="B408" s="279"/>
      <c r="C408" s="280"/>
      <c r="D408" s="281"/>
    </row>
    <row r="409" spans="1:23" s="166" customFormat="1" outlineLevel="2" x14ac:dyDescent="0.2">
      <c r="A409" s="279"/>
      <c r="B409" s="279"/>
      <c r="C409" s="280">
        <v>0</v>
      </c>
      <c r="D409" s="281">
        <v>0</v>
      </c>
      <c r="E409" s="166" t="s">
        <v>1437</v>
      </c>
      <c r="G409" s="166" t="s">
        <v>158</v>
      </c>
      <c r="H409" s="166">
        <f t="shared" ref="H409:H413" si="241" xml:space="preserve"> SUM(J409:W409)</f>
        <v>0.56015689262258206</v>
      </c>
      <c r="J409" s="166">
        <f xml:space="preserve"> J$305 + J$348 + J$391</f>
        <v>0</v>
      </c>
      <c r="K409" s="166">
        <f t="shared" ref="K409:W409" si="242" xml:space="preserve"> K$305 + K$348 + K$391</f>
        <v>0</v>
      </c>
      <c r="L409" s="166">
        <f t="shared" si="242"/>
        <v>0</v>
      </c>
      <c r="M409" s="166">
        <f t="shared" si="242"/>
        <v>0</v>
      </c>
      <c r="N409" s="166">
        <f t="shared" si="242"/>
        <v>0</v>
      </c>
      <c r="O409" s="166">
        <f t="shared" si="242"/>
        <v>0</v>
      </c>
      <c r="P409" s="166">
        <f t="shared" si="242"/>
        <v>0</v>
      </c>
      <c r="Q409" s="166">
        <f t="shared" si="242"/>
        <v>0</v>
      </c>
      <c r="R409" s="166">
        <f t="shared" si="242"/>
        <v>0</v>
      </c>
      <c r="S409" s="166">
        <f t="shared" si="242"/>
        <v>0.56015689262258206</v>
      </c>
      <c r="T409" s="166">
        <f t="shared" si="242"/>
        <v>0</v>
      </c>
      <c r="U409" s="166">
        <f t="shared" si="242"/>
        <v>0</v>
      </c>
      <c r="V409" s="166">
        <f t="shared" si="242"/>
        <v>0</v>
      </c>
      <c r="W409" s="166">
        <f t="shared" si="242"/>
        <v>0</v>
      </c>
    </row>
    <row r="410" spans="1:23" s="166" customFormat="1" outlineLevel="2" x14ac:dyDescent="0.2">
      <c r="A410" s="279"/>
      <c r="B410" s="279"/>
      <c r="C410" s="280">
        <v>0</v>
      </c>
      <c r="D410" s="281">
        <v>0</v>
      </c>
      <c r="E410" s="166" t="s">
        <v>1438</v>
      </c>
      <c r="G410" s="166" t="s">
        <v>158</v>
      </c>
      <c r="H410" s="166">
        <f t="shared" si="241"/>
        <v>21.3543580075672</v>
      </c>
      <c r="J410" s="166">
        <f xml:space="preserve"> J$306 + J$349 + J$392</f>
        <v>0</v>
      </c>
      <c r="K410" s="166">
        <f t="shared" ref="K410:W410" si="243" xml:space="preserve"> K$306 + K$349 + K$392</f>
        <v>0</v>
      </c>
      <c r="L410" s="166">
        <f t="shared" si="243"/>
        <v>0</v>
      </c>
      <c r="M410" s="166">
        <f t="shared" si="243"/>
        <v>0</v>
      </c>
      <c r="N410" s="166">
        <f t="shared" si="243"/>
        <v>0</v>
      </c>
      <c r="O410" s="166">
        <f t="shared" si="243"/>
        <v>0</v>
      </c>
      <c r="P410" s="166">
        <f t="shared" si="243"/>
        <v>0</v>
      </c>
      <c r="Q410" s="166">
        <f t="shared" si="243"/>
        <v>0</v>
      </c>
      <c r="R410" s="166">
        <f t="shared" si="243"/>
        <v>0</v>
      </c>
      <c r="S410" s="166">
        <f xml:space="preserve"> S$306 + S$349 + S$392</f>
        <v>21.3543580075672</v>
      </c>
      <c r="T410" s="166">
        <f t="shared" si="243"/>
        <v>0</v>
      </c>
      <c r="U410" s="166">
        <f t="shared" si="243"/>
        <v>0</v>
      </c>
      <c r="V410" s="166">
        <f t="shared" si="243"/>
        <v>0</v>
      </c>
      <c r="W410" s="166">
        <f t="shared" si="243"/>
        <v>0</v>
      </c>
    </row>
    <row r="411" spans="1:23" s="166" customFormat="1" outlineLevel="2" x14ac:dyDescent="0.2">
      <c r="A411" s="279"/>
      <c r="B411" s="279"/>
      <c r="C411" s="280">
        <v>0</v>
      </c>
      <c r="D411" s="281">
        <v>0</v>
      </c>
      <c r="E411" s="166" t="s">
        <v>1439</v>
      </c>
      <c r="G411" s="166" t="s">
        <v>158</v>
      </c>
      <c r="H411" s="166">
        <f t="shared" si="241"/>
        <v>0.45121674586586824</v>
      </c>
      <c r="J411" s="166">
        <f xml:space="preserve"> J$307 + J$350 + J$393</f>
        <v>0</v>
      </c>
      <c r="K411" s="166">
        <f t="shared" ref="K411:W411" si="244" xml:space="preserve"> K$307 + K$350 + K$393</f>
        <v>0</v>
      </c>
      <c r="L411" s="166">
        <f t="shared" si="244"/>
        <v>0</v>
      </c>
      <c r="M411" s="166">
        <f t="shared" si="244"/>
        <v>0</v>
      </c>
      <c r="N411" s="166">
        <f t="shared" si="244"/>
        <v>0</v>
      </c>
      <c r="O411" s="166">
        <f t="shared" si="244"/>
        <v>0</v>
      </c>
      <c r="P411" s="166">
        <f t="shared" si="244"/>
        <v>0</v>
      </c>
      <c r="Q411" s="166">
        <f t="shared" si="244"/>
        <v>0</v>
      </c>
      <c r="R411" s="166">
        <f t="shared" si="244"/>
        <v>0</v>
      </c>
      <c r="S411" s="166">
        <f t="shared" si="244"/>
        <v>0.45121674586586824</v>
      </c>
      <c r="T411" s="166">
        <f t="shared" si="244"/>
        <v>0</v>
      </c>
      <c r="U411" s="166">
        <f t="shared" si="244"/>
        <v>0</v>
      </c>
      <c r="V411" s="166">
        <f t="shared" si="244"/>
        <v>0</v>
      </c>
      <c r="W411" s="166">
        <f t="shared" si="244"/>
        <v>0</v>
      </c>
    </row>
    <row r="412" spans="1:23" s="166" customFormat="1" outlineLevel="2" x14ac:dyDescent="0.2">
      <c r="A412" s="279"/>
      <c r="B412" s="279"/>
      <c r="C412" s="280">
        <v>0</v>
      </c>
      <c r="D412" s="281">
        <v>0</v>
      </c>
      <c r="E412" s="166" t="s">
        <v>1440</v>
      </c>
      <c r="G412" s="166" t="s">
        <v>158</v>
      </c>
      <c r="H412" s="166">
        <f t="shared" si="241"/>
        <v>-3.5386519786634918</v>
      </c>
      <c r="J412" s="166">
        <f xml:space="preserve"> J$308 + J$351 + J$394</f>
        <v>0</v>
      </c>
      <c r="K412" s="166">
        <f t="shared" ref="K412:W412" si="245" xml:space="preserve"> K$308 + K$351 + K$394</f>
        <v>0</v>
      </c>
      <c r="L412" s="166">
        <f t="shared" si="245"/>
        <v>0</v>
      </c>
      <c r="M412" s="166">
        <f t="shared" si="245"/>
        <v>0</v>
      </c>
      <c r="N412" s="166">
        <f t="shared" si="245"/>
        <v>0</v>
      </c>
      <c r="O412" s="166">
        <f t="shared" si="245"/>
        <v>0</v>
      </c>
      <c r="P412" s="166">
        <f t="shared" si="245"/>
        <v>0</v>
      </c>
      <c r="Q412" s="166">
        <f t="shared" si="245"/>
        <v>0</v>
      </c>
      <c r="R412" s="166">
        <f t="shared" si="245"/>
        <v>0</v>
      </c>
      <c r="S412" s="166">
        <f t="shared" si="245"/>
        <v>-3.5386519786634918</v>
      </c>
      <c r="T412" s="166">
        <f t="shared" si="245"/>
        <v>0</v>
      </c>
      <c r="U412" s="166">
        <f t="shared" si="245"/>
        <v>0</v>
      </c>
      <c r="V412" s="166">
        <f t="shared" si="245"/>
        <v>0</v>
      </c>
      <c r="W412" s="166">
        <f t="shared" si="245"/>
        <v>0</v>
      </c>
    </row>
    <row r="413" spans="1:23" s="166" customFormat="1" outlineLevel="2" x14ac:dyDescent="0.2">
      <c r="A413" s="279"/>
      <c r="B413" s="279"/>
      <c r="C413" s="280">
        <v>0</v>
      </c>
      <c r="D413" s="281">
        <v>0</v>
      </c>
      <c r="E413" s="166" t="s">
        <v>1441</v>
      </c>
      <c r="G413" s="166" t="s">
        <v>158</v>
      </c>
      <c r="H413" s="166">
        <f t="shared" si="241"/>
        <v>0</v>
      </c>
      <c r="J413" s="166">
        <f xml:space="preserve"> J$309 + J$352 + J$395</f>
        <v>0</v>
      </c>
      <c r="K413" s="166">
        <f t="shared" ref="K413:W413" si="246" xml:space="preserve"> K$309 + K$352 + K$395</f>
        <v>0</v>
      </c>
      <c r="L413" s="166">
        <f t="shared" si="246"/>
        <v>0</v>
      </c>
      <c r="M413" s="166">
        <f t="shared" si="246"/>
        <v>0</v>
      </c>
      <c r="N413" s="166">
        <f t="shared" si="246"/>
        <v>0</v>
      </c>
      <c r="O413" s="166">
        <f t="shared" si="246"/>
        <v>0</v>
      </c>
      <c r="P413" s="166">
        <f t="shared" si="246"/>
        <v>0</v>
      </c>
      <c r="Q413" s="166">
        <f t="shared" si="246"/>
        <v>0</v>
      </c>
      <c r="R413" s="166">
        <f t="shared" si="246"/>
        <v>0</v>
      </c>
      <c r="S413" s="166">
        <f t="shared" si="246"/>
        <v>0</v>
      </c>
      <c r="T413" s="166">
        <f t="shared" si="246"/>
        <v>0</v>
      </c>
      <c r="U413" s="166">
        <f t="shared" si="246"/>
        <v>0</v>
      </c>
      <c r="V413" s="166">
        <f t="shared" si="246"/>
        <v>0</v>
      </c>
      <c r="W413" s="166">
        <f t="shared" si="246"/>
        <v>0</v>
      </c>
    </row>
    <row r="414" spans="1:23" s="166" customFormat="1" outlineLevel="2" x14ac:dyDescent="0.2">
      <c r="A414" s="279"/>
      <c r="B414" s="279"/>
      <c r="C414" s="280">
        <v>0</v>
      </c>
      <c r="D414" s="281">
        <v>0</v>
      </c>
      <c r="E414" s="166" t="s">
        <v>1442</v>
      </c>
      <c r="G414" s="166" t="s">
        <v>158</v>
      </c>
      <c r="H414" s="166">
        <f xml:space="preserve"> SUM(J414:W414)</f>
        <v>0</v>
      </c>
      <c r="J414" s="166">
        <f xml:space="preserve"> J$310 + J$353 + J$396</f>
        <v>0</v>
      </c>
      <c r="K414" s="166">
        <f t="shared" ref="K414:W414" si="247" xml:space="preserve"> K$310 + K$353 + K$396</f>
        <v>0</v>
      </c>
      <c r="L414" s="166">
        <f t="shared" si="247"/>
        <v>0</v>
      </c>
      <c r="M414" s="166">
        <f t="shared" si="247"/>
        <v>0</v>
      </c>
      <c r="N414" s="166">
        <f t="shared" si="247"/>
        <v>0</v>
      </c>
      <c r="O414" s="166">
        <f t="shared" si="247"/>
        <v>0</v>
      </c>
      <c r="P414" s="166">
        <f t="shared" si="247"/>
        <v>0</v>
      </c>
      <c r="Q414" s="166">
        <f t="shared" si="247"/>
        <v>0</v>
      </c>
      <c r="R414" s="166">
        <f t="shared" si="247"/>
        <v>0</v>
      </c>
      <c r="S414" s="166">
        <f t="shared" si="247"/>
        <v>0</v>
      </c>
      <c r="T414" s="166">
        <f t="shared" si="247"/>
        <v>0</v>
      </c>
      <c r="U414" s="166">
        <f t="shared" si="247"/>
        <v>0</v>
      </c>
      <c r="V414" s="166">
        <f t="shared" si="247"/>
        <v>0</v>
      </c>
      <c r="W414" s="166">
        <f t="shared" si="247"/>
        <v>0</v>
      </c>
    </row>
    <row r="415" spans="1:23" s="166" customFormat="1" outlineLevel="2" x14ac:dyDescent="0.2">
      <c r="A415" s="279"/>
      <c r="B415" s="279"/>
      <c r="C415" s="280"/>
      <c r="D415" s="281"/>
    </row>
    <row r="416" spans="1:23" s="166" customFormat="1" outlineLevel="2" x14ac:dyDescent="0.2">
      <c r="A416" s="279"/>
      <c r="B416" s="279"/>
      <c r="C416" s="280">
        <v>0</v>
      </c>
      <c r="D416" s="281">
        <v>0</v>
      </c>
      <c r="E416" s="166" t="s">
        <v>1443</v>
      </c>
      <c r="G416" s="166" t="s">
        <v>158</v>
      </c>
      <c r="H416" s="166">
        <f t="shared" ref="H416" si="248" xml:space="preserve"> SUM(J416:W416)</f>
        <v>6.1807022966698177</v>
      </c>
      <c r="J416" s="166">
        <f xml:space="preserve"> J$312 + J$345 + J$355 + J$388 + J$398</f>
        <v>0</v>
      </c>
      <c r="K416" s="166">
        <f t="shared" ref="K416:W416" si="249" xml:space="preserve"> K$312 + K$345 + K$355 + K$388 + K$398</f>
        <v>0</v>
      </c>
      <c r="L416" s="166">
        <f t="shared" si="249"/>
        <v>0</v>
      </c>
      <c r="M416" s="166">
        <f t="shared" si="249"/>
        <v>0</v>
      </c>
      <c r="N416" s="166">
        <f t="shared" si="249"/>
        <v>0</v>
      </c>
      <c r="O416" s="166">
        <f t="shared" si="249"/>
        <v>0</v>
      </c>
      <c r="P416" s="166">
        <f t="shared" si="249"/>
        <v>0</v>
      </c>
      <c r="Q416" s="166">
        <f t="shared" si="249"/>
        <v>0</v>
      </c>
      <c r="R416" s="166">
        <f t="shared" si="249"/>
        <v>0</v>
      </c>
      <c r="S416" s="166">
        <f t="shared" si="249"/>
        <v>3.4346472426957249</v>
      </c>
      <c r="T416" s="166">
        <f t="shared" si="249"/>
        <v>2.7460550539740924</v>
      </c>
      <c r="U416" s="166">
        <f t="shared" si="249"/>
        <v>0</v>
      </c>
      <c r="V416" s="166">
        <f t="shared" si="249"/>
        <v>0</v>
      </c>
      <c r="W416" s="166">
        <f t="shared" si="249"/>
        <v>0</v>
      </c>
    </row>
    <row r="417" spans="1:23" s="166" customFormat="1" outlineLevel="2" x14ac:dyDescent="0.2">
      <c r="A417" s="279"/>
      <c r="B417" s="279"/>
      <c r="C417" s="280">
        <v>0</v>
      </c>
      <c r="D417" s="281">
        <v>0</v>
      </c>
      <c r="E417" s="166" t="s">
        <v>1444</v>
      </c>
      <c r="G417" s="166" t="s">
        <v>158</v>
      </c>
      <c r="H417" s="166">
        <f t="shared" ref="H417" si="250" xml:space="preserve"> SUM(J417:W417)</f>
        <v>0</v>
      </c>
      <c r="J417" s="166">
        <f xml:space="preserve"> J$313 + J$346 + J$356 + J$389 + J$399</f>
        <v>0</v>
      </c>
      <c r="K417" s="166">
        <f t="shared" ref="K417:W417" si="251" xml:space="preserve"> K$313 + K$346 + K$356 + K$389 + K$399</f>
        <v>0</v>
      </c>
      <c r="L417" s="166">
        <f t="shared" si="251"/>
        <v>0</v>
      </c>
      <c r="M417" s="166">
        <f t="shared" si="251"/>
        <v>0</v>
      </c>
      <c r="N417" s="166">
        <f t="shared" si="251"/>
        <v>0</v>
      </c>
      <c r="O417" s="166">
        <f t="shared" si="251"/>
        <v>0</v>
      </c>
      <c r="P417" s="166">
        <f t="shared" si="251"/>
        <v>0</v>
      </c>
      <c r="Q417" s="166">
        <f t="shared" si="251"/>
        <v>0</v>
      </c>
      <c r="R417" s="166">
        <f t="shared" si="251"/>
        <v>0</v>
      </c>
      <c r="S417" s="166">
        <f t="shared" si="251"/>
        <v>0</v>
      </c>
      <c r="T417" s="166">
        <f t="shared" si="251"/>
        <v>0</v>
      </c>
      <c r="U417" s="166">
        <f t="shared" si="251"/>
        <v>0</v>
      </c>
      <c r="V417" s="166">
        <f t="shared" si="251"/>
        <v>0</v>
      </c>
      <c r="W417" s="166">
        <f t="shared" si="251"/>
        <v>0</v>
      </c>
    </row>
    <row r="418" spans="1:23" s="16" customFormat="1" x14ac:dyDescent="0.2">
      <c r="A418" s="163"/>
      <c r="B418" s="163"/>
      <c r="C418" s="164"/>
      <c r="D418" s="165"/>
      <c r="E418" s="166"/>
      <c r="F418" s="166"/>
      <c r="G418" s="166"/>
      <c r="H418" s="166"/>
      <c r="I418" s="166"/>
      <c r="J418" s="166"/>
      <c r="K418" s="166"/>
      <c r="L418" s="166"/>
      <c r="M418" s="166"/>
      <c r="N418" s="166"/>
      <c r="O418" s="166"/>
      <c r="P418" s="166"/>
      <c r="Q418" s="166"/>
      <c r="R418" s="166"/>
      <c r="S418" s="166"/>
      <c r="T418" s="166"/>
      <c r="U418" s="166"/>
      <c r="V418" s="166"/>
      <c r="W418" s="166"/>
    </row>
    <row r="419" spans="1:23" s="223" customFormat="1" x14ac:dyDescent="0.2">
      <c r="A419" s="223" t="s">
        <v>1445</v>
      </c>
    </row>
    <row r="420" spans="1:23" s="16" customFormat="1" outlineLevel="2" x14ac:dyDescent="0.2">
      <c r="A420" s="251"/>
      <c r="C420" s="40"/>
      <c r="D420" s="46"/>
      <c r="E420" s="254"/>
      <c r="F420" s="270"/>
      <c r="G420" s="254"/>
      <c r="H420" s="11"/>
      <c r="I420" s="11"/>
    </row>
    <row r="421" spans="1:23" s="264" customFormat="1" outlineLevel="2" x14ac:dyDescent="0.2">
      <c r="A421" s="286" t="s">
        <v>1446</v>
      </c>
      <c r="C421" s="287">
        <v>0</v>
      </c>
      <c r="D421" s="288">
        <v>0</v>
      </c>
      <c r="E421" s="264" t="str">
        <f xml:space="preserve"> E$402</f>
        <v xml:space="preserve">Post financeability adjustments eligible for tax uplift - real (WR) </v>
      </c>
      <c r="F421" s="264">
        <f t="shared" ref="F421:W421" si="252" xml:space="preserve"> F$402</f>
        <v>0</v>
      </c>
      <c r="G421" s="264" t="str">
        <f t="shared" si="252"/>
        <v>£m</v>
      </c>
      <c r="H421" s="264">
        <f t="shared" si="252"/>
        <v>0.37388649408284025</v>
      </c>
      <c r="I421" s="264">
        <f t="shared" si="252"/>
        <v>0</v>
      </c>
      <c r="J421" s="264">
        <f t="shared" si="252"/>
        <v>0</v>
      </c>
      <c r="K421" s="264">
        <f t="shared" si="252"/>
        <v>0</v>
      </c>
      <c r="L421" s="264">
        <f t="shared" si="252"/>
        <v>0</v>
      </c>
      <c r="M421" s="264">
        <f t="shared" si="252"/>
        <v>0</v>
      </c>
      <c r="N421" s="264">
        <f t="shared" si="252"/>
        <v>0</v>
      </c>
      <c r="O421" s="264">
        <f t="shared" si="252"/>
        <v>0</v>
      </c>
      <c r="P421" s="264">
        <f t="shared" si="252"/>
        <v>0</v>
      </c>
      <c r="Q421" s="264">
        <f t="shared" si="252"/>
        <v>0</v>
      </c>
      <c r="R421" s="264">
        <f t="shared" si="252"/>
        <v>0</v>
      </c>
      <c r="S421" s="264">
        <f xml:space="preserve"> S$402</f>
        <v>0.38728491104269952</v>
      </c>
      <c r="T421" s="264">
        <f t="shared" si="252"/>
        <v>-1.3398416959859268E-2</v>
      </c>
      <c r="U421" s="264">
        <f t="shared" si="252"/>
        <v>0</v>
      </c>
      <c r="V421" s="264">
        <f t="shared" si="252"/>
        <v>0</v>
      </c>
      <c r="W421" s="264">
        <f t="shared" si="252"/>
        <v>0</v>
      </c>
    </row>
    <row r="422" spans="1:23" s="264" customFormat="1" outlineLevel="2" x14ac:dyDescent="0.2">
      <c r="A422" s="286" t="s">
        <v>1447</v>
      </c>
      <c r="C422" s="287">
        <v>0</v>
      </c>
      <c r="D422" s="288">
        <v>0</v>
      </c>
      <c r="E422" s="264" t="str">
        <f xml:space="preserve"> E$403</f>
        <v xml:space="preserve">Post financeability adjustments eligible for tax uplift - real (WN) </v>
      </c>
      <c r="F422" s="264">
        <f t="shared" ref="F422:W422" si="253" xml:space="preserve"> F$403</f>
        <v>0</v>
      </c>
      <c r="G422" s="264" t="str">
        <f t="shared" si="253"/>
        <v>£m</v>
      </c>
      <c r="H422" s="264">
        <f t="shared" si="253"/>
        <v>-2.1251411134655362</v>
      </c>
      <c r="I422" s="264">
        <f t="shared" si="253"/>
        <v>0</v>
      </c>
      <c r="J422" s="264">
        <f t="shared" si="253"/>
        <v>0</v>
      </c>
      <c r="K422" s="264">
        <f t="shared" si="253"/>
        <v>0</v>
      </c>
      <c r="L422" s="264">
        <f t="shared" si="253"/>
        <v>0</v>
      </c>
      <c r="M422" s="264">
        <f t="shared" si="253"/>
        <v>0</v>
      </c>
      <c r="N422" s="264">
        <f t="shared" si="253"/>
        <v>0</v>
      </c>
      <c r="O422" s="264">
        <f t="shared" si="253"/>
        <v>0</v>
      </c>
      <c r="P422" s="264">
        <f t="shared" si="253"/>
        <v>0</v>
      </c>
      <c r="Q422" s="264">
        <f t="shared" si="253"/>
        <v>0</v>
      </c>
      <c r="R422" s="264">
        <f t="shared" si="253"/>
        <v>0</v>
      </c>
      <c r="S422" s="264">
        <f t="shared" si="253"/>
        <v>3.6284830082227191</v>
      </c>
      <c r="T422" s="264">
        <f t="shared" si="253"/>
        <v>-5.7536241216882553</v>
      </c>
      <c r="U422" s="264">
        <f t="shared" si="253"/>
        <v>0</v>
      </c>
      <c r="V422" s="264">
        <f t="shared" si="253"/>
        <v>0</v>
      </c>
      <c r="W422" s="264">
        <f t="shared" si="253"/>
        <v>0</v>
      </c>
    </row>
    <row r="423" spans="1:23" s="264" customFormat="1" outlineLevel="2" x14ac:dyDescent="0.2">
      <c r="A423" s="286" t="s">
        <v>1448</v>
      </c>
      <c r="C423" s="287">
        <v>0</v>
      </c>
      <c r="D423" s="288">
        <v>0</v>
      </c>
      <c r="E423" s="264" t="str">
        <f xml:space="preserve"> E$404</f>
        <v xml:space="preserve">Post financeability adjustments eligible for tax uplift - real (WWN) </v>
      </c>
      <c r="F423" s="264">
        <f t="shared" ref="F423:W423" si="254" xml:space="preserve"> F$404</f>
        <v>0</v>
      </c>
      <c r="G423" s="264" t="str">
        <f t="shared" si="254"/>
        <v>£m</v>
      </c>
      <c r="H423" s="264">
        <f t="shared" si="254"/>
        <v>4.1386202910602901</v>
      </c>
      <c r="I423" s="264">
        <f t="shared" si="254"/>
        <v>0</v>
      </c>
      <c r="J423" s="264">
        <f t="shared" si="254"/>
        <v>0</v>
      </c>
      <c r="K423" s="264">
        <f t="shared" si="254"/>
        <v>0</v>
      </c>
      <c r="L423" s="264">
        <f t="shared" si="254"/>
        <v>0</v>
      </c>
      <c r="M423" s="264">
        <f t="shared" si="254"/>
        <v>0</v>
      </c>
      <c r="N423" s="264">
        <f t="shared" si="254"/>
        <v>0</v>
      </c>
      <c r="O423" s="264">
        <f t="shared" si="254"/>
        <v>0</v>
      </c>
      <c r="P423" s="264">
        <f t="shared" si="254"/>
        <v>0</v>
      </c>
      <c r="Q423" s="264">
        <f t="shared" si="254"/>
        <v>0</v>
      </c>
      <c r="R423" s="264">
        <f t="shared" si="254"/>
        <v>0</v>
      </c>
      <c r="S423" s="264">
        <f t="shared" si="254"/>
        <v>7.088802119382696</v>
      </c>
      <c r="T423" s="264">
        <f t="shared" si="254"/>
        <v>-2.9501818283224064</v>
      </c>
      <c r="U423" s="264">
        <f t="shared" si="254"/>
        <v>0</v>
      </c>
      <c r="V423" s="264">
        <f t="shared" si="254"/>
        <v>0</v>
      </c>
      <c r="W423" s="264">
        <f t="shared" si="254"/>
        <v>0</v>
      </c>
    </row>
    <row r="424" spans="1:23" s="264" customFormat="1" outlineLevel="2" x14ac:dyDescent="0.2">
      <c r="A424" s="286" t="s">
        <v>1449</v>
      </c>
      <c r="C424" s="287">
        <v>0</v>
      </c>
      <c r="D424" s="288">
        <v>0</v>
      </c>
      <c r="E424" s="264" t="str">
        <f xml:space="preserve"> E$405</f>
        <v xml:space="preserve">Post financeability adjustments eligible for tax uplift - real (BR) </v>
      </c>
      <c r="F424" s="264">
        <f t="shared" ref="F424:W424" si="255" xml:space="preserve"> F$405</f>
        <v>0</v>
      </c>
      <c r="G424" s="264" t="str">
        <f t="shared" si="255"/>
        <v>£m</v>
      </c>
      <c r="H424" s="264">
        <f t="shared" si="255"/>
        <v>-1.5612222453222453</v>
      </c>
      <c r="I424" s="264">
        <f t="shared" si="255"/>
        <v>0</v>
      </c>
      <c r="J424" s="264">
        <f t="shared" si="255"/>
        <v>0</v>
      </c>
      <c r="K424" s="264">
        <f t="shared" si="255"/>
        <v>0</v>
      </c>
      <c r="L424" s="264">
        <f t="shared" si="255"/>
        <v>0</v>
      </c>
      <c r="M424" s="264">
        <f t="shared" si="255"/>
        <v>0</v>
      </c>
      <c r="N424" s="264">
        <f t="shared" si="255"/>
        <v>0</v>
      </c>
      <c r="O424" s="264">
        <f t="shared" si="255"/>
        <v>0</v>
      </c>
      <c r="P424" s="264">
        <f t="shared" si="255"/>
        <v>0</v>
      </c>
      <c r="Q424" s="264">
        <f t="shared" si="255"/>
        <v>0</v>
      </c>
      <c r="R424" s="264">
        <f t="shared" si="255"/>
        <v>0</v>
      </c>
      <c r="S424" s="264">
        <f t="shared" si="255"/>
        <v>-1.5430759115624499</v>
      </c>
      <c r="T424" s="264">
        <f t="shared" si="255"/>
        <v>-1.8146333759795297E-2</v>
      </c>
      <c r="U424" s="264">
        <f t="shared" si="255"/>
        <v>0</v>
      </c>
      <c r="V424" s="264">
        <f t="shared" si="255"/>
        <v>0</v>
      </c>
      <c r="W424" s="264">
        <f t="shared" si="255"/>
        <v>0</v>
      </c>
    </row>
    <row r="425" spans="1:23" s="264" customFormat="1" outlineLevel="2" x14ac:dyDescent="0.2">
      <c r="A425" s="286" t="s">
        <v>1450</v>
      </c>
      <c r="C425" s="287">
        <v>0</v>
      </c>
      <c r="D425" s="288">
        <v>0</v>
      </c>
      <c r="E425" s="264" t="str">
        <f xml:space="preserve"> E$406</f>
        <v xml:space="preserve">Post financeability adjustments eligible for tax uplift - real (ADDN1) </v>
      </c>
      <c r="F425" s="264">
        <f t="shared" ref="F425:W425" si="256" xml:space="preserve"> F$406</f>
        <v>0</v>
      </c>
      <c r="G425" s="264" t="str">
        <f t="shared" si="256"/>
        <v>£m</v>
      </c>
      <c r="H425" s="264">
        <f t="shared" si="256"/>
        <v>0</v>
      </c>
      <c r="I425" s="264">
        <f t="shared" si="256"/>
        <v>0</v>
      </c>
      <c r="J425" s="264">
        <f t="shared" si="256"/>
        <v>0</v>
      </c>
      <c r="K425" s="264">
        <f t="shared" si="256"/>
        <v>0</v>
      </c>
      <c r="L425" s="264">
        <f t="shared" si="256"/>
        <v>0</v>
      </c>
      <c r="M425" s="264">
        <f t="shared" si="256"/>
        <v>0</v>
      </c>
      <c r="N425" s="264">
        <f t="shared" si="256"/>
        <v>0</v>
      </c>
      <c r="O425" s="264">
        <f t="shared" si="256"/>
        <v>0</v>
      </c>
      <c r="P425" s="264">
        <f t="shared" si="256"/>
        <v>0</v>
      </c>
      <c r="Q425" s="264">
        <f t="shared" si="256"/>
        <v>0</v>
      </c>
      <c r="R425" s="264">
        <f t="shared" si="256"/>
        <v>0</v>
      </c>
      <c r="S425" s="264">
        <f t="shared" si="256"/>
        <v>0</v>
      </c>
      <c r="T425" s="264">
        <f t="shared" si="256"/>
        <v>0</v>
      </c>
      <c r="U425" s="264">
        <f t="shared" si="256"/>
        <v>0</v>
      </c>
      <c r="V425" s="264">
        <f t="shared" si="256"/>
        <v>0</v>
      </c>
      <c r="W425" s="264">
        <f t="shared" si="256"/>
        <v>0</v>
      </c>
    </row>
    <row r="426" spans="1:23" s="264" customFormat="1" outlineLevel="2" x14ac:dyDescent="0.2">
      <c r="A426" s="286" t="s">
        <v>1451</v>
      </c>
      <c r="C426" s="287">
        <v>0</v>
      </c>
      <c r="D426" s="288">
        <v>0</v>
      </c>
      <c r="E426" s="264" t="str">
        <f xml:space="preserve"> E$407</f>
        <v xml:space="preserve">Post financeability adjustments eligible for tax uplift - real (ADDN2) </v>
      </c>
      <c r="F426" s="264">
        <f t="shared" ref="F426:W426" si="257" xml:space="preserve"> F$407</f>
        <v>0</v>
      </c>
      <c r="G426" s="264" t="str">
        <f t="shared" si="257"/>
        <v>£m</v>
      </c>
      <c r="H426" s="264">
        <f t="shared" si="257"/>
        <v>0</v>
      </c>
      <c r="I426" s="264">
        <f t="shared" si="257"/>
        <v>0</v>
      </c>
      <c r="J426" s="264">
        <f t="shared" si="257"/>
        <v>0</v>
      </c>
      <c r="K426" s="264">
        <f t="shared" si="257"/>
        <v>0</v>
      </c>
      <c r="L426" s="264">
        <f t="shared" si="257"/>
        <v>0</v>
      </c>
      <c r="M426" s="264">
        <f t="shared" si="257"/>
        <v>0</v>
      </c>
      <c r="N426" s="264">
        <f t="shared" si="257"/>
        <v>0</v>
      </c>
      <c r="O426" s="264">
        <f t="shared" si="257"/>
        <v>0</v>
      </c>
      <c r="P426" s="264">
        <f t="shared" si="257"/>
        <v>0</v>
      </c>
      <c r="Q426" s="264">
        <f t="shared" si="257"/>
        <v>0</v>
      </c>
      <c r="R426" s="264">
        <f t="shared" si="257"/>
        <v>0</v>
      </c>
      <c r="S426" s="264">
        <f t="shared" si="257"/>
        <v>0</v>
      </c>
      <c r="T426" s="264">
        <f t="shared" si="257"/>
        <v>0</v>
      </c>
      <c r="U426" s="264">
        <f t="shared" si="257"/>
        <v>0</v>
      </c>
      <c r="V426" s="264">
        <f t="shared" si="257"/>
        <v>0</v>
      </c>
      <c r="W426" s="264">
        <f t="shared" si="257"/>
        <v>0</v>
      </c>
    </row>
    <row r="427" spans="1:23" s="264" customFormat="1" outlineLevel="2" x14ac:dyDescent="0.2">
      <c r="A427" s="286"/>
      <c r="C427" s="287"/>
      <c r="D427" s="288"/>
    </row>
    <row r="428" spans="1:23" s="264" customFormat="1" outlineLevel="2" x14ac:dyDescent="0.2">
      <c r="A428" s="286" t="s">
        <v>1452</v>
      </c>
      <c r="C428" s="287">
        <v>0</v>
      </c>
      <c r="D428" s="288">
        <v>0</v>
      </c>
      <c r="E428" s="264" t="str">
        <f xml:space="preserve"> E$409</f>
        <v xml:space="preserve">Post financeability adjustments not eligible for tax uplift - real (WR) </v>
      </c>
      <c r="F428" s="264">
        <f t="shared" ref="F428:W428" si="258" xml:space="preserve"> F$409</f>
        <v>0</v>
      </c>
      <c r="G428" s="264" t="str">
        <f t="shared" si="258"/>
        <v>£m</v>
      </c>
      <c r="H428" s="264">
        <f t="shared" si="258"/>
        <v>0.56015689262258206</v>
      </c>
      <c r="I428" s="264">
        <f t="shared" si="258"/>
        <v>0</v>
      </c>
      <c r="J428" s="264">
        <f t="shared" si="258"/>
        <v>0</v>
      </c>
      <c r="K428" s="264">
        <f t="shared" si="258"/>
        <v>0</v>
      </c>
      <c r="L428" s="264">
        <f t="shared" si="258"/>
        <v>0</v>
      </c>
      <c r="M428" s="264">
        <f t="shared" si="258"/>
        <v>0</v>
      </c>
      <c r="N428" s="264">
        <f t="shared" si="258"/>
        <v>0</v>
      </c>
      <c r="O428" s="264">
        <f t="shared" si="258"/>
        <v>0</v>
      </c>
      <c r="P428" s="264">
        <f t="shared" si="258"/>
        <v>0</v>
      </c>
      <c r="Q428" s="264">
        <f t="shared" si="258"/>
        <v>0</v>
      </c>
      <c r="R428" s="264">
        <f t="shared" si="258"/>
        <v>0</v>
      </c>
      <c r="S428" s="264">
        <f t="shared" si="258"/>
        <v>0.56015689262258206</v>
      </c>
      <c r="T428" s="264">
        <f t="shared" si="258"/>
        <v>0</v>
      </c>
      <c r="U428" s="264">
        <f t="shared" si="258"/>
        <v>0</v>
      </c>
      <c r="V428" s="264">
        <f t="shared" si="258"/>
        <v>0</v>
      </c>
      <c r="W428" s="264">
        <f t="shared" si="258"/>
        <v>0</v>
      </c>
    </row>
    <row r="429" spans="1:23" s="264" customFormat="1" outlineLevel="2" x14ac:dyDescent="0.2">
      <c r="A429" s="286" t="s">
        <v>1453</v>
      </c>
      <c r="C429" s="287">
        <v>0</v>
      </c>
      <c r="D429" s="288">
        <v>0</v>
      </c>
      <c r="E429" s="264" t="str">
        <f xml:space="preserve"> E$410</f>
        <v xml:space="preserve">Post financeability adjustments not eligible for tax uplift - real (WN) </v>
      </c>
      <c r="F429" s="264">
        <f t="shared" ref="F429:W429" si="259" xml:space="preserve"> F$410</f>
        <v>0</v>
      </c>
      <c r="G429" s="264" t="str">
        <f t="shared" si="259"/>
        <v>£m</v>
      </c>
      <c r="H429" s="264">
        <f t="shared" si="259"/>
        <v>21.3543580075672</v>
      </c>
      <c r="I429" s="264">
        <f t="shared" si="259"/>
        <v>0</v>
      </c>
      <c r="J429" s="264">
        <f t="shared" si="259"/>
        <v>0</v>
      </c>
      <c r="K429" s="264">
        <f t="shared" si="259"/>
        <v>0</v>
      </c>
      <c r="L429" s="264">
        <f t="shared" si="259"/>
        <v>0</v>
      </c>
      <c r="M429" s="264">
        <f t="shared" si="259"/>
        <v>0</v>
      </c>
      <c r="N429" s="264">
        <f t="shared" si="259"/>
        <v>0</v>
      </c>
      <c r="O429" s="264">
        <f t="shared" si="259"/>
        <v>0</v>
      </c>
      <c r="P429" s="264">
        <f t="shared" si="259"/>
        <v>0</v>
      </c>
      <c r="Q429" s="264">
        <f t="shared" si="259"/>
        <v>0</v>
      </c>
      <c r="R429" s="264">
        <f t="shared" si="259"/>
        <v>0</v>
      </c>
      <c r="S429" s="264">
        <f t="shared" si="259"/>
        <v>21.3543580075672</v>
      </c>
      <c r="T429" s="264">
        <f t="shared" si="259"/>
        <v>0</v>
      </c>
      <c r="U429" s="264">
        <f t="shared" si="259"/>
        <v>0</v>
      </c>
      <c r="V429" s="264">
        <f t="shared" si="259"/>
        <v>0</v>
      </c>
      <c r="W429" s="264">
        <f t="shared" si="259"/>
        <v>0</v>
      </c>
    </row>
    <row r="430" spans="1:23" s="264" customFormat="1" outlineLevel="2" x14ac:dyDescent="0.2">
      <c r="A430" s="286" t="s">
        <v>1454</v>
      </c>
      <c r="C430" s="287">
        <v>0</v>
      </c>
      <c r="D430" s="288">
        <v>0</v>
      </c>
      <c r="E430" s="264" t="str">
        <f xml:space="preserve"> E$411</f>
        <v xml:space="preserve">Post financeability adjustments not eligible for tax uplift - real (WWN) </v>
      </c>
      <c r="F430" s="264">
        <f t="shared" ref="F430:W430" si="260" xml:space="preserve"> F$411</f>
        <v>0</v>
      </c>
      <c r="G430" s="264" t="str">
        <f t="shared" si="260"/>
        <v>£m</v>
      </c>
      <c r="H430" s="264">
        <f t="shared" si="260"/>
        <v>0.45121674586586824</v>
      </c>
      <c r="I430" s="264">
        <f t="shared" si="260"/>
        <v>0</v>
      </c>
      <c r="J430" s="264">
        <f t="shared" si="260"/>
        <v>0</v>
      </c>
      <c r="K430" s="264">
        <f t="shared" si="260"/>
        <v>0</v>
      </c>
      <c r="L430" s="264">
        <f t="shared" si="260"/>
        <v>0</v>
      </c>
      <c r="M430" s="264">
        <f t="shared" si="260"/>
        <v>0</v>
      </c>
      <c r="N430" s="264">
        <f t="shared" si="260"/>
        <v>0</v>
      </c>
      <c r="O430" s="264">
        <f t="shared" si="260"/>
        <v>0</v>
      </c>
      <c r="P430" s="264">
        <f t="shared" si="260"/>
        <v>0</v>
      </c>
      <c r="Q430" s="264">
        <f t="shared" si="260"/>
        <v>0</v>
      </c>
      <c r="R430" s="264">
        <f t="shared" si="260"/>
        <v>0</v>
      </c>
      <c r="S430" s="264">
        <f t="shared" si="260"/>
        <v>0.45121674586586824</v>
      </c>
      <c r="T430" s="264">
        <f t="shared" si="260"/>
        <v>0</v>
      </c>
      <c r="U430" s="264">
        <f t="shared" si="260"/>
        <v>0</v>
      </c>
      <c r="V430" s="264">
        <f t="shared" si="260"/>
        <v>0</v>
      </c>
      <c r="W430" s="264">
        <f t="shared" si="260"/>
        <v>0</v>
      </c>
    </row>
    <row r="431" spans="1:23" s="264" customFormat="1" outlineLevel="2" x14ac:dyDescent="0.2">
      <c r="A431" s="286" t="s">
        <v>1455</v>
      </c>
      <c r="C431" s="287">
        <v>0</v>
      </c>
      <c r="D431" s="288">
        <v>0</v>
      </c>
      <c r="E431" s="264" t="str">
        <f xml:space="preserve"> E$412</f>
        <v xml:space="preserve">Post financeability adjustments not eligible for tax uplift - real (BR) </v>
      </c>
      <c r="F431" s="264">
        <f t="shared" ref="F431:W431" si="261" xml:space="preserve"> F$412</f>
        <v>0</v>
      </c>
      <c r="G431" s="264" t="str">
        <f t="shared" si="261"/>
        <v>£m</v>
      </c>
      <c r="H431" s="264">
        <f t="shared" si="261"/>
        <v>-3.5386519786634918</v>
      </c>
      <c r="I431" s="264">
        <f t="shared" si="261"/>
        <v>0</v>
      </c>
      <c r="J431" s="264">
        <f t="shared" si="261"/>
        <v>0</v>
      </c>
      <c r="K431" s="264">
        <f t="shared" si="261"/>
        <v>0</v>
      </c>
      <c r="L431" s="264">
        <f t="shared" si="261"/>
        <v>0</v>
      </c>
      <c r="M431" s="264">
        <f t="shared" si="261"/>
        <v>0</v>
      </c>
      <c r="N431" s="264">
        <f t="shared" si="261"/>
        <v>0</v>
      </c>
      <c r="O431" s="264">
        <f t="shared" si="261"/>
        <v>0</v>
      </c>
      <c r="P431" s="264">
        <f t="shared" si="261"/>
        <v>0</v>
      </c>
      <c r="Q431" s="264">
        <f t="shared" si="261"/>
        <v>0</v>
      </c>
      <c r="R431" s="264">
        <f t="shared" si="261"/>
        <v>0</v>
      </c>
      <c r="S431" s="264">
        <f t="shared" si="261"/>
        <v>-3.5386519786634918</v>
      </c>
      <c r="T431" s="264">
        <f t="shared" si="261"/>
        <v>0</v>
      </c>
      <c r="U431" s="264">
        <f t="shared" si="261"/>
        <v>0</v>
      </c>
      <c r="V431" s="264">
        <f t="shared" si="261"/>
        <v>0</v>
      </c>
      <c r="W431" s="264">
        <f t="shared" si="261"/>
        <v>0</v>
      </c>
    </row>
    <row r="432" spans="1:23" s="264" customFormat="1" outlineLevel="2" x14ac:dyDescent="0.2">
      <c r="A432" s="286" t="s">
        <v>1456</v>
      </c>
      <c r="C432" s="287">
        <v>0</v>
      </c>
      <c r="D432" s="288">
        <v>0</v>
      </c>
      <c r="E432" s="264" t="str">
        <f xml:space="preserve"> E$413</f>
        <v xml:space="preserve">Post financeability adjustments not eligible for tax uplift - real (ADDN1) </v>
      </c>
      <c r="F432" s="264">
        <f t="shared" ref="F432:W432" si="262" xml:space="preserve"> F$413</f>
        <v>0</v>
      </c>
      <c r="G432" s="264" t="str">
        <f t="shared" si="262"/>
        <v>£m</v>
      </c>
      <c r="H432" s="264">
        <f t="shared" si="262"/>
        <v>0</v>
      </c>
      <c r="I432" s="264">
        <f t="shared" si="262"/>
        <v>0</v>
      </c>
      <c r="J432" s="264">
        <f t="shared" si="262"/>
        <v>0</v>
      </c>
      <c r="K432" s="264">
        <f t="shared" si="262"/>
        <v>0</v>
      </c>
      <c r="L432" s="264">
        <f t="shared" si="262"/>
        <v>0</v>
      </c>
      <c r="M432" s="264">
        <f t="shared" si="262"/>
        <v>0</v>
      </c>
      <c r="N432" s="264">
        <f t="shared" si="262"/>
        <v>0</v>
      </c>
      <c r="O432" s="264">
        <f t="shared" si="262"/>
        <v>0</v>
      </c>
      <c r="P432" s="264">
        <f t="shared" si="262"/>
        <v>0</v>
      </c>
      <c r="Q432" s="264">
        <f t="shared" si="262"/>
        <v>0</v>
      </c>
      <c r="R432" s="264">
        <f t="shared" si="262"/>
        <v>0</v>
      </c>
      <c r="S432" s="264">
        <f t="shared" si="262"/>
        <v>0</v>
      </c>
      <c r="T432" s="264">
        <f t="shared" si="262"/>
        <v>0</v>
      </c>
      <c r="U432" s="264">
        <f t="shared" si="262"/>
        <v>0</v>
      </c>
      <c r="V432" s="264">
        <f t="shared" si="262"/>
        <v>0</v>
      </c>
      <c r="W432" s="264">
        <f t="shared" si="262"/>
        <v>0</v>
      </c>
    </row>
    <row r="433" spans="1:23" s="264" customFormat="1" outlineLevel="2" x14ac:dyDescent="0.2">
      <c r="A433" s="286" t="s">
        <v>1457</v>
      </c>
      <c r="C433" s="287">
        <v>0</v>
      </c>
      <c r="D433" s="288">
        <v>0</v>
      </c>
      <c r="E433" s="264" t="str">
        <f xml:space="preserve"> E$414</f>
        <v xml:space="preserve">Post financeability adjustments not eligible for tax uplift - real (ADDN2) </v>
      </c>
      <c r="F433" s="264">
        <f t="shared" ref="F433:W433" si="263" xml:space="preserve"> F$414</f>
        <v>0</v>
      </c>
      <c r="G433" s="264" t="str">
        <f t="shared" si="263"/>
        <v>£m</v>
      </c>
      <c r="H433" s="264">
        <f t="shared" si="263"/>
        <v>0</v>
      </c>
      <c r="I433" s="264">
        <f t="shared" si="263"/>
        <v>0</v>
      </c>
      <c r="J433" s="264">
        <f t="shared" si="263"/>
        <v>0</v>
      </c>
      <c r="K433" s="264">
        <f t="shared" si="263"/>
        <v>0</v>
      </c>
      <c r="L433" s="264">
        <f t="shared" si="263"/>
        <v>0</v>
      </c>
      <c r="M433" s="264">
        <f t="shared" si="263"/>
        <v>0</v>
      </c>
      <c r="N433" s="264">
        <f t="shared" si="263"/>
        <v>0</v>
      </c>
      <c r="O433" s="264">
        <f t="shared" si="263"/>
        <v>0</v>
      </c>
      <c r="P433" s="264">
        <f t="shared" si="263"/>
        <v>0</v>
      </c>
      <c r="Q433" s="264">
        <f t="shared" si="263"/>
        <v>0</v>
      </c>
      <c r="R433" s="264">
        <f t="shared" si="263"/>
        <v>0</v>
      </c>
      <c r="S433" s="264">
        <f t="shared" si="263"/>
        <v>0</v>
      </c>
      <c r="T433" s="264">
        <f t="shared" si="263"/>
        <v>0</v>
      </c>
      <c r="U433" s="264">
        <f t="shared" si="263"/>
        <v>0</v>
      </c>
      <c r="V433" s="264">
        <f t="shared" si="263"/>
        <v>0</v>
      </c>
      <c r="W433" s="264">
        <f t="shared" si="263"/>
        <v>0</v>
      </c>
    </row>
    <row r="434" spans="1:23" s="264" customFormat="1" outlineLevel="2" x14ac:dyDescent="0.2">
      <c r="A434" s="286"/>
      <c r="C434" s="287"/>
      <c r="D434" s="288"/>
    </row>
    <row r="435" spans="1:23" s="264" customFormat="1" outlineLevel="2" x14ac:dyDescent="0.2">
      <c r="A435" s="286" t="s">
        <v>1458</v>
      </c>
      <c r="C435" s="287">
        <v>0</v>
      </c>
      <c r="D435" s="288">
        <v>0</v>
      </c>
      <c r="E435" s="264" t="str">
        <f xml:space="preserve"> E$416</f>
        <v>Residential retail revenue adjustment - real</v>
      </c>
      <c r="F435" s="264">
        <f t="shared" ref="F435:W435" si="264" xml:space="preserve"> F$416</f>
        <v>0</v>
      </c>
      <c r="G435" s="264" t="str">
        <f t="shared" si="264"/>
        <v>£m</v>
      </c>
      <c r="H435" s="264">
        <f t="shared" si="264"/>
        <v>6.1807022966698177</v>
      </c>
      <c r="I435" s="264">
        <f t="shared" si="264"/>
        <v>0</v>
      </c>
      <c r="J435" s="264">
        <f t="shared" si="264"/>
        <v>0</v>
      </c>
      <c r="K435" s="264">
        <f t="shared" si="264"/>
        <v>0</v>
      </c>
      <c r="L435" s="264">
        <f t="shared" si="264"/>
        <v>0</v>
      </c>
      <c r="M435" s="264">
        <f t="shared" si="264"/>
        <v>0</v>
      </c>
      <c r="N435" s="264">
        <f t="shared" si="264"/>
        <v>0</v>
      </c>
      <c r="O435" s="264">
        <f t="shared" si="264"/>
        <v>0</v>
      </c>
      <c r="P435" s="264">
        <f t="shared" si="264"/>
        <v>0</v>
      </c>
      <c r="Q435" s="264">
        <f t="shared" si="264"/>
        <v>0</v>
      </c>
      <c r="R435" s="264">
        <f t="shared" si="264"/>
        <v>0</v>
      </c>
      <c r="S435" s="264">
        <f t="shared" si="264"/>
        <v>3.4346472426957249</v>
      </c>
      <c r="T435" s="264">
        <f t="shared" si="264"/>
        <v>2.7460550539740924</v>
      </c>
      <c r="U435" s="264">
        <f t="shared" si="264"/>
        <v>0</v>
      </c>
      <c r="V435" s="264">
        <f t="shared" si="264"/>
        <v>0</v>
      </c>
      <c r="W435" s="264">
        <f t="shared" si="264"/>
        <v>0</v>
      </c>
    </row>
    <row r="436" spans="1:23" s="264" customFormat="1" outlineLevel="2" x14ac:dyDescent="0.2">
      <c r="A436" s="286" t="s">
        <v>1459</v>
      </c>
      <c r="C436" s="287">
        <v>0</v>
      </c>
      <c r="D436" s="288">
        <v>0</v>
      </c>
      <c r="E436" s="264" t="str">
        <f xml:space="preserve"> E$417</f>
        <v>Business retail revenue adjustment - real</v>
      </c>
      <c r="F436" s="264">
        <f t="shared" ref="F436:W436" si="265" xml:space="preserve"> F$417</f>
        <v>0</v>
      </c>
      <c r="G436" s="264" t="str">
        <f t="shared" si="265"/>
        <v>£m</v>
      </c>
      <c r="H436" s="264">
        <f t="shared" si="265"/>
        <v>0</v>
      </c>
      <c r="I436" s="264">
        <f t="shared" si="265"/>
        <v>0</v>
      </c>
      <c r="J436" s="264">
        <f t="shared" si="265"/>
        <v>0</v>
      </c>
      <c r="K436" s="264">
        <f t="shared" si="265"/>
        <v>0</v>
      </c>
      <c r="L436" s="264">
        <f t="shared" si="265"/>
        <v>0</v>
      </c>
      <c r="M436" s="264">
        <f t="shared" si="265"/>
        <v>0</v>
      </c>
      <c r="N436" s="264">
        <f t="shared" si="265"/>
        <v>0</v>
      </c>
      <c r="O436" s="264">
        <f t="shared" si="265"/>
        <v>0</v>
      </c>
      <c r="P436" s="264">
        <f t="shared" si="265"/>
        <v>0</v>
      </c>
      <c r="Q436" s="264">
        <f t="shared" si="265"/>
        <v>0</v>
      </c>
      <c r="R436" s="264">
        <f t="shared" si="265"/>
        <v>0</v>
      </c>
      <c r="S436" s="264">
        <f t="shared" si="265"/>
        <v>0</v>
      </c>
      <c r="T436" s="264">
        <f t="shared" si="265"/>
        <v>0</v>
      </c>
      <c r="U436" s="264">
        <f t="shared" si="265"/>
        <v>0</v>
      </c>
      <c r="V436" s="264">
        <f t="shared" si="265"/>
        <v>0</v>
      </c>
      <c r="W436" s="264">
        <f t="shared" si="265"/>
        <v>0</v>
      </c>
    </row>
    <row r="437" spans="1:23" s="16" customFormat="1" x14ac:dyDescent="0.2">
      <c r="A437" s="163"/>
      <c r="B437" s="163"/>
      <c r="C437" s="164"/>
      <c r="D437" s="165"/>
      <c r="F437" s="166"/>
    </row>
    <row r="438" spans="1:23" s="16" customFormat="1" x14ac:dyDescent="0.2">
      <c r="A438" s="163"/>
      <c r="B438" s="163" t="s">
        <v>90</v>
      </c>
      <c r="C438" s="164"/>
      <c r="D438" s="165"/>
    </row>
    <row r="439" spans="1:23" s="16" customFormat="1" x14ac:dyDescent="0.2">
      <c r="A439" s="163"/>
      <c r="B439" s="163"/>
      <c r="C439" s="164"/>
      <c r="D439" s="165"/>
    </row>
    <row r="440" spans="1:23" s="16" customFormat="1" x14ac:dyDescent="0.2">
      <c r="A440" s="163"/>
      <c r="B440" s="163"/>
      <c r="C440" s="164"/>
      <c r="D440" s="165"/>
    </row>
    <row r="441" spans="1:23" s="16" customFormat="1" x14ac:dyDescent="0.2">
      <c r="A441" s="163"/>
      <c r="B441" s="163"/>
      <c r="C441" s="164"/>
      <c r="D441" s="165"/>
    </row>
    <row r="442" spans="1:23" s="16" customFormat="1" x14ac:dyDescent="0.2">
      <c r="A442" s="163"/>
      <c r="B442" s="163"/>
      <c r="C442" s="164"/>
      <c r="D442" s="165"/>
    </row>
    <row r="443" spans="1:23" s="16" customFormat="1" x14ac:dyDescent="0.2">
      <c r="A443" s="163"/>
      <c r="B443" s="163"/>
      <c r="C443" s="164"/>
      <c r="D443" s="165"/>
    </row>
    <row r="444" spans="1:23" s="16" customFormat="1" x14ac:dyDescent="0.2">
      <c r="A444" s="163"/>
      <c r="B444" s="163"/>
      <c r="C444" s="164"/>
      <c r="D444" s="165"/>
    </row>
    <row r="445" spans="1:23" s="16" customFormat="1" x14ac:dyDescent="0.2">
      <c r="A445" s="163"/>
      <c r="B445" s="163"/>
      <c r="C445" s="164"/>
      <c r="D445" s="165"/>
    </row>
    <row r="446" spans="1:23" s="16" customFormat="1" x14ac:dyDescent="0.2">
      <c r="A446" s="163"/>
      <c r="B446" s="163"/>
      <c r="C446" s="164"/>
      <c r="D446" s="165"/>
    </row>
    <row r="447" spans="1:23" s="16" customFormat="1" x14ac:dyDescent="0.2">
      <c r="A447" s="163"/>
      <c r="B447" s="163"/>
      <c r="C447" s="164"/>
      <c r="D447" s="165"/>
    </row>
    <row r="448" spans="1:23" s="16" customFormat="1" x14ac:dyDescent="0.2">
      <c r="A448" s="163"/>
      <c r="B448" s="163"/>
      <c r="C448" s="164"/>
      <c r="D448" s="165"/>
    </row>
    <row r="449" spans="1:4" s="16" customFormat="1" x14ac:dyDescent="0.2">
      <c r="A449" s="163"/>
      <c r="B449" s="163"/>
      <c r="C449" s="164"/>
      <c r="D449" s="165"/>
    </row>
    <row r="450" spans="1:4" s="16" customFormat="1" x14ac:dyDescent="0.2">
      <c r="A450" s="163"/>
      <c r="B450" s="163"/>
      <c r="C450" s="164"/>
      <c r="D450" s="165"/>
    </row>
  </sheetData>
  <conditionalFormatting sqref="GP4">
    <cfRule type="cellIs" dxfId="52" priority="25" stopIfTrue="1" operator="equal">
      <formula>"Actuals"</formula>
    </cfRule>
    <cfRule type="cellIs" dxfId="51" priority="26" stopIfTrue="1" operator="equal">
      <formula>"Forecast"</formula>
    </cfRule>
  </conditionalFormatting>
  <conditionalFormatting sqref="GP4">
    <cfRule type="cellIs" dxfId="50" priority="24" stopIfTrue="1" operator="equal">
      <formula>"Budget"</formula>
    </cfRule>
  </conditionalFormatting>
  <conditionalFormatting sqref="GQ4:LI4">
    <cfRule type="cellIs" dxfId="49" priority="22" stopIfTrue="1" operator="equal">
      <formula>"Actuals"</formula>
    </cfRule>
    <cfRule type="cellIs" dxfId="48" priority="23" stopIfTrue="1" operator="equal">
      <formula>"Forecast"</formula>
    </cfRule>
  </conditionalFormatting>
  <conditionalFormatting sqref="GQ4:LI4">
    <cfRule type="cellIs" dxfId="47" priority="21" stopIfTrue="1" operator="equal">
      <formula>"Budget"</formula>
    </cfRule>
  </conditionalFormatting>
  <conditionalFormatting sqref="GP4:XFD4">
    <cfRule type="cellIs" dxfId="46" priority="19" stopIfTrue="1" operator="equal">
      <formula>"Const"</formula>
    </cfRule>
    <cfRule type="cellIs" dxfId="45" priority="20" stopIfTrue="1" operator="equal">
      <formula>"Ops"</formula>
    </cfRule>
  </conditionalFormatting>
  <conditionalFormatting sqref="GP4:XFD4">
    <cfRule type="cellIs" dxfId="44" priority="14" operator="equal">
      <formula>"Ops/Post-cont."</formula>
    </cfRule>
    <cfRule type="cellIs" dxfId="43" priority="15" operator="equal">
      <formula>"Const/Ops"</formula>
    </cfRule>
    <cfRule type="cellIs" dxfId="42" priority="17" stopIfTrue="1" operator="equal">
      <formula>"Const"</formula>
    </cfRule>
    <cfRule type="cellIs" dxfId="41" priority="18" stopIfTrue="1" operator="equal">
      <formula>"Ops"</formula>
    </cfRule>
  </conditionalFormatting>
  <conditionalFormatting sqref="GP4:XFD4">
    <cfRule type="cellIs" dxfId="40" priority="16" operator="equal">
      <formula>"Fin-close"</formula>
    </cfRule>
  </conditionalFormatting>
  <conditionalFormatting sqref="GP4:XFD4">
    <cfRule type="cellIs" dxfId="39" priority="13" operator="equal">
      <formula xml:space="preserve"> "FC/Const."</formula>
    </cfRule>
  </conditionalFormatting>
  <conditionalFormatting sqref="X3:GO3">
    <cfRule type="cellIs" dxfId="38" priority="11" stopIfTrue="1" operator="equal">
      <formula>"Construction"</formula>
    </cfRule>
    <cfRule type="cellIs" dxfId="37" priority="12" stopIfTrue="1" operator="equal">
      <formula>"Operations"</formula>
    </cfRule>
  </conditionalFormatting>
  <conditionalFormatting sqref="X3:GO3">
    <cfRule type="cellIs" dxfId="36" priority="10" operator="equal">
      <formula>"Fin Close"</formula>
    </cfRule>
  </conditionalFormatting>
  <conditionalFormatting sqref="X3:GO3">
    <cfRule type="cellIs" dxfId="35" priority="8" operator="equal">
      <formula>"PPA ext."</formula>
    </cfRule>
    <cfRule type="cellIs" dxfId="34" priority="9" operator="equal">
      <formula>"Delay"</formula>
    </cfRule>
  </conditionalFormatting>
  <conditionalFormatting sqref="F2:F3">
    <cfRule type="cellIs" dxfId="33" priority="6" stopIfTrue="1" operator="notEqual">
      <formula>0</formula>
    </cfRule>
    <cfRule type="cellIs" dxfId="32" priority="7" stopIfTrue="1" operator="equal">
      <formula>""</formula>
    </cfRule>
  </conditionalFormatting>
  <conditionalFormatting sqref="J3:W3">
    <cfRule type="cellIs" dxfId="31" priority="4" stopIfTrue="1" operator="equal">
      <formula>"Construction"</formula>
    </cfRule>
    <cfRule type="cellIs" dxfId="30" priority="5" stopIfTrue="1" operator="equal">
      <formula>"Operations"</formula>
    </cfRule>
  </conditionalFormatting>
  <conditionalFormatting sqref="J3:W3">
    <cfRule type="cellIs" dxfId="29" priority="3" operator="equal">
      <formula>"Fin Close"</formula>
    </cfRule>
  </conditionalFormatting>
  <conditionalFormatting sqref="J3:W3">
    <cfRule type="cellIs" dxfId="28" priority="1" operator="equal">
      <formula>"PPA ext."</formula>
    </cfRule>
    <cfRule type="cellIs" dxfId="27"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EB3DF419F13BB646AF294B99DF83C969" ma:contentTypeVersion="10" ma:contentTypeDescription="" ma:contentTypeScope="" ma:versionID="52230759c21e9e1a23427328fa9553ba">
  <xsd:schema xmlns:xsd="http://www.w3.org/2001/XMLSchema" xmlns:xs="http://www.w3.org/2001/XMLSchema" xmlns:p="http://schemas.microsoft.com/office/2006/metadata/properties" xmlns:ns2="138e79af-97e9-467e-b691-fc96845a5065" xmlns:ns3="8acf731c-4bc6-4b66-b378-9ad71624293a" targetNamespace="http://schemas.microsoft.com/office/2006/metadata/properties" ma:root="true" ma:fieldsID="d2506c15e0ddf072c0c863aafec850fd" ns2:_="" ns3:_="">
    <xsd:import namespace="138e79af-97e9-467e-b691-fc96845a5065"/>
    <xsd:import namespace="8acf731c-4bc6-4b66-b378-9ad71624293a"/>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52</Value>
    </TaxCatchAll>
    <j4edf6b4f3f544e384b64d978a1f67b2 xmlns="138e79af-97e9-467e-b691-fc96845a5065">
      <Terms xmlns="http://schemas.microsoft.com/office/infopath/2007/PartnerControl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3cd24e1f-a96b-42e3-b84d-a1815a45b60a</TermId>
        </TermInfo>
      </Terms>
    </a3636f413ca84f4aa007a658eddb4a33>
    <Reference xmlns="138e79af-97e9-467e-b691-fc96845a5065" xsi:nil="true"/>
    <IsSecure xmlns="138e79af-97e9-467e-b691-fc96845a5065">No</IsSecure>
    <_dlc_DocId xmlns="8acf731c-4bc6-4b66-b378-9ad71624293a">5CJAJUM3UCHA-895143964-29</_dlc_DocId>
    <_dlc_DocIdUrl xmlns="8acf731c-4bc6-4b66-b378-9ad71624293a">
      <Url>https://wessexwater.sharepoint.com/teams/wx-bp-pr/_layouts/15/DocIdRedir.aspx?ID=5CJAJUM3UCHA-895143964-29</Url>
      <Description>5CJAJUM3UCHA-895143964-29</Description>
    </_dlc_DocIdUrl>
  </documentManagement>
</p:properties>
</file>

<file path=customXml/item3.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4.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28EA49-5FCD-4A57-95F9-8458B55E7EC7}"/>
</file>

<file path=customXml/itemProps2.xml><?xml version="1.0" encoding="utf-8"?>
<ds:datastoreItem xmlns:ds="http://schemas.openxmlformats.org/officeDocument/2006/customXml" ds:itemID="{7AF01BB1-0846-4965-8690-A2206A369BD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38e79af-97e9-467e-b691-fc96845a5065"/>
    <ds:schemaRef ds:uri="e91ab307-f430-40bc-8226-2cb96891d100"/>
    <ds:schemaRef ds:uri="http://purl.org/dc/terms/"/>
    <ds:schemaRef ds:uri="8acf731c-4bc6-4b66-b378-9ad71624293a"/>
    <ds:schemaRef ds:uri="http://www.w3.org/XML/1998/namespace"/>
    <ds:schemaRef ds:uri="http://purl.org/dc/dcmitype/"/>
  </ds:schemaRefs>
</ds:datastoreItem>
</file>

<file path=customXml/itemProps3.xml><?xml version="1.0" encoding="utf-8"?>
<ds:datastoreItem xmlns:ds="http://schemas.openxmlformats.org/officeDocument/2006/customXml" ds:itemID="{196ACB8E-940D-4491-847B-3A7777891D6D}">
  <ds:schemaRefs/>
</ds:datastoreItem>
</file>

<file path=customXml/itemProps4.xml><?xml version="1.0" encoding="utf-8"?>
<ds:datastoreItem xmlns:ds="http://schemas.openxmlformats.org/officeDocument/2006/customXml" ds:itemID="{1BEAFA98-5AF7-4ECC-935F-7F032A3E3E64}">
  <ds:schemaRefs>
    <ds:schemaRef ds:uri="Microsoft.SharePoint.Taxonomy.ContentTypeSync"/>
  </ds:schemaRefs>
</ds:datastoreItem>
</file>

<file path=customXml/itemProps5.xml><?xml version="1.0" encoding="utf-8"?>
<ds:datastoreItem xmlns:ds="http://schemas.openxmlformats.org/officeDocument/2006/customXml" ds:itemID="{0C04683D-C756-44A8-8B05-EF9F4EF1EB64}">
  <ds:schemaRefs>
    <ds:schemaRef ds:uri="http://schemas.microsoft.com/sharepoint/v3/contenttype/forms"/>
  </ds:schemaRefs>
</ds:datastoreItem>
</file>

<file path=customXml/itemProps6.xml><?xml version="1.0" encoding="utf-8"?>
<ds:datastoreItem xmlns:ds="http://schemas.openxmlformats.org/officeDocument/2006/customXml" ds:itemID="{3329DA91-F1D5-4B49-A7EA-0CF25FFAEB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RR6</vt:lpstr>
      <vt:lpstr>PD11</vt:lpstr>
      <vt:lpstr>PD12</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2023-09-18T08:21:47Z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0x010100DEF460391E80A2479A3051B62F5365DD00EB3DF419F13BB646AF294B99DF83C969</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y fmtid="{D5CDD505-2E9C-101B-9397-08002B2CF9AE}" pid="34" name="Document Type">
    <vt:lpwstr>52;#Financial|3cd24e1f-a96b-42e3-b84d-a1815a45b60a</vt:lpwstr>
  </property>
  <property fmtid="{D5CDD505-2E9C-101B-9397-08002B2CF9AE}" pid="35" name="Site Id">
    <vt:lpwstr/>
  </property>
  <property fmtid="{D5CDD505-2E9C-101B-9397-08002B2CF9AE}" pid="36" name="LoB">
    <vt:lpwstr/>
  </property>
  <property fmtid="{D5CDD505-2E9C-101B-9397-08002B2CF9AE}" pid="37" name="Function">
    <vt:lpwstr/>
  </property>
  <property fmtid="{D5CDD505-2E9C-101B-9397-08002B2CF9AE}" pid="38" name="_dlc_DocIdItemGuid">
    <vt:lpwstr>a85ca0f4-4522-40cb-b958-8b9ee9199156</vt:lpwstr>
  </property>
  <property fmtid="{D5CDD505-2E9C-101B-9397-08002B2CF9AE}" pid="39" name="Order">
    <vt:r8>643800</vt:r8>
  </property>
  <property fmtid="{D5CDD505-2E9C-101B-9397-08002B2CF9AE}" pid="40" name="_SourceUrl">
    <vt:lpwstr/>
  </property>
  <property fmtid="{D5CDD505-2E9C-101B-9397-08002B2CF9AE}" pid="41" name="_SharedFileIndex">
    <vt:lpwstr/>
  </property>
  <property fmtid="{D5CDD505-2E9C-101B-9397-08002B2CF9AE}" pid="42" name="ComplianceAssetId">
    <vt:lpwstr/>
  </property>
  <property fmtid="{D5CDD505-2E9C-101B-9397-08002B2CF9AE}" pid="43" name="_ExtendedDescription">
    <vt:lpwstr/>
  </property>
</Properties>
</file>