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acoc\Desktop\redacted spreadsheets\"/>
    </mc:Choice>
  </mc:AlternateContent>
  <xr:revisionPtr revIDLastSave="0" documentId="8_{AC5DAF61-D24C-4FB5-B304-5F38744A57BE}" xr6:coauthVersionLast="31" xr6:coauthVersionMax="31" xr10:uidLastSave="{00000000-0000-0000-0000-000000000000}"/>
  <bookViews>
    <workbookView xWindow="0" yWindow="0" windowWidth="28800" windowHeight="11484" activeTab="2" xr2:uid="{00000000-000D-0000-FFFF-FFFF00000000}"/>
  </bookViews>
  <sheets>
    <sheet name="Cover" sheetId="6" r:id="rId1"/>
    <sheet name="Final Calcs" sheetId="5" r:id="rId2"/>
    <sheet name="Full table of Results (abridged" sheetId="4" r:id="rId3"/>
    <sheet name="Full table of Results" sheetId="1" state="hidden" r:id="rId4"/>
  </sheets>
  <definedNames>
    <definedName name="_xlnm._FilterDatabase" localSheetId="3" hidden="1">'Full table of Results'!$B$3:$CM$188</definedName>
    <definedName name="_xlnm._FilterDatabase" localSheetId="2" hidden="1">'Full table of Results (abridged'!$A$3:$S$176</definedName>
    <definedName name="Pal_Workbook_GUID" hidden="1">"851V6LU1DAMZEM4NS8KZYXWM"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</definedNames>
  <calcPr calcId="179020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88" i="1" l="1"/>
  <c r="AR188" i="1"/>
  <c r="AQ188" i="1"/>
  <c r="AP188" i="1"/>
  <c r="AX187" i="1"/>
  <c r="AR187" i="1"/>
  <c r="AQ187" i="1"/>
  <c r="AP187" i="1"/>
  <c r="AX186" i="1"/>
  <c r="AR186" i="1"/>
  <c r="AQ186" i="1"/>
  <c r="AP186" i="1"/>
  <c r="AX185" i="1"/>
  <c r="AR185" i="1"/>
  <c r="AQ185" i="1"/>
  <c r="AP185" i="1"/>
  <c r="AX184" i="1"/>
  <c r="AR184" i="1"/>
  <c r="AQ184" i="1"/>
  <c r="AP184" i="1"/>
  <c r="AX183" i="1"/>
  <c r="AR183" i="1"/>
  <c r="AQ183" i="1"/>
  <c r="AP183" i="1"/>
  <c r="AX182" i="1"/>
  <c r="AR182" i="1"/>
  <c r="AQ182" i="1"/>
  <c r="AP182" i="1"/>
  <c r="AX181" i="1"/>
  <c r="AR181" i="1"/>
  <c r="AQ181" i="1"/>
  <c r="AP181" i="1"/>
  <c r="AX180" i="1"/>
  <c r="AR180" i="1"/>
  <c r="AQ180" i="1"/>
  <c r="AP180" i="1"/>
  <c r="AX179" i="1"/>
  <c r="AR179" i="1"/>
  <c r="AQ179" i="1"/>
  <c r="AP179" i="1"/>
  <c r="AX178" i="1"/>
  <c r="AR178" i="1"/>
  <c r="AQ178" i="1"/>
  <c r="AP178" i="1"/>
  <c r="AX177" i="1"/>
  <c r="AR177" i="1"/>
  <c r="AQ177" i="1"/>
  <c r="AP177" i="1"/>
  <c r="AX176" i="1"/>
  <c r="AR176" i="1"/>
  <c r="AQ176" i="1"/>
  <c r="AP176" i="1"/>
  <c r="AX175" i="1"/>
  <c r="AR175" i="1"/>
  <c r="AQ175" i="1"/>
  <c r="AP175" i="1"/>
  <c r="AX174" i="1"/>
  <c r="AR174" i="1"/>
  <c r="AQ174" i="1"/>
  <c r="AP174" i="1"/>
  <c r="AX173" i="1"/>
  <c r="AR173" i="1"/>
  <c r="AQ173" i="1"/>
  <c r="AP173" i="1"/>
  <c r="AX172" i="1"/>
  <c r="AR172" i="1"/>
  <c r="AQ172" i="1"/>
  <c r="AP172" i="1"/>
  <c r="AX171" i="1"/>
  <c r="AR171" i="1"/>
  <c r="AQ171" i="1"/>
  <c r="AP171" i="1"/>
  <c r="AX170" i="1"/>
  <c r="AR170" i="1"/>
  <c r="AQ170" i="1"/>
  <c r="AP170" i="1"/>
  <c r="AX169" i="1"/>
  <c r="AR169" i="1"/>
  <c r="AQ169" i="1"/>
  <c r="AP169" i="1"/>
  <c r="AX168" i="1"/>
  <c r="AR168" i="1"/>
  <c r="AQ168" i="1"/>
  <c r="AP168" i="1"/>
  <c r="AX167" i="1"/>
  <c r="AR167" i="1"/>
  <c r="AQ167" i="1"/>
  <c r="AP167" i="1"/>
  <c r="AX166" i="1"/>
  <c r="AR166" i="1"/>
  <c r="AQ166" i="1"/>
  <c r="AP166" i="1"/>
  <c r="AX165" i="1"/>
  <c r="AR165" i="1"/>
  <c r="AQ165" i="1"/>
  <c r="AP165" i="1"/>
  <c r="AX164" i="1"/>
  <c r="AR164" i="1"/>
  <c r="AQ164" i="1"/>
  <c r="AP164" i="1"/>
  <c r="AX163" i="1"/>
  <c r="AR163" i="1"/>
  <c r="AQ163" i="1"/>
  <c r="AP163" i="1"/>
  <c r="AX162" i="1"/>
  <c r="AR162" i="1"/>
  <c r="AQ162" i="1"/>
  <c r="AP162" i="1"/>
  <c r="AX161" i="1"/>
  <c r="AR161" i="1"/>
  <c r="AQ161" i="1"/>
  <c r="AP161" i="1"/>
  <c r="AX160" i="1"/>
  <c r="AR160" i="1"/>
  <c r="AQ160" i="1"/>
  <c r="AP160" i="1"/>
  <c r="AX159" i="1"/>
  <c r="AR159" i="1"/>
  <c r="AQ159" i="1"/>
  <c r="AP159" i="1"/>
  <c r="AX158" i="1"/>
  <c r="AR158" i="1"/>
  <c r="AQ158" i="1"/>
  <c r="AP158" i="1"/>
  <c r="AX157" i="1"/>
  <c r="AR157" i="1"/>
  <c r="AQ157" i="1"/>
  <c r="AP157" i="1"/>
  <c r="AX156" i="1"/>
  <c r="AR156" i="1"/>
  <c r="AQ156" i="1"/>
  <c r="AP156" i="1"/>
  <c r="AX155" i="1"/>
  <c r="AR155" i="1"/>
  <c r="AQ155" i="1"/>
  <c r="AP155" i="1"/>
  <c r="AX154" i="1"/>
  <c r="AR154" i="1"/>
  <c r="AQ154" i="1"/>
  <c r="AP154" i="1"/>
  <c r="AX153" i="1"/>
  <c r="AR153" i="1"/>
  <c r="AQ153" i="1"/>
  <c r="AP153" i="1"/>
  <c r="AX152" i="1"/>
  <c r="AR152" i="1"/>
  <c r="AQ152" i="1"/>
  <c r="AP152" i="1"/>
  <c r="AX151" i="1"/>
  <c r="AR151" i="1"/>
  <c r="AQ151" i="1"/>
  <c r="AP151" i="1"/>
  <c r="AX150" i="1"/>
  <c r="AR150" i="1"/>
  <c r="AQ150" i="1"/>
  <c r="AP150" i="1"/>
  <c r="AX149" i="1"/>
  <c r="AR149" i="1"/>
  <c r="AQ149" i="1"/>
  <c r="AP149" i="1"/>
  <c r="AX148" i="1"/>
  <c r="AR148" i="1"/>
  <c r="AQ148" i="1"/>
  <c r="AP148" i="1"/>
  <c r="AX147" i="1"/>
  <c r="AR147" i="1"/>
  <c r="AQ147" i="1"/>
  <c r="AP147" i="1"/>
  <c r="AX146" i="1"/>
  <c r="AR146" i="1"/>
  <c r="AQ146" i="1"/>
  <c r="AP146" i="1"/>
  <c r="AX145" i="1"/>
  <c r="AR145" i="1"/>
  <c r="AQ145" i="1"/>
  <c r="AP145" i="1"/>
  <c r="AX144" i="1"/>
  <c r="AR144" i="1"/>
  <c r="AQ144" i="1"/>
  <c r="AP144" i="1"/>
  <c r="AX143" i="1"/>
  <c r="AR143" i="1"/>
  <c r="AQ143" i="1"/>
  <c r="AP143" i="1"/>
  <c r="AX142" i="1"/>
  <c r="AQ142" i="1"/>
  <c r="AH142" i="1"/>
  <c r="Z142" i="1"/>
  <c r="AI142" i="1"/>
  <c r="X142" i="1"/>
  <c r="AG142" i="1"/>
  <c r="Q142" i="1"/>
  <c r="AR142" i="1"/>
  <c r="O142" i="1"/>
  <c r="AP142" i="1"/>
  <c r="AX141" i="1"/>
  <c r="AQ141" i="1"/>
  <c r="AH141" i="1"/>
  <c r="Z141" i="1"/>
  <c r="AI141" i="1"/>
  <c r="X141" i="1"/>
  <c r="AG141" i="1"/>
  <c r="Q141" i="1"/>
  <c r="AR141" i="1"/>
  <c r="O141" i="1"/>
  <c r="AP141" i="1"/>
  <c r="AX140" i="1"/>
  <c r="AQ140" i="1"/>
  <c r="AH140" i="1"/>
  <c r="Z140" i="1"/>
  <c r="AI140" i="1"/>
  <c r="X140" i="1"/>
  <c r="AG140" i="1"/>
  <c r="Q140" i="1"/>
  <c r="AR140" i="1"/>
  <c r="O140" i="1"/>
  <c r="AP140" i="1"/>
  <c r="AX139" i="1"/>
  <c r="AQ139" i="1"/>
  <c r="AH139" i="1"/>
  <c r="Z139" i="1"/>
  <c r="AI139" i="1"/>
  <c r="X139" i="1"/>
  <c r="AG139" i="1"/>
  <c r="Q139" i="1"/>
  <c r="AR139" i="1"/>
  <c r="O139" i="1"/>
  <c r="AP139" i="1"/>
  <c r="AX138" i="1"/>
  <c r="AQ138" i="1"/>
  <c r="AH138" i="1"/>
  <c r="Z138" i="1"/>
  <c r="AI138" i="1"/>
  <c r="X138" i="1"/>
  <c r="AG138" i="1"/>
  <c r="Q138" i="1"/>
  <c r="AR138" i="1"/>
  <c r="O138" i="1"/>
  <c r="AP138" i="1"/>
  <c r="AX137" i="1"/>
  <c r="AQ137" i="1"/>
  <c r="AH137" i="1"/>
  <c r="Z137" i="1"/>
  <c r="AI137" i="1"/>
  <c r="X137" i="1"/>
  <c r="AG137" i="1"/>
  <c r="Q137" i="1"/>
  <c r="AR137" i="1"/>
  <c r="O137" i="1"/>
  <c r="AP137" i="1"/>
  <c r="AX136" i="1"/>
  <c r="AQ136" i="1"/>
  <c r="AH136" i="1"/>
  <c r="Z136" i="1"/>
  <c r="AI136" i="1"/>
  <c r="X136" i="1"/>
  <c r="AG136" i="1"/>
  <c r="Q136" i="1"/>
  <c r="AR136" i="1"/>
  <c r="O136" i="1"/>
  <c r="AP136" i="1"/>
  <c r="AX135" i="1"/>
  <c r="AQ135" i="1"/>
  <c r="AH135" i="1"/>
  <c r="Z135" i="1"/>
  <c r="AI135" i="1"/>
  <c r="X135" i="1"/>
  <c r="AG135" i="1"/>
  <c r="Q135" i="1"/>
  <c r="AR135" i="1"/>
  <c r="O135" i="1"/>
  <c r="AP135" i="1"/>
  <c r="AX134" i="1"/>
  <c r="AQ134" i="1"/>
  <c r="AH134" i="1"/>
  <c r="Z134" i="1"/>
  <c r="AI134" i="1"/>
  <c r="X134" i="1"/>
  <c r="AG134" i="1"/>
  <c r="Q134" i="1"/>
  <c r="AR134" i="1"/>
  <c r="O134" i="1"/>
  <c r="AP134" i="1"/>
  <c r="AX133" i="1"/>
  <c r="AQ133" i="1"/>
  <c r="AH133" i="1"/>
  <c r="Z133" i="1"/>
  <c r="AI133" i="1"/>
  <c r="X133" i="1"/>
  <c r="AG133" i="1"/>
  <c r="Q133" i="1"/>
  <c r="AR133" i="1"/>
  <c r="O133" i="1"/>
  <c r="AP133" i="1"/>
  <c r="AX132" i="1"/>
  <c r="AQ132" i="1"/>
  <c r="AH132" i="1"/>
  <c r="Z132" i="1"/>
  <c r="AI132" i="1"/>
  <c r="X132" i="1"/>
  <c r="AG132" i="1"/>
  <c r="Q132" i="1"/>
  <c r="AR132" i="1"/>
  <c r="O132" i="1"/>
  <c r="AP132" i="1"/>
  <c r="AX131" i="1"/>
  <c r="AQ131" i="1"/>
  <c r="AH131" i="1"/>
  <c r="Z131" i="1"/>
  <c r="AI131" i="1"/>
  <c r="X131" i="1"/>
  <c r="AG131" i="1"/>
  <c r="Q131" i="1"/>
  <c r="AR131" i="1"/>
  <c r="O131" i="1"/>
  <c r="AP131" i="1"/>
  <c r="AX130" i="1"/>
  <c r="AQ130" i="1"/>
  <c r="AH130" i="1"/>
  <c r="Z130" i="1"/>
  <c r="AI130" i="1"/>
  <c r="X130" i="1"/>
  <c r="AG130" i="1"/>
  <c r="Q130" i="1"/>
  <c r="AR130" i="1"/>
  <c r="O130" i="1"/>
  <c r="AP130" i="1"/>
  <c r="AX129" i="1"/>
  <c r="AQ129" i="1"/>
  <c r="AH129" i="1"/>
  <c r="Z129" i="1"/>
  <c r="AI129" i="1"/>
  <c r="X129" i="1"/>
  <c r="AG129" i="1"/>
  <c r="Q129" i="1"/>
  <c r="AR129" i="1"/>
  <c r="O129" i="1"/>
  <c r="AP129" i="1"/>
  <c r="AX128" i="1"/>
  <c r="AQ128" i="1"/>
  <c r="AH128" i="1"/>
  <c r="Z128" i="1"/>
  <c r="AI128" i="1"/>
  <c r="X128" i="1"/>
  <c r="AG128" i="1"/>
  <c r="Q128" i="1"/>
  <c r="AR128" i="1"/>
  <c r="O128" i="1"/>
  <c r="AP128" i="1"/>
  <c r="AX127" i="1"/>
  <c r="AQ127" i="1"/>
  <c r="AH127" i="1"/>
  <c r="Z127" i="1"/>
  <c r="AI127" i="1"/>
  <c r="X127" i="1"/>
  <c r="AG127" i="1"/>
  <c r="Q127" i="1"/>
  <c r="AR127" i="1"/>
  <c r="O127" i="1"/>
  <c r="AP127" i="1"/>
  <c r="AX126" i="1"/>
  <c r="AQ126" i="1"/>
  <c r="AH126" i="1"/>
  <c r="Z126" i="1"/>
  <c r="AI126" i="1"/>
  <c r="X126" i="1"/>
  <c r="AG126" i="1"/>
  <c r="Q126" i="1"/>
  <c r="AR126" i="1"/>
  <c r="O126" i="1"/>
  <c r="AP126" i="1"/>
  <c r="AX125" i="1"/>
  <c r="AQ125" i="1"/>
  <c r="AH125" i="1"/>
  <c r="Z125" i="1"/>
  <c r="AI125" i="1"/>
  <c r="X125" i="1"/>
  <c r="AG125" i="1"/>
  <c r="Q125" i="1"/>
  <c r="AR125" i="1"/>
  <c r="O125" i="1"/>
  <c r="AP125" i="1"/>
  <c r="AX124" i="1"/>
  <c r="AQ124" i="1"/>
  <c r="AH124" i="1"/>
  <c r="Z124" i="1"/>
  <c r="AI124" i="1"/>
  <c r="X124" i="1"/>
  <c r="AG124" i="1"/>
  <c r="Q124" i="1"/>
  <c r="AR124" i="1"/>
  <c r="O124" i="1"/>
  <c r="AP124" i="1"/>
  <c r="AX123" i="1"/>
  <c r="AQ123" i="1"/>
  <c r="AH123" i="1"/>
  <c r="Z123" i="1"/>
  <c r="AI123" i="1"/>
  <c r="X123" i="1"/>
  <c r="AG123" i="1"/>
  <c r="Q123" i="1"/>
  <c r="AR123" i="1"/>
  <c r="O123" i="1"/>
  <c r="AP123" i="1"/>
  <c r="AX122" i="1"/>
  <c r="AQ122" i="1"/>
  <c r="AH122" i="1"/>
  <c r="Z122" i="1"/>
  <c r="AI122" i="1"/>
  <c r="X122" i="1"/>
  <c r="AG122" i="1"/>
  <c r="Q122" i="1"/>
  <c r="AR122" i="1"/>
  <c r="O122" i="1"/>
  <c r="AP122" i="1"/>
  <c r="AX121" i="1"/>
  <c r="AQ121" i="1"/>
  <c r="AH121" i="1"/>
  <c r="Z121" i="1"/>
  <c r="AI121" i="1"/>
  <c r="X121" i="1"/>
  <c r="AG121" i="1"/>
  <c r="Q121" i="1"/>
  <c r="AR121" i="1"/>
  <c r="O121" i="1"/>
  <c r="AP121" i="1"/>
  <c r="AX120" i="1"/>
  <c r="AQ120" i="1"/>
  <c r="AI120" i="1"/>
  <c r="AH120" i="1"/>
  <c r="AG120" i="1"/>
  <c r="Q120" i="1"/>
  <c r="AR120" i="1"/>
  <c r="O120" i="1"/>
  <c r="AP120" i="1"/>
  <c r="AX119" i="1"/>
  <c r="AQ119" i="1"/>
  <c r="AH119" i="1"/>
  <c r="Z119" i="1"/>
  <c r="AI119" i="1"/>
  <c r="X119" i="1"/>
  <c r="AG119" i="1"/>
  <c r="Q119" i="1"/>
  <c r="AR119" i="1"/>
  <c r="O119" i="1"/>
  <c r="AP119" i="1"/>
  <c r="AX118" i="1"/>
  <c r="AQ118" i="1"/>
  <c r="AH118" i="1"/>
  <c r="Z118" i="1"/>
  <c r="AI118" i="1"/>
  <c r="X118" i="1"/>
  <c r="AG118" i="1"/>
  <c r="Q118" i="1"/>
  <c r="AR118" i="1"/>
  <c r="O118" i="1"/>
  <c r="AP118" i="1"/>
  <c r="AX117" i="1"/>
  <c r="AQ117" i="1"/>
  <c r="AH117" i="1"/>
  <c r="Z117" i="1"/>
  <c r="AI117" i="1"/>
  <c r="X117" i="1"/>
  <c r="AG117" i="1"/>
  <c r="Q117" i="1"/>
  <c r="AR117" i="1"/>
  <c r="O117" i="1"/>
  <c r="AP117" i="1"/>
  <c r="AX116" i="1"/>
  <c r="AQ116" i="1"/>
  <c r="AH116" i="1"/>
  <c r="Z116" i="1"/>
  <c r="AI116" i="1"/>
  <c r="X116" i="1"/>
  <c r="AG116" i="1"/>
  <c r="Q116" i="1"/>
  <c r="AR116" i="1"/>
  <c r="O116" i="1"/>
  <c r="AP116" i="1"/>
  <c r="AX115" i="1"/>
  <c r="AQ115" i="1"/>
  <c r="AH115" i="1"/>
  <c r="Z115" i="1"/>
  <c r="AI115" i="1"/>
  <c r="X115" i="1"/>
  <c r="AG115" i="1"/>
  <c r="Q115" i="1"/>
  <c r="AR115" i="1"/>
  <c r="O115" i="1"/>
  <c r="AP115" i="1"/>
  <c r="AX114" i="1"/>
  <c r="AQ114" i="1"/>
  <c r="AH114" i="1"/>
  <c r="Z114" i="1"/>
  <c r="AI114" i="1"/>
  <c r="X114" i="1"/>
  <c r="AG114" i="1"/>
  <c r="Q114" i="1"/>
  <c r="AR114" i="1"/>
  <c r="O114" i="1"/>
  <c r="AP114" i="1"/>
  <c r="AX113" i="1"/>
  <c r="AQ113" i="1"/>
  <c r="AH113" i="1"/>
  <c r="Z113" i="1"/>
  <c r="AI113" i="1"/>
  <c r="X113" i="1"/>
  <c r="AG113" i="1"/>
  <c r="Q113" i="1"/>
  <c r="AR113" i="1"/>
  <c r="O113" i="1"/>
  <c r="AP113" i="1"/>
  <c r="AX112" i="1"/>
  <c r="AQ112" i="1"/>
  <c r="AH112" i="1"/>
  <c r="Z112" i="1"/>
  <c r="AI112" i="1"/>
  <c r="X112" i="1"/>
  <c r="AG112" i="1"/>
  <c r="Q112" i="1"/>
  <c r="AR112" i="1"/>
  <c r="O112" i="1"/>
  <c r="AP112" i="1"/>
  <c r="AX111" i="1"/>
  <c r="AQ111" i="1"/>
  <c r="AH111" i="1"/>
  <c r="Z111" i="1"/>
  <c r="AI111" i="1"/>
  <c r="X111" i="1"/>
  <c r="AG111" i="1"/>
  <c r="Q111" i="1"/>
  <c r="AR111" i="1"/>
  <c r="O111" i="1"/>
  <c r="AP111" i="1"/>
  <c r="AX110" i="1"/>
  <c r="AQ110" i="1"/>
  <c r="AH110" i="1"/>
  <c r="Z110" i="1"/>
  <c r="AI110" i="1"/>
  <c r="X110" i="1"/>
  <c r="AG110" i="1"/>
  <c r="Q110" i="1"/>
  <c r="AR110" i="1"/>
  <c r="O110" i="1"/>
  <c r="AP110" i="1"/>
  <c r="AX109" i="1"/>
  <c r="AQ109" i="1"/>
  <c r="AH109" i="1"/>
  <c r="Z109" i="1"/>
  <c r="AI109" i="1"/>
  <c r="X109" i="1"/>
  <c r="AG109" i="1"/>
  <c r="Q109" i="1"/>
  <c r="AR109" i="1"/>
  <c r="O109" i="1"/>
  <c r="AP109" i="1"/>
  <c r="AX108" i="1"/>
  <c r="AQ108" i="1"/>
  <c r="AH108" i="1"/>
  <c r="Z108" i="1"/>
  <c r="AI108" i="1"/>
  <c r="X108" i="1"/>
  <c r="AG108" i="1"/>
  <c r="Q108" i="1"/>
  <c r="AR108" i="1"/>
  <c r="O108" i="1"/>
  <c r="AP108" i="1"/>
  <c r="AX107" i="1"/>
  <c r="AQ107" i="1"/>
  <c r="AH107" i="1"/>
  <c r="Z107" i="1"/>
  <c r="AI107" i="1"/>
  <c r="X107" i="1"/>
  <c r="AG107" i="1"/>
  <c r="Q107" i="1"/>
  <c r="AR107" i="1"/>
  <c r="O107" i="1"/>
  <c r="AP107" i="1"/>
  <c r="AX106" i="1"/>
  <c r="AQ106" i="1"/>
  <c r="AH106" i="1"/>
  <c r="Z106" i="1"/>
  <c r="AI106" i="1"/>
  <c r="X106" i="1"/>
  <c r="AG106" i="1"/>
  <c r="Q106" i="1"/>
  <c r="AR106" i="1"/>
  <c r="O106" i="1"/>
  <c r="AP106" i="1"/>
  <c r="AX105" i="1"/>
  <c r="AQ105" i="1"/>
  <c r="AH105" i="1"/>
  <c r="Z105" i="1"/>
  <c r="AI105" i="1"/>
  <c r="X105" i="1"/>
  <c r="AG105" i="1"/>
  <c r="Q105" i="1"/>
  <c r="AR105" i="1"/>
  <c r="O105" i="1"/>
  <c r="AP105" i="1"/>
  <c r="AX104" i="1"/>
  <c r="Q104" i="1"/>
  <c r="O104" i="1"/>
  <c r="K104" i="1"/>
  <c r="J104" i="1"/>
  <c r="I104" i="1"/>
  <c r="H104" i="1"/>
  <c r="G104" i="1"/>
  <c r="AX103" i="1"/>
  <c r="AQ103" i="1"/>
  <c r="Q103" i="1"/>
  <c r="AR103" i="1"/>
  <c r="O103" i="1"/>
  <c r="AP103" i="1"/>
  <c r="AX102" i="1"/>
  <c r="AQ102" i="1"/>
  <c r="Q102" i="1"/>
  <c r="AR102" i="1"/>
  <c r="O102" i="1"/>
  <c r="AP102" i="1"/>
  <c r="AX101" i="1"/>
  <c r="AQ101" i="1"/>
  <c r="Q101" i="1"/>
  <c r="AR101" i="1"/>
  <c r="O101" i="1"/>
  <c r="AP101" i="1"/>
  <c r="AX100" i="1"/>
  <c r="AQ100" i="1"/>
  <c r="Q100" i="1"/>
  <c r="AR100" i="1"/>
  <c r="O100" i="1"/>
  <c r="AP100" i="1"/>
  <c r="AX99" i="1"/>
  <c r="AQ99" i="1"/>
  <c r="Q99" i="1"/>
  <c r="AR99" i="1"/>
  <c r="O99" i="1"/>
  <c r="AP99" i="1"/>
  <c r="AX98" i="1"/>
  <c r="AQ98" i="1"/>
  <c r="Q98" i="1"/>
  <c r="AR98" i="1"/>
  <c r="O98" i="1"/>
  <c r="AP98" i="1"/>
  <c r="AX97" i="1"/>
  <c r="AQ97" i="1"/>
  <c r="Q97" i="1"/>
  <c r="AR97" i="1"/>
  <c r="O97" i="1"/>
  <c r="AP97" i="1"/>
  <c r="AX96" i="1"/>
  <c r="AQ96" i="1"/>
  <c r="Q96" i="1"/>
  <c r="AR96" i="1"/>
  <c r="O96" i="1"/>
  <c r="AP96" i="1"/>
  <c r="AX95" i="1"/>
  <c r="AQ95" i="1"/>
  <c r="Q95" i="1"/>
  <c r="AR95" i="1"/>
  <c r="O95" i="1"/>
  <c r="AP95" i="1"/>
  <c r="AX94" i="1"/>
  <c r="AQ94" i="1"/>
  <c r="Q94" i="1"/>
  <c r="AR94" i="1"/>
  <c r="O94" i="1"/>
  <c r="AP94" i="1"/>
  <c r="AX93" i="1"/>
  <c r="AQ93" i="1"/>
  <c r="Q93" i="1"/>
  <c r="AR93" i="1"/>
  <c r="O93" i="1"/>
  <c r="AP93" i="1"/>
  <c r="AX92" i="1"/>
  <c r="AR92" i="1"/>
  <c r="AQ92" i="1"/>
  <c r="AP92" i="1"/>
  <c r="AX91" i="1"/>
  <c r="AR91" i="1"/>
  <c r="AQ91" i="1"/>
  <c r="AP91" i="1"/>
  <c r="AX90" i="1"/>
  <c r="AR90" i="1"/>
  <c r="AQ90" i="1"/>
  <c r="AP90" i="1"/>
  <c r="AX89" i="1"/>
  <c r="AR89" i="1"/>
  <c r="AQ89" i="1"/>
  <c r="AP89" i="1"/>
  <c r="AX88" i="1"/>
  <c r="AR88" i="1"/>
  <c r="AQ88" i="1"/>
  <c r="AP88" i="1"/>
  <c r="AX87" i="1"/>
  <c r="AR87" i="1"/>
  <c r="AQ87" i="1"/>
  <c r="AP87" i="1"/>
  <c r="AX86" i="1"/>
  <c r="AR86" i="1"/>
  <c r="AQ86" i="1"/>
  <c r="AP86" i="1"/>
  <c r="AX85" i="1"/>
  <c r="AR85" i="1"/>
  <c r="AQ85" i="1"/>
  <c r="AP85" i="1"/>
  <c r="AX84" i="1"/>
  <c r="AR84" i="1"/>
  <c r="AQ84" i="1"/>
  <c r="AP84" i="1"/>
  <c r="AX83" i="1"/>
  <c r="AR83" i="1"/>
  <c r="AQ83" i="1"/>
  <c r="AP83" i="1"/>
  <c r="AX82" i="1"/>
  <c r="J82" i="1"/>
  <c r="I82" i="1"/>
  <c r="AR82" i="1"/>
  <c r="AX81" i="1"/>
  <c r="J81" i="1"/>
  <c r="I81" i="1"/>
  <c r="AX80" i="1"/>
  <c r="J80" i="1"/>
  <c r="I80" i="1"/>
  <c r="AQ80" i="1"/>
  <c r="AP80" i="1"/>
  <c r="AR80" i="1"/>
  <c r="AX79" i="1"/>
  <c r="J79" i="1"/>
  <c r="I79" i="1"/>
  <c r="AX78" i="1"/>
  <c r="J78" i="1"/>
  <c r="I78" i="1"/>
  <c r="AR78" i="1"/>
  <c r="AX77" i="1"/>
  <c r="J77" i="1"/>
  <c r="I77" i="1"/>
  <c r="AX76" i="1"/>
  <c r="AR76" i="1"/>
  <c r="AP76" i="1"/>
  <c r="AX75" i="1"/>
  <c r="AR75" i="1"/>
  <c r="AP75" i="1"/>
  <c r="AX74" i="1"/>
  <c r="AQ74" i="1"/>
  <c r="Q74" i="1"/>
  <c r="AR74" i="1"/>
  <c r="O74" i="1"/>
  <c r="AP74" i="1"/>
  <c r="AX73" i="1"/>
  <c r="AR73" i="1"/>
  <c r="AP73" i="1"/>
  <c r="AX72" i="1"/>
  <c r="AQ72" i="1"/>
  <c r="Q72" i="1"/>
  <c r="AR72" i="1"/>
  <c r="O72" i="1"/>
  <c r="AP72" i="1"/>
  <c r="AX71" i="1"/>
  <c r="AQ71" i="1"/>
  <c r="Q71" i="1"/>
  <c r="AR71" i="1"/>
  <c r="O71" i="1"/>
  <c r="AP71" i="1"/>
  <c r="AX70" i="1"/>
  <c r="AQ70" i="1"/>
  <c r="Q70" i="1"/>
  <c r="AR70" i="1"/>
  <c r="O70" i="1"/>
  <c r="AP70" i="1"/>
  <c r="AX69" i="1"/>
  <c r="Q69" i="1"/>
  <c r="O69" i="1"/>
  <c r="J69" i="1"/>
  <c r="I69" i="1"/>
  <c r="AP69" i="1"/>
  <c r="K69" i="1"/>
  <c r="H69" i="1"/>
  <c r="AX68" i="1"/>
  <c r="AQ68" i="1"/>
  <c r="Q68" i="1"/>
  <c r="AR68" i="1"/>
  <c r="O68" i="1"/>
  <c r="AP68" i="1"/>
  <c r="AX67" i="1"/>
  <c r="AQ67" i="1"/>
  <c r="Q67" i="1"/>
  <c r="AR67" i="1"/>
  <c r="O67" i="1"/>
  <c r="AP67" i="1"/>
  <c r="AX66" i="1"/>
  <c r="AQ66" i="1"/>
  <c r="Q66" i="1"/>
  <c r="AR66" i="1"/>
  <c r="O66" i="1"/>
  <c r="AP66" i="1"/>
  <c r="AX65" i="1"/>
  <c r="AQ65" i="1"/>
  <c r="Q65" i="1"/>
  <c r="AR65" i="1"/>
  <c r="O65" i="1"/>
  <c r="AP65" i="1"/>
  <c r="AX64" i="1"/>
  <c r="AQ64" i="1"/>
  <c r="Q64" i="1"/>
  <c r="AR64" i="1"/>
  <c r="O64" i="1"/>
  <c r="AP64" i="1"/>
  <c r="AX63" i="1"/>
  <c r="AQ63" i="1"/>
  <c r="Q63" i="1"/>
  <c r="AR63" i="1"/>
  <c r="O63" i="1"/>
  <c r="AP63" i="1"/>
  <c r="AX62" i="1"/>
  <c r="AQ62" i="1"/>
  <c r="Q62" i="1"/>
  <c r="AR62" i="1"/>
  <c r="O62" i="1"/>
  <c r="AP62" i="1"/>
  <c r="AX61" i="1"/>
  <c r="AQ61" i="1"/>
  <c r="Q61" i="1"/>
  <c r="AR61" i="1"/>
  <c r="O61" i="1"/>
  <c r="AP61" i="1"/>
  <c r="AX60" i="1"/>
  <c r="AQ60" i="1"/>
  <c r="Q60" i="1"/>
  <c r="AR60" i="1"/>
  <c r="O60" i="1"/>
  <c r="AP60" i="1"/>
  <c r="AX59" i="1"/>
  <c r="AQ59" i="1"/>
  <c r="Q59" i="1"/>
  <c r="AR59" i="1"/>
  <c r="O59" i="1"/>
  <c r="AP59" i="1"/>
  <c r="AX58" i="1"/>
  <c r="AQ58" i="1"/>
  <c r="Q58" i="1"/>
  <c r="AR58" i="1"/>
  <c r="O58" i="1"/>
  <c r="AP58" i="1"/>
  <c r="AX57" i="1"/>
  <c r="AQ57" i="1"/>
  <c r="Q57" i="1"/>
  <c r="AR57" i="1"/>
  <c r="O57" i="1"/>
  <c r="AP57" i="1"/>
  <c r="AX56" i="1"/>
  <c r="AQ56" i="1"/>
  <c r="Q56" i="1"/>
  <c r="AR56" i="1"/>
  <c r="O56" i="1"/>
  <c r="AP56" i="1"/>
  <c r="AX55" i="1"/>
  <c r="AQ55" i="1"/>
  <c r="Q55" i="1"/>
  <c r="AR55" i="1"/>
  <c r="O55" i="1"/>
  <c r="AP55" i="1"/>
  <c r="AX54" i="1"/>
  <c r="AQ54" i="1"/>
  <c r="Q54" i="1"/>
  <c r="AR54" i="1"/>
  <c r="O54" i="1"/>
  <c r="AP54" i="1"/>
  <c r="AX53" i="1"/>
  <c r="Q53" i="1"/>
  <c r="O53" i="1"/>
  <c r="K53" i="1"/>
  <c r="J53" i="1"/>
  <c r="I53" i="1"/>
  <c r="AQ53" i="1"/>
  <c r="H53" i="1"/>
  <c r="G53" i="1"/>
  <c r="AX52" i="1"/>
  <c r="AQ52" i="1"/>
  <c r="Q52" i="1"/>
  <c r="AR52" i="1"/>
  <c r="O52" i="1"/>
  <c r="AP52" i="1"/>
  <c r="AX51" i="1"/>
  <c r="AQ51" i="1"/>
  <c r="Q51" i="1"/>
  <c r="AR51" i="1"/>
  <c r="O51" i="1"/>
  <c r="AP51" i="1"/>
  <c r="AX50" i="1"/>
  <c r="AQ50" i="1"/>
  <c r="Q50" i="1"/>
  <c r="AR50" i="1"/>
  <c r="O50" i="1"/>
  <c r="AP50" i="1"/>
  <c r="AX49" i="1"/>
  <c r="AQ49" i="1"/>
  <c r="Q49" i="1"/>
  <c r="AR49" i="1"/>
  <c r="O49" i="1"/>
  <c r="AP49" i="1"/>
  <c r="AX48" i="1"/>
  <c r="AQ48" i="1"/>
  <c r="Q48" i="1"/>
  <c r="AR48" i="1"/>
  <c r="O48" i="1"/>
  <c r="AP48" i="1"/>
  <c r="AX47" i="1"/>
  <c r="AQ47" i="1"/>
  <c r="Q47" i="1"/>
  <c r="AR47" i="1"/>
  <c r="O47" i="1"/>
  <c r="AP47" i="1"/>
  <c r="AX46" i="1"/>
  <c r="AQ46" i="1"/>
  <c r="Q46" i="1"/>
  <c r="AR46" i="1"/>
  <c r="O46" i="1"/>
  <c r="AP46" i="1"/>
  <c r="AX45" i="1"/>
  <c r="AQ45" i="1"/>
  <c r="Q45" i="1"/>
  <c r="AR45" i="1"/>
  <c r="O45" i="1"/>
  <c r="AP45" i="1"/>
  <c r="AX44" i="1"/>
  <c r="AQ44" i="1"/>
  <c r="Q44" i="1"/>
  <c r="AR44" i="1"/>
  <c r="O44" i="1"/>
  <c r="AP44" i="1"/>
  <c r="AX43" i="1"/>
  <c r="AQ43" i="1"/>
  <c r="Q43" i="1"/>
  <c r="AR43" i="1"/>
  <c r="O43" i="1"/>
  <c r="AP43" i="1"/>
  <c r="AX42" i="1"/>
  <c r="AQ42" i="1"/>
  <c r="Q42" i="1"/>
  <c r="AR42" i="1"/>
  <c r="O42" i="1"/>
  <c r="AP42" i="1"/>
  <c r="AX41" i="1"/>
  <c r="AU41" i="1"/>
  <c r="AT41" i="1"/>
  <c r="AS41" i="1"/>
  <c r="AR41" i="1"/>
  <c r="AQ41" i="1"/>
  <c r="AP41" i="1"/>
  <c r="AX40" i="1"/>
  <c r="AU40" i="1"/>
  <c r="AT40" i="1"/>
  <c r="AS40" i="1"/>
  <c r="AR40" i="1"/>
  <c r="AQ40" i="1"/>
  <c r="AP40" i="1"/>
  <c r="AX39" i="1"/>
  <c r="AU39" i="1"/>
  <c r="AT39" i="1"/>
  <c r="AS39" i="1"/>
  <c r="AR39" i="1"/>
  <c r="AQ39" i="1"/>
  <c r="AP39" i="1"/>
  <c r="AX38" i="1"/>
  <c r="AU38" i="1"/>
  <c r="AT38" i="1"/>
  <c r="AS38" i="1"/>
  <c r="AR38" i="1"/>
  <c r="AQ38" i="1"/>
  <c r="AP38" i="1"/>
  <c r="AX37" i="1"/>
  <c r="AU37" i="1"/>
  <c r="AT37" i="1"/>
  <c r="AS37" i="1"/>
  <c r="AR37" i="1"/>
  <c r="AQ37" i="1"/>
  <c r="AP37" i="1"/>
  <c r="AX36" i="1"/>
  <c r="AU36" i="1"/>
  <c r="AT36" i="1"/>
  <c r="AS36" i="1"/>
  <c r="AR36" i="1"/>
  <c r="AQ36" i="1"/>
  <c r="AP36" i="1"/>
  <c r="AX35" i="1"/>
  <c r="AU35" i="1"/>
  <c r="AT35" i="1"/>
  <c r="AS35" i="1"/>
  <c r="AR35" i="1"/>
  <c r="AQ35" i="1"/>
  <c r="AP35" i="1"/>
  <c r="AX34" i="1"/>
  <c r="AU34" i="1"/>
  <c r="AT34" i="1"/>
  <c r="AS34" i="1"/>
  <c r="AR34" i="1"/>
  <c r="AQ34" i="1"/>
  <c r="AP34" i="1"/>
  <c r="AX33" i="1"/>
  <c r="AU33" i="1"/>
  <c r="AT33" i="1"/>
  <c r="AS33" i="1"/>
  <c r="AR33" i="1"/>
  <c r="AQ33" i="1"/>
  <c r="AP33" i="1"/>
  <c r="AX32" i="1"/>
  <c r="AU32" i="1"/>
  <c r="AT32" i="1"/>
  <c r="AS32" i="1"/>
  <c r="AR32" i="1"/>
  <c r="AQ32" i="1"/>
  <c r="AP32" i="1"/>
  <c r="AX31" i="1"/>
  <c r="AU31" i="1"/>
  <c r="AT31" i="1"/>
  <c r="AS31" i="1"/>
  <c r="AR31" i="1"/>
  <c r="AQ31" i="1"/>
  <c r="AP31" i="1"/>
  <c r="AX30" i="1"/>
  <c r="AU30" i="1"/>
  <c r="AT30" i="1"/>
  <c r="AS30" i="1"/>
  <c r="AR30" i="1"/>
  <c r="AQ30" i="1"/>
  <c r="AP30" i="1"/>
  <c r="AX29" i="1"/>
  <c r="AU29" i="1"/>
  <c r="AT29" i="1"/>
  <c r="AS29" i="1"/>
  <c r="AR29" i="1"/>
  <c r="AQ29" i="1"/>
  <c r="AP29" i="1"/>
  <c r="AX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X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X26" i="1"/>
  <c r="AU26" i="1"/>
  <c r="AT26" i="1"/>
  <c r="AS26" i="1"/>
  <c r="AR26" i="1"/>
  <c r="AQ26" i="1"/>
  <c r="AP26" i="1"/>
  <c r="AL26" i="1"/>
  <c r="AK26" i="1"/>
  <c r="AJ26" i="1"/>
  <c r="AI26" i="1"/>
  <c r="AH26" i="1"/>
  <c r="AG26" i="1"/>
  <c r="AX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X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X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X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X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X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X19" i="1"/>
  <c r="AU19" i="1"/>
  <c r="AT19" i="1"/>
  <c r="AS19" i="1"/>
  <c r="AR19" i="1"/>
  <c r="AQ19" i="1"/>
  <c r="AP19" i="1"/>
  <c r="AL19" i="1"/>
  <c r="AK19" i="1"/>
  <c r="AJ19" i="1"/>
  <c r="AI19" i="1"/>
  <c r="AH19" i="1"/>
  <c r="AG19" i="1"/>
  <c r="AX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X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X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X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X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X13" i="1"/>
  <c r="K13" i="1"/>
  <c r="J13" i="1"/>
  <c r="I13" i="1"/>
  <c r="AP13" i="1"/>
  <c r="H13" i="1"/>
  <c r="AM13" i="1"/>
  <c r="AX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X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X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X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X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X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X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X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X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P53" i="1"/>
  <c r="AR69" i="1"/>
  <c r="AP82" i="1"/>
  <c r="AP78" i="1"/>
  <c r="AR53" i="1"/>
  <c r="AQ82" i="1"/>
  <c r="AP104" i="1"/>
  <c r="AL13" i="1"/>
  <c r="AR77" i="1"/>
  <c r="AQ77" i="1"/>
  <c r="AR81" i="1"/>
  <c r="AP81" i="1"/>
  <c r="AQ81" i="1"/>
  <c r="AU13" i="1"/>
  <c r="AP77" i="1"/>
  <c r="AQ78" i="1"/>
  <c r="AR79" i="1"/>
  <c r="AP79" i="1"/>
  <c r="AQ79" i="1"/>
  <c r="AK13" i="1"/>
  <c r="AH13" i="1"/>
  <c r="AQ69" i="1"/>
  <c r="AS13" i="1"/>
  <c r="AG13" i="1"/>
  <c r="AR13" i="1"/>
  <c r="AT13" i="1"/>
  <c r="AQ104" i="1"/>
  <c r="AR104" i="1"/>
  <c r="AO13" i="1"/>
  <c r="AN13" i="1"/>
  <c r="AI13" i="1"/>
  <c r="AQ13" i="1"/>
  <c r="AJ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Shone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These two are combined to make 1 
WTP</t>
        </r>
      </text>
    </comment>
    <comment ref="D2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Should these two be combined?
</t>
        </r>
      </text>
    </comment>
    <comment ref="D3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These two are combined to make 1 
WTP</t>
        </r>
      </text>
    </comment>
    <comment ref="D5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These two are combined to make 1 
WTP</t>
        </r>
      </text>
    </comment>
    <comment ref="D6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These two are combined to make 1 
WTP</t>
        </r>
      </text>
    </comment>
    <comment ref="D8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These two are combined to make 1 
WTP</t>
        </r>
      </text>
    </comment>
    <comment ref="I86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43/2/2 H/M/L
</t>
        </r>
      </text>
    </comment>
    <comment ref="J8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43/4/0 H/M/L
</t>
        </r>
      </text>
    </comment>
    <comment ref="J8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Found this as 45 as well?
</t>
        </r>
      </text>
    </comment>
    <comment ref="P8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2 values? 2 different valuations from stage 1 and 2?</t>
        </r>
      </text>
    </comment>
    <comment ref="D10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These two are combined to make 1 
WTP</t>
        </r>
      </text>
    </comment>
    <comment ref="D117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These two are combined to make 1 
WTP</t>
        </r>
      </text>
    </comment>
    <comment ref="D13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Jack Shone:</t>
        </r>
        <r>
          <rPr>
            <sz val="9"/>
            <color indexed="81"/>
            <rFont val="Tahoma"/>
            <family val="2"/>
          </rPr>
          <t xml:space="preserve">
These two are combined to make 1 
WTP</t>
        </r>
      </text>
    </comment>
  </commentList>
</comments>
</file>

<file path=xl/sharedStrings.xml><?xml version="1.0" encoding="utf-8"?>
<sst xmlns="http://schemas.openxmlformats.org/spreadsheetml/2006/main" count="3010" uniqueCount="304">
  <si>
    <t>Sum of Final Figure</t>
  </si>
  <si>
    <t>Column Labels</t>
  </si>
  <si>
    <t>Final Unit WTP</t>
  </si>
  <si>
    <t>Row Labels</t>
  </si>
  <si>
    <t>ACJ</t>
  </si>
  <si>
    <t>AMD1</t>
  </si>
  <si>
    <t>AMD2</t>
  </si>
  <si>
    <t>AMD3</t>
  </si>
  <si>
    <t>AMD4</t>
  </si>
  <si>
    <t>NCJ</t>
  </si>
  <si>
    <t>PS</t>
  </si>
  <si>
    <t>PS2</t>
  </si>
  <si>
    <t>SG</t>
  </si>
  <si>
    <t>SG2</t>
  </si>
  <si>
    <t>SG3</t>
  </si>
  <si>
    <t>£ / hh/ yr</t>
  </si>
  <si>
    <t>Bio</t>
  </si>
  <si>
    <t>BURST</t>
  </si>
  <si>
    <t>BW</t>
  </si>
  <si>
    <t>Car</t>
  </si>
  <si>
    <t>CSORQ</t>
  </si>
  <si>
    <t>DCW</t>
  </si>
  <si>
    <t>EDSEW</t>
  </si>
  <si>
    <t>EDW</t>
  </si>
  <si>
    <t>EDWEff</t>
  </si>
  <si>
    <t>ExF</t>
  </si>
  <si>
    <t>HPB</t>
  </si>
  <si>
    <t>ISF</t>
  </si>
  <si>
    <t>LEAK</t>
  </si>
  <si>
    <t>PCC</t>
  </si>
  <si>
    <t>PI3+</t>
  </si>
  <si>
    <t>PI36</t>
  </si>
  <si>
    <t>PI612</t>
  </si>
  <si>
    <t>Pol</t>
  </si>
  <si>
    <t>RF</t>
  </si>
  <si>
    <t>RQ</t>
  </si>
  <si>
    <t>SMETERS</t>
  </si>
  <si>
    <t>SPLEAK</t>
  </si>
  <si>
    <t>T&amp;S</t>
  </si>
  <si>
    <t>UI12+</t>
  </si>
  <si>
    <t>UI3+</t>
  </si>
  <si>
    <t>UI36</t>
  </si>
  <si>
    <t>UI612</t>
  </si>
  <si>
    <t>WCD</t>
  </si>
  <si>
    <t>WMETERS</t>
  </si>
  <si>
    <t>(blank)</t>
  </si>
  <si>
    <t>Grand Total</t>
  </si>
  <si>
    <t>Weightings</t>
  </si>
  <si>
    <t>From Supporting document 3.4</t>
  </si>
  <si>
    <t>WTP £ / customer / year</t>
  </si>
  <si>
    <t>Service Levels</t>
  </si>
  <si>
    <t>SQ to +1 £/hh</t>
  </si>
  <si>
    <t>Units</t>
  </si>
  <si>
    <t>SQ to +1 £/hh/unit</t>
  </si>
  <si>
    <t>b</t>
  </si>
  <si>
    <t>Final Figure</t>
  </si>
  <si>
    <t>aligned</t>
  </si>
  <si>
    <t>Survey</t>
  </si>
  <si>
    <t>Survey Ref</t>
  </si>
  <si>
    <t>Attribute Group</t>
  </si>
  <si>
    <t>Attribute Ref</t>
  </si>
  <si>
    <t>Triangulation grps</t>
  </si>
  <si>
    <t>Attribute</t>
  </si>
  <si>
    <t>SQ</t>
  </si>
  <si>
    <t>HH Mid SQ+1</t>
  </si>
  <si>
    <t>temp units</t>
  </si>
  <si>
    <t>aligned units</t>
  </si>
  <si>
    <t>Maxdiff</t>
  </si>
  <si>
    <t>Interruptions</t>
  </si>
  <si>
    <t>Unexpected interruption 3-6 hours</t>
  </si>
  <si>
    <t>props/yr</t>
  </si>
  <si>
    <t>per incident</t>
  </si>
  <si>
    <t>Unexpected interruption 6-12 hours</t>
  </si>
  <si>
    <t>Planned interruption 3-6 hours</t>
  </si>
  <si>
    <t>Planned interruption 6-12 hours</t>
  </si>
  <si>
    <t>Water Appearance</t>
  </si>
  <si>
    <t>Discoloured water</t>
  </si>
  <si>
    <t>cases/yr</t>
  </si>
  <si>
    <t>Taste and smell</t>
  </si>
  <si>
    <t>Low Pressure</t>
  </si>
  <si>
    <t>N/A</t>
  </si>
  <si>
    <t>Persistent low pressure</t>
  </si>
  <si>
    <t>Leakage</t>
  </si>
  <si>
    <t>Mains leaks fixed within a day</t>
  </si>
  <si>
    <t>%</t>
  </si>
  <si>
    <t xml:space="preserve">per % </t>
  </si>
  <si>
    <t>Restrictions on Use</t>
  </si>
  <si>
    <t>HPB%</t>
  </si>
  <si>
    <t>Temporary Use Ban for 5 months</t>
  </si>
  <si>
    <t>% chance per year</t>
  </si>
  <si>
    <t>per % chance reduction</t>
  </si>
  <si>
    <t>RotaC</t>
  </si>
  <si>
    <t>Restrictions on essential use of water</t>
  </si>
  <si>
    <t>n/a</t>
  </si>
  <si>
    <t>River Flow</t>
  </si>
  <si>
    <t>Length of river with less than ideal flow levels</t>
  </si>
  <si>
    <t>miles</t>
  </si>
  <si>
    <t>per mile of river</t>
  </si>
  <si>
    <t>Internal Flooding</t>
  </si>
  <si>
    <t>Internal sewer flooding</t>
  </si>
  <si>
    <t>incidents/yr</t>
  </si>
  <si>
    <t>External Flooding</t>
  </si>
  <si>
    <t>ESF1</t>
  </si>
  <si>
    <t>External sewer flooding (inside boundary of property)</t>
  </si>
  <si>
    <t>ESF2</t>
  </si>
  <si>
    <t>External sewer flooding (outside boundary of property)</t>
  </si>
  <si>
    <t>RTU</t>
  </si>
  <si>
    <t>Restricted Toilet Use (RTU)</t>
  </si>
  <si>
    <t>River Quality</t>
  </si>
  <si>
    <t>CSO Spills impacting on river water quality</t>
  </si>
  <si>
    <t>No. of Improved CSOs</t>
  </si>
  <si>
    <t>per CSO improved</t>
  </si>
  <si>
    <t>Bathing Waters</t>
  </si>
  <si>
    <t>CSOBQLG</t>
  </si>
  <si>
    <t>CSO spills influencing bathing water that is poor or sufficient but not good</t>
  </si>
  <si>
    <t>Number of bathing waters</t>
  </si>
  <si>
    <t>per bathing water</t>
  </si>
  <si>
    <t>CSOBQLE</t>
  </si>
  <si>
    <t>CSO spills influencing bathing water that is good but not excellent</t>
  </si>
  <si>
    <t>Miles of river at less than good status</t>
  </si>
  <si>
    <t>Maxdiff Stage 2</t>
  </si>
  <si>
    <t>Water leakage</t>
  </si>
  <si>
    <t>per % of DI</t>
  </si>
  <si>
    <t>Water Efficiency</t>
  </si>
  <si>
    <t>Water conservation devices</t>
  </si>
  <si>
    <t>per % of houses</t>
  </si>
  <si>
    <t>Metering</t>
  </si>
  <si>
    <t>New water meters fitted</t>
  </si>
  <si>
    <t>New smart meters fitted</t>
  </si>
  <si>
    <t>per meter</t>
  </si>
  <si>
    <t>542000 properties</t>
  </si>
  <si>
    <t>River water flow levels</t>
  </si>
  <si>
    <t>Miles</t>
  </si>
  <si>
    <t>Hosepipe ban</t>
  </si>
  <si>
    <t>Chance %</t>
  </si>
  <si>
    <t>PR19 Conjoint</t>
  </si>
  <si>
    <t>River miles of 'less than good' quality (out of total of 2429 miles)</t>
  </si>
  <si>
    <t>Long term outage – chance of being without water (12 hrs to 2 weeks)</t>
  </si>
  <si>
    <t>Nr. Of Properties</t>
  </si>
  <si>
    <t>Unexpected supply interruptions (3+ hours)</t>
  </si>
  <si>
    <t>Sewer flooding in gardens/close to other properties</t>
  </si>
  <si>
    <t>Pollution Incidents</t>
  </si>
  <si>
    <t>POLNUM</t>
  </si>
  <si>
    <t>Nr. Cat 1/2/3 incidents/Yr</t>
  </si>
  <si>
    <t>Sewer flooding inside property</t>
  </si>
  <si>
    <t>BWQLG%</t>
  </si>
  <si>
    <t>Bathing waters of 'less than good quality'</t>
  </si>
  <si>
    <t>per % of beaches</t>
  </si>
  <si>
    <t>48 beaches - 1% = bathing waters</t>
  </si>
  <si>
    <t>Pipe failures</t>
  </si>
  <si>
    <t xml:space="preserve">Pipe bursts </t>
  </si>
  <si>
    <t>Nr. Of Bursts</t>
  </si>
  <si>
    <t>Taste and odour (few days)</t>
  </si>
  <si>
    <t>Temporary use ban (May to September)</t>
  </si>
  <si>
    <t>% Chance related to Nr props</t>
  </si>
  <si>
    <t>Planned supply interruptions (3+ hours)</t>
  </si>
  <si>
    <t>Discolouration (few hours)</t>
  </si>
  <si>
    <t>Populous Sliders</t>
  </si>
  <si>
    <t>Biodiversity</t>
  </si>
  <si>
    <t>BIO</t>
  </si>
  <si>
    <t>Improved Biodiversity</t>
  </si>
  <si>
    <t>% land indentified</t>
  </si>
  <si>
    <t>per % of land</t>
  </si>
  <si>
    <t>Spills/year</t>
  </si>
  <si>
    <t>Leaks from mains pipes</t>
  </si>
  <si>
    <t>% Fixed in a day</t>
  </si>
  <si>
    <t>Water Leakage</t>
  </si>
  <si>
    <t xml:space="preserve">% </t>
  </si>
  <si>
    <t>Miles of river less than good quality</t>
  </si>
  <si>
    <t>Props/yr</t>
  </si>
  <si>
    <t>litres/person/day</t>
  </si>
  <si>
    <t>per l/p/day</t>
  </si>
  <si>
    <t>UI3+%</t>
  </si>
  <si>
    <t>% Chance</t>
  </si>
  <si>
    <t>BWQLG</t>
  </si>
  <si>
    <t>External Sewer Flooding</t>
  </si>
  <si>
    <t>Planned interruptions to you water supply</t>
  </si>
  <si>
    <t xml:space="preserve">Nr. Of properties </t>
  </si>
  <si>
    <t>Supercharge Game</t>
  </si>
  <si>
    <t>Discoloured Water</t>
  </si>
  <si>
    <t>Cases/yr</t>
  </si>
  <si>
    <t>Taste and Smell</t>
  </si>
  <si>
    <t>Community Engagement</t>
  </si>
  <si>
    <t>Waterfitting Inscpections / Education</t>
  </si>
  <si>
    <t>Nr/yr</t>
  </si>
  <si>
    <t>WSOFT</t>
  </si>
  <si>
    <t>Water Softening</t>
  </si>
  <si>
    <t>%of area with softened water</t>
  </si>
  <si>
    <t>Leakage Volume</t>
  </si>
  <si>
    <t>% households receiving free devices or advice</t>
  </si>
  <si>
    <t>per % of HH</t>
  </si>
  <si>
    <t>% households metered</t>
  </si>
  <si>
    <t>% metered</t>
  </si>
  <si>
    <t>Water efficiency Education</t>
  </si>
  <si>
    <t>% of population</t>
  </si>
  <si>
    <t>per % of population</t>
  </si>
  <si>
    <t>Unexpected Interruptions</t>
  </si>
  <si>
    <t>Time of Interruptions</t>
  </si>
  <si>
    <t>Temporary Use Ban for 5 months - domestic</t>
  </si>
  <si>
    <t>Return period</t>
  </si>
  <si>
    <t> Asset health: no of pipe bursts per year</t>
  </si>
  <si>
    <t>Bursts/yr</t>
  </si>
  <si>
    <t>Internal sewer Flooding</t>
  </si>
  <si>
    <t>External sewer Flooding (inside and outside boundary of property)</t>
  </si>
  <si>
    <t>Education about sewer flooding</t>
  </si>
  <si>
    <t>Length of River with improved quality</t>
  </si>
  <si>
    <t>miles/yr</t>
  </si>
  <si>
    <t>Carbon Footprint</t>
  </si>
  <si>
    <t>CAR</t>
  </si>
  <si>
    <t>Reducing our carbon footprint</t>
  </si>
  <si>
    <t>KT CO2/yr</t>
  </si>
  <si>
    <t>per KT co2e</t>
  </si>
  <si>
    <t>% of area identified</t>
  </si>
  <si>
    <t>Nr Smart meters installed</t>
  </si>
  <si>
    <t>Meters installed</t>
  </si>
  <si>
    <t>PR14 Conjoint</t>
  </si>
  <si>
    <t>UI36%</t>
  </si>
  <si>
    <t>Unexpected Interruption 3-6 hours</t>
  </si>
  <si>
    <t>PI36%</t>
  </si>
  <si>
    <t>Planned Interruption 3-6 hours</t>
  </si>
  <si>
    <t>UI612%</t>
  </si>
  <si>
    <t>Unexpected interruption 12-24hrs</t>
  </si>
  <si>
    <t>DCW%</t>
  </si>
  <si>
    <t>542000 supply props</t>
  </si>
  <si>
    <t>T&amp;S%</t>
  </si>
  <si>
    <t>Non Essential Use Ban for 5 months - non-household</t>
  </si>
  <si>
    <t>ASF</t>
  </si>
  <si>
    <t xml:space="preserve">Area flooding </t>
  </si>
  <si>
    <t>BWQ14</t>
  </si>
  <si>
    <t>Bathing waters</t>
  </si>
  <si>
    <t>Nr Beaches at low</t>
  </si>
  <si>
    <t>RQ14</t>
  </si>
  <si>
    <t>Miles (H / M / L)</t>
  </si>
  <si>
    <t>POLNUM14</t>
  </si>
  <si>
    <t>Pollution incidents /30 mile area/year</t>
  </si>
  <si>
    <t>Length of River with improved flow</t>
  </si>
  <si>
    <t>length (miles)</t>
  </si>
  <si>
    <t>ESF</t>
  </si>
  <si>
    <t>Household</t>
  </si>
  <si>
    <t>Non Household</t>
  </si>
  <si>
    <t>Non Household unit WTP</t>
  </si>
  <si>
    <t>Household unit WTP</t>
  </si>
  <si>
    <t>SQ to -1 (WTA)</t>
  </si>
  <si>
    <t>SQ to +1</t>
  </si>
  <si>
    <t>+1 to +2</t>
  </si>
  <si>
    <t>SQ - 1 WTA</t>
  </si>
  <si>
    <t>SQ + 1 WTP</t>
  </si>
  <si>
    <t xml:space="preserve"> +1 to +2 WTP</t>
  </si>
  <si>
    <t>+1 To +2 WTP</t>
  </si>
  <si>
    <t>HH Low SQ-1</t>
  </si>
  <si>
    <t>HH Mid SQ-1</t>
  </si>
  <si>
    <t>HH High SQ-1</t>
  </si>
  <si>
    <t>HH Low SQ+1</t>
  </si>
  <si>
    <t>HH High SQ+1</t>
  </si>
  <si>
    <t xml:space="preserve">HH Low 12 </t>
  </si>
  <si>
    <t>HH Mid 12</t>
  </si>
  <si>
    <t>HH High 12</t>
  </si>
  <si>
    <t>NHH Low SQ-1</t>
  </si>
  <si>
    <t>NHH Mid SQ-1</t>
  </si>
  <si>
    <t>NHH High SQ-1</t>
  </si>
  <si>
    <t>NHH Low SQ+1</t>
  </si>
  <si>
    <t>NHH Mid SQ+1</t>
  </si>
  <si>
    <t>NHH High SQ+1</t>
  </si>
  <si>
    <t xml:space="preserve">NHH Low 12 </t>
  </si>
  <si>
    <t>NHH Mid 12</t>
  </si>
  <si>
    <t>NHH High 12</t>
  </si>
  <si>
    <t>Unit NHH Low SQ-1</t>
  </si>
  <si>
    <t>Unit NHH Mid SQ-1</t>
  </si>
  <si>
    <t>Unit NHH High SQ-1</t>
  </si>
  <si>
    <t>Unit NHH Low SQ+1</t>
  </si>
  <si>
    <t>Unit NHH Mid SQ+1</t>
  </si>
  <si>
    <t>Unit NHH High SQ+1</t>
  </si>
  <si>
    <t xml:space="preserve">Unit NHH Low 12 </t>
  </si>
  <si>
    <t>Unit NHH Mid 12</t>
  </si>
  <si>
    <t>Unit NHH High 12</t>
  </si>
  <si>
    <t>Unit HH Low SQ-1</t>
  </si>
  <si>
    <t>Unit HH Mid SQ-1</t>
  </si>
  <si>
    <t>Unit HH High SQ-1</t>
  </si>
  <si>
    <t>Unit HH Low SQ+1</t>
  </si>
  <si>
    <t>Unit HH Mid SQ+1</t>
  </si>
  <si>
    <t>Unit HH High SQ+1</t>
  </si>
  <si>
    <t xml:space="preserve">Unit HH Low 12 </t>
  </si>
  <si>
    <t>Unit HH Mid 12</t>
  </si>
  <si>
    <t>Unit HH High 12</t>
  </si>
  <si>
    <t>Notes</t>
  </si>
  <si>
    <t>Straight from 3031rep01_mainv1 final report august 2017 table 42 £'s and Table 7 for serivce levels</t>
  </si>
  <si>
    <t>Straight from 3031rep01_mainv1 final report august 2017 table 42</t>
  </si>
  <si>
    <t>Weighting regional values in 3031rep01_mainv1 final report august 2017 table 43 to 45 by customer numbers</t>
  </si>
  <si>
    <t>Straight from 3031rep01_mainv1 final report august 2017 table 52</t>
  </si>
  <si>
    <t>Straight from 3030 Accent additional DCE research Nov 2017 table 8 (HH &amp; NHH combined)</t>
  </si>
  <si>
    <t>Need to confirm numbers</t>
  </si>
  <si>
    <t>Aggregate HH &amp; NHH position, average WTP only, from JS analysis 121217</t>
  </si>
  <si>
    <t>Retail</t>
  </si>
  <si>
    <t>Warm voice answering phones</t>
  </si>
  <si>
    <t>Minutes to talk to staff</t>
  </si>
  <si>
    <t>Numbers are note easily interpreted</t>
  </si>
  <si>
    <t>7 day a week service</t>
  </si>
  <si>
    <t>Prop diff in service</t>
  </si>
  <si>
    <t>Full digital strategy</t>
  </si>
  <si>
    <t>From WTP final (K:\Economic Reg\AMP\AMP6 - PR14\Customer Engagement\Willingness to Pay research\Ipsos &amp; Nera\Final versions to be sent to Ofwat)</t>
  </si>
  <si>
    <t xml:space="preserve">Leakage </t>
  </si>
  <si>
    <t>% water lost</t>
  </si>
  <si>
    <t>% Receiving devices</t>
  </si>
  <si>
    <t>Table 46 + 47 Final report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</si>
</sst>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00"/>
    <numFmt numFmtId="166" formatCode="0.0000000"/>
    <numFmt numFmtId="167" formatCode="0.00000"/>
    <numFmt numFmtId="168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9" xfId="0" applyFont="1" applyFill="1" applyBorder="1"/>
    <xf numFmtId="0" fontId="2" fillId="2" borderId="10" xfId="0" applyFont="1" applyFill="1" applyBorder="1"/>
    <xf numFmtId="0" fontId="2" fillId="2" borderId="0" xfId="0" applyFont="1" applyFill="1"/>
    <xf numFmtId="0" fontId="2" fillId="2" borderId="11" xfId="0" applyFont="1" applyFill="1" applyBorder="1"/>
    <xf numFmtId="0" fontId="2" fillId="2" borderId="0" xfId="0" applyFont="1" applyFill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12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2" borderId="0" xfId="0" quotePrefix="1" applyFont="1" applyFill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3" fillId="2" borderId="14" xfId="0" applyFont="1" applyFill="1" applyBorder="1"/>
    <xf numFmtId="0" fontId="0" fillId="0" borderId="0" xfId="0" quotePrefix="1"/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/>
    <xf numFmtId="0" fontId="0" fillId="0" borderId="10" xfId="0" applyBorder="1"/>
    <xf numFmtId="0" fontId="0" fillId="0" borderId="11" xfId="0" applyBorder="1"/>
    <xf numFmtId="0" fontId="0" fillId="3" borderId="0" xfId="0" applyFill="1"/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4" borderId="10" xfId="0" applyNumberFormat="1" applyFill="1" applyBorder="1"/>
    <xf numFmtId="2" fontId="0" fillId="4" borderId="15" xfId="0" applyNumberFormat="1" applyFill="1" applyBorder="1"/>
    <xf numFmtId="2" fontId="0" fillId="4" borderId="0" xfId="0" applyNumberFormat="1" applyFill="1"/>
    <xf numFmtId="2" fontId="0" fillId="3" borderId="11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4" xfId="0" applyBorder="1"/>
    <xf numFmtId="9" fontId="0" fillId="0" borderId="0" xfId="1" applyFont="1"/>
    <xf numFmtId="0" fontId="4" fillId="0" borderId="0" xfId="0" applyFont="1"/>
    <xf numFmtId="2" fontId="0" fillId="0" borderId="10" xfId="0" applyNumberFormat="1" applyBorder="1"/>
    <xf numFmtId="2" fontId="0" fillId="0" borderId="15" xfId="0" applyNumberFormat="1" applyBorder="1"/>
    <xf numFmtId="2" fontId="0" fillId="0" borderId="0" xfId="0" applyNumberFormat="1"/>
    <xf numFmtId="2" fontId="0" fillId="4" borderId="10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11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0" fillId="3" borderId="19" xfId="0" applyFill="1" applyBorder="1"/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2" fontId="0" fillId="0" borderId="20" xfId="0" applyNumberFormat="1" applyBorder="1"/>
    <xf numFmtId="2" fontId="0" fillId="0" borderId="19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6" xfId="0" applyBorder="1"/>
    <xf numFmtId="0" fontId="0" fillId="4" borderId="0" xfId="0" applyFill="1"/>
    <xf numFmtId="2" fontId="0" fillId="3" borderId="9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4" borderId="19" xfId="0" applyFill="1" applyBorder="1"/>
    <xf numFmtId="2" fontId="0" fillId="3" borderId="16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4" borderId="19" xfId="0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18" xfId="0" applyNumberFormat="1" applyFill="1" applyBorder="1"/>
    <xf numFmtId="2" fontId="0" fillId="4" borderId="20" xfId="0" applyNumberFormat="1" applyFill="1" applyBorder="1"/>
    <xf numFmtId="2" fontId="0" fillId="4" borderId="19" xfId="0" applyNumberFormat="1" applyFill="1" applyBorder="1"/>
    <xf numFmtId="2" fontId="0" fillId="4" borderId="21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0" fillId="0" borderId="0" xfId="1" applyNumberFormat="1" applyFont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7" borderId="21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1" xfId="0" applyNumberFormat="1" applyFill="1" applyBorder="1"/>
    <xf numFmtId="2" fontId="0" fillId="4" borderId="23" xfId="0" applyNumberFormat="1" applyFill="1" applyBorder="1"/>
    <xf numFmtId="2" fontId="0" fillId="4" borderId="2" xfId="0" applyNumberFormat="1" applyFill="1" applyBorder="1"/>
    <xf numFmtId="2" fontId="0" fillId="4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0" borderId="9" xfId="0" applyBorder="1"/>
    <xf numFmtId="1" fontId="0" fillId="0" borderId="0" xfId="0" applyNumberFormat="1" applyAlignment="1">
      <alignment horizontal="center"/>
    </xf>
    <xf numFmtId="0" fontId="0" fillId="8" borderId="11" xfId="0" applyFill="1" applyBorder="1"/>
    <xf numFmtId="2" fontId="0" fillId="3" borderId="1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0" xfId="0" applyNumberFormat="1" applyFill="1" applyBorder="1"/>
    <xf numFmtId="2" fontId="0" fillId="3" borderId="15" xfId="0" applyNumberFormat="1" applyFill="1" applyBorder="1"/>
    <xf numFmtId="2" fontId="0" fillId="3" borderId="0" xfId="0" applyNumberFormat="1" applyFill="1"/>
    <xf numFmtId="2" fontId="0" fillId="3" borderId="1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8" borderId="11" xfId="0" applyNumberFormat="1" applyFill="1" applyBorder="1" applyAlignment="1">
      <alignment horizontal="center"/>
    </xf>
    <xf numFmtId="2" fontId="0" fillId="8" borderId="10" xfId="0" applyNumberFormat="1" applyFill="1" applyBorder="1"/>
    <xf numFmtId="2" fontId="0" fillId="8" borderId="15" xfId="0" applyNumberFormat="1" applyFill="1" applyBorder="1"/>
    <xf numFmtId="2" fontId="0" fillId="8" borderId="0" xfId="0" applyNumberFormat="1" applyFill="1"/>
    <xf numFmtId="2" fontId="0" fillId="8" borderId="12" xfId="0" applyNumberFormat="1" applyFill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2" fontId="0" fillId="9" borderId="15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2" fontId="0" fillId="8" borderId="18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8" borderId="19" xfId="0" applyNumberFormat="1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2" fontId="0" fillId="8" borderId="18" xfId="0" applyNumberFormat="1" applyFill="1" applyBorder="1"/>
    <xf numFmtId="2" fontId="0" fillId="8" borderId="20" xfId="0" applyNumberFormat="1" applyFill="1" applyBorder="1"/>
    <xf numFmtId="2" fontId="0" fillId="8" borderId="19" xfId="0" applyNumberFormat="1" applyFill="1" applyBorder="1"/>
    <xf numFmtId="2" fontId="0" fillId="8" borderId="21" xfId="0" applyNumberFormat="1" applyFill="1" applyBorder="1" applyAlignment="1">
      <alignment horizontal="center"/>
    </xf>
    <xf numFmtId="2" fontId="0" fillId="8" borderId="22" xfId="0" applyNumberFormat="1" applyFill="1" applyBorder="1" applyAlignment="1">
      <alignment horizontal="center"/>
    </xf>
    <xf numFmtId="0" fontId="0" fillId="7" borderId="0" xfId="0" applyFill="1"/>
    <xf numFmtId="168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2" fontId="0" fillId="7" borderId="26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9" fontId="0" fillId="0" borderId="25" xfId="1" applyFont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8" borderId="0" xfId="0" applyFill="1"/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quotePrefix="1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0" fontId="2" fillId="2" borderId="8" xfId="0" quotePrefix="1" applyFont="1" applyFill="1" applyBorder="1" applyAlignment="1">
      <alignment horizontal="center"/>
    </xf>
    <xf numFmtId="0" fontId="10" fillId="10" borderId="0" xfId="0" applyFont="1" applyFill="1"/>
    <xf numFmtId="0" fontId="9" fillId="0" borderId="29" xfId="0" applyFont="1" applyBorder="1"/>
    <xf numFmtId="2" fontId="9" fillId="0" borderId="29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numFmt numFmtId="2" formatCode="0.00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16</xdr:col>
      <xdr:colOff>197996</xdr:colOff>
      <xdr:row>33</xdr:row>
      <xdr:rowOff>160020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BBD7DAF-DA93-4219-9103-8A9A505E5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0"/>
          <a:ext cx="5074796" cy="6195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480060</xdr:colOff>
      <xdr:row>34</xdr:row>
      <xdr:rowOff>96366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89BB54-ABCE-4FF6-917C-39436D51C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747260" cy="6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9C6E-3B15-47C0-A672-D7C4AD982EBE}">
  <dimension ref="A1"/>
  <sheetViews>
    <sheetView workbookViewId="0">
      <selection activeCell="U12" sqref="U1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37"/>
  <sheetViews>
    <sheetView workbookViewId="0">
      <selection activeCell="N31" sqref="N31"/>
    </sheetView>
  </sheetViews>
  <sheetFormatPr defaultRowHeight="14.4" x14ac:dyDescent="0.3"/>
  <cols>
    <col min="1" max="1" width="17" bestFit="1" customWidth="1"/>
    <col min="2" max="2" width="15.77734375" bestFit="1" customWidth="1"/>
    <col min="3" max="7" width="10.6640625" bestFit="1" customWidth="1"/>
    <col min="8" max="8" width="11.5546875" bestFit="1" customWidth="1"/>
    <col min="9" max="9" width="10.6640625" bestFit="1" customWidth="1"/>
    <col min="10" max="12" width="11.5546875" bestFit="1" customWidth="1"/>
    <col min="13" max="13" width="12" bestFit="1" customWidth="1"/>
    <col min="15" max="15" width="20.33203125" bestFit="1" customWidth="1"/>
  </cols>
  <sheetData>
    <row r="3" spans="1:15" x14ac:dyDescent="0.3">
      <c r="A3" s="185" t="s">
        <v>0</v>
      </c>
      <c r="B3" s="185" t="s">
        <v>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N3" t="s">
        <v>2</v>
      </c>
    </row>
    <row r="4" spans="1:15" x14ac:dyDescent="0.3">
      <c r="A4" s="185" t="s">
        <v>3</v>
      </c>
      <c r="B4" s="185" t="s">
        <v>4</v>
      </c>
      <c r="C4" s="185" t="s">
        <v>5</v>
      </c>
      <c r="D4" s="185" t="s">
        <v>6</v>
      </c>
      <c r="E4" s="185" t="s">
        <v>7</v>
      </c>
      <c r="F4" s="185" t="s">
        <v>8</v>
      </c>
      <c r="G4" s="185" t="s">
        <v>9</v>
      </c>
      <c r="H4" s="185" t="s">
        <v>10</v>
      </c>
      <c r="I4" s="185" t="s">
        <v>11</v>
      </c>
      <c r="J4" s="185" t="s">
        <v>12</v>
      </c>
      <c r="K4" s="185" t="s">
        <v>13</v>
      </c>
      <c r="L4" s="185" t="s">
        <v>14</v>
      </c>
      <c r="N4" t="s">
        <v>15</v>
      </c>
    </row>
    <row r="5" spans="1:15" x14ac:dyDescent="0.3">
      <c r="A5" t="s">
        <v>16</v>
      </c>
      <c r="B5" s="37"/>
      <c r="C5" s="37"/>
      <c r="D5" s="37"/>
      <c r="E5" s="37"/>
      <c r="F5" s="37"/>
      <c r="G5" s="37"/>
      <c r="H5" s="37">
        <v>1.0999999999999999E-2</v>
      </c>
      <c r="I5" s="37">
        <v>8.0000000000000002E-3</v>
      </c>
      <c r="J5" s="37">
        <v>8.4531213409749402E-3</v>
      </c>
      <c r="K5" s="37">
        <v>7.6939490931260358E-3</v>
      </c>
      <c r="L5" s="37">
        <v>7.6606084192774124E-3</v>
      </c>
      <c r="N5" s="37">
        <v>8.549231480760212E-3</v>
      </c>
      <c r="O5" t="s">
        <v>162</v>
      </c>
    </row>
    <row r="6" spans="1:15" x14ac:dyDescent="0.3">
      <c r="A6" t="s">
        <v>17</v>
      </c>
      <c r="B6" s="37">
        <v>3.8333333333333331E-3</v>
      </c>
      <c r="C6" s="37"/>
      <c r="D6" s="37"/>
      <c r="E6" s="37"/>
      <c r="F6" s="37"/>
      <c r="G6" s="37"/>
      <c r="H6" s="37"/>
      <c r="I6" s="37"/>
      <c r="J6" s="37">
        <v>9.6736288877512566E-2</v>
      </c>
      <c r="K6" s="37">
        <v>9.5937917433631309E-2</v>
      </c>
      <c r="L6" s="37">
        <v>9.6615901444127489E-2</v>
      </c>
      <c r="N6" s="37">
        <v>3.4708616620446289E-2</v>
      </c>
      <c r="O6" t="s">
        <v>71</v>
      </c>
    </row>
    <row r="7" spans="1:15" x14ac:dyDescent="0.3">
      <c r="A7" t="s">
        <v>18</v>
      </c>
      <c r="B7" s="37">
        <v>1.625</v>
      </c>
      <c r="C7" s="37">
        <v>1.5589301503094608</v>
      </c>
      <c r="D7" s="37"/>
      <c r="E7" s="37">
        <v>0.28999999999999998</v>
      </c>
      <c r="F7" s="37">
        <v>0.24</v>
      </c>
      <c r="G7" s="37"/>
      <c r="H7" s="37">
        <v>1.99</v>
      </c>
      <c r="I7" s="37">
        <v>2.0699999999999998</v>
      </c>
      <c r="J7" s="37">
        <v>1.5140321686078764</v>
      </c>
      <c r="K7" s="37">
        <v>1.3816700960219459</v>
      </c>
      <c r="L7" s="37">
        <v>1.1967381786339726</v>
      </c>
      <c r="N7" s="37">
        <v>1.6600223954068423</v>
      </c>
      <c r="O7" t="s">
        <v>116</v>
      </c>
    </row>
    <row r="8" spans="1:15" x14ac:dyDescent="0.3">
      <c r="A8" t="s">
        <v>19</v>
      </c>
      <c r="B8" s="37"/>
      <c r="C8" s="37"/>
      <c r="D8" s="37"/>
      <c r="E8" s="37"/>
      <c r="F8" s="37"/>
      <c r="G8" s="37"/>
      <c r="H8" s="37"/>
      <c r="I8" s="37"/>
      <c r="J8" s="37">
        <v>0.1210569051580703</v>
      </c>
      <c r="K8" s="37">
        <v>0.11223117283950679</v>
      </c>
      <c r="L8" s="37">
        <v>0.10308450087565731</v>
      </c>
      <c r="N8" s="37">
        <v>0.10911809425583308</v>
      </c>
      <c r="O8" t="s">
        <v>211</v>
      </c>
    </row>
    <row r="9" spans="1:15" x14ac:dyDescent="0.3">
      <c r="A9" t="s">
        <v>20</v>
      </c>
      <c r="B9" s="37"/>
      <c r="C9" s="37">
        <v>4.9711036090346439E-2</v>
      </c>
      <c r="D9" s="37"/>
      <c r="E9" s="37">
        <v>0</v>
      </c>
      <c r="F9" s="37">
        <v>1.0303030303030303E-2</v>
      </c>
      <c r="G9" s="37"/>
      <c r="H9" s="37"/>
      <c r="I9" s="37"/>
      <c r="J9" s="37"/>
      <c r="K9" s="37"/>
      <c r="L9" s="37"/>
      <c r="N9" s="37">
        <v>3.0007033196688373E-2</v>
      </c>
      <c r="O9" t="s">
        <v>111</v>
      </c>
    </row>
    <row r="10" spans="1:15" x14ac:dyDescent="0.3">
      <c r="A10" t="s">
        <v>21</v>
      </c>
      <c r="B10" s="37">
        <v>1.6923076923076923E-4</v>
      </c>
      <c r="C10" s="37">
        <v>4.9230769230769228E-4</v>
      </c>
      <c r="D10" s="37"/>
      <c r="E10" s="37">
        <v>6.0000000000000006E-4</v>
      </c>
      <c r="F10" s="37">
        <v>1.0461538461538462E-3</v>
      </c>
      <c r="G10" s="37">
        <v>1.3448134481344813E-4</v>
      </c>
      <c r="H10" s="37"/>
      <c r="I10" s="37"/>
      <c r="J10" s="37">
        <v>4.0151017906819601E-3</v>
      </c>
      <c r="K10" s="37">
        <v>3.5298038489947159E-3</v>
      </c>
      <c r="L10" s="37">
        <v>4.0202220817486707E-3</v>
      </c>
      <c r="N10" s="37">
        <v>1.2286772241903597E-3</v>
      </c>
      <c r="O10" t="s">
        <v>71</v>
      </c>
    </row>
    <row r="11" spans="1:15" x14ac:dyDescent="0.3">
      <c r="A11" t="s">
        <v>22</v>
      </c>
      <c r="B11" s="37"/>
      <c r="C11" s="37"/>
      <c r="D11" s="37"/>
      <c r="E11" s="37"/>
      <c r="F11" s="37"/>
      <c r="G11" s="37"/>
      <c r="H11" s="37"/>
      <c r="I11" s="37"/>
      <c r="J11" s="37">
        <v>4.6256239600665341E-2</v>
      </c>
      <c r="K11" s="37">
        <v>4.1728395061728284E-2</v>
      </c>
      <c r="L11" s="37">
        <v>3.9299474605954295E-2</v>
      </c>
      <c r="N11" s="37">
        <v>4.1338539726436231E-2</v>
      </c>
      <c r="O11" t="s">
        <v>195</v>
      </c>
    </row>
    <row r="12" spans="1:15" x14ac:dyDescent="0.3">
      <c r="A12" t="s">
        <v>23</v>
      </c>
      <c r="B12" s="37"/>
      <c r="C12" s="37"/>
      <c r="D12" s="37"/>
      <c r="E12" s="37"/>
      <c r="F12" s="37"/>
      <c r="G12" s="37"/>
      <c r="H12" s="37"/>
      <c r="I12" s="37"/>
      <c r="J12" s="37">
        <v>2.7733335597134052E-3</v>
      </c>
      <c r="K12" s="37">
        <v>3.5886302175191088E-3</v>
      </c>
      <c r="L12" s="37">
        <v>4.4549612209156932E-3</v>
      </c>
      <c r="N12" s="37">
        <v>3.8876140877694798E-3</v>
      </c>
      <c r="O12" t="s">
        <v>71</v>
      </c>
    </row>
    <row r="13" spans="1:15" x14ac:dyDescent="0.3">
      <c r="A13" t="s">
        <v>24</v>
      </c>
      <c r="B13" s="37"/>
      <c r="C13" s="37"/>
      <c r="D13" s="37"/>
      <c r="E13" s="37"/>
      <c r="F13" s="37"/>
      <c r="G13" s="37"/>
      <c r="H13" s="37"/>
      <c r="I13" s="37"/>
      <c r="J13" s="37">
        <v>0.11006655574043231</v>
      </c>
      <c r="K13" s="37">
        <v>9.0740740740740622E-2</v>
      </c>
      <c r="L13" s="37">
        <v>9.577495621716256E-2</v>
      </c>
      <c r="N13" s="37">
        <v>9.7290818661437323E-2</v>
      </c>
      <c r="O13" t="s">
        <v>195</v>
      </c>
    </row>
    <row r="14" spans="1:15" x14ac:dyDescent="0.3">
      <c r="A14" t="s">
        <v>25</v>
      </c>
      <c r="B14" s="37">
        <v>2.9729729729729734E-3</v>
      </c>
      <c r="C14" s="37">
        <v>2.0411648630982954E-3</v>
      </c>
      <c r="D14" s="37"/>
      <c r="E14" s="37">
        <v>1.4376508932882665E-2</v>
      </c>
      <c r="F14" s="37">
        <v>2.9684331240946403E-2</v>
      </c>
      <c r="G14" s="37">
        <v>3.1587301587301587E-2</v>
      </c>
      <c r="H14" s="37">
        <v>3.1351351351351351E-3</v>
      </c>
      <c r="I14" s="37">
        <v>2.8378378378378379E-3</v>
      </c>
      <c r="J14" s="37">
        <v>7.2934086733729246E-3</v>
      </c>
      <c r="K14" s="37">
        <v>6.8703437889440543E-3</v>
      </c>
      <c r="L14" s="37">
        <v>6.8390114934797058E-3</v>
      </c>
      <c r="N14" s="37">
        <v>6.4022459405146817E-3</v>
      </c>
      <c r="O14" t="s">
        <v>71</v>
      </c>
    </row>
    <row r="15" spans="1:15" x14ac:dyDescent="0.3">
      <c r="A15" t="s">
        <v>26</v>
      </c>
      <c r="B15" s="37">
        <v>0.98</v>
      </c>
      <c r="C15" s="37">
        <v>0.98</v>
      </c>
      <c r="D15" s="37">
        <v>0.36</v>
      </c>
      <c r="E15" s="37">
        <v>1.44</v>
      </c>
      <c r="F15" s="37">
        <v>0.5</v>
      </c>
      <c r="G15" s="37">
        <v>9.3333333333333341E-3</v>
      </c>
      <c r="H15" s="37"/>
      <c r="I15" s="37"/>
      <c r="J15" s="37">
        <v>7.0508752079867296</v>
      </c>
      <c r="K15" s="37">
        <v>6.411086419753099</v>
      </c>
      <c r="L15" s="37">
        <v>6.6619194395797132</v>
      </c>
      <c r="N15" s="37">
        <v>2.0988973356863121</v>
      </c>
      <c r="O15" t="s">
        <v>90</v>
      </c>
    </row>
    <row r="16" spans="1:15" x14ac:dyDescent="0.3">
      <c r="A16" t="s">
        <v>27</v>
      </c>
      <c r="B16" s="37">
        <v>4.65E-2</v>
      </c>
      <c r="C16" s="37">
        <v>2.8101974653698793E-3</v>
      </c>
      <c r="D16" s="37"/>
      <c r="E16" s="37">
        <v>0.32222222222222219</v>
      </c>
      <c r="F16" s="37">
        <v>0.66388888888888886</v>
      </c>
      <c r="G16" s="37">
        <v>0.33900000000000002</v>
      </c>
      <c r="H16" s="37">
        <v>6.4444444444444443E-2</v>
      </c>
      <c r="I16" s="37">
        <v>5.8333333333333334E-2</v>
      </c>
      <c r="J16" s="37">
        <v>0.12481549954465446</v>
      </c>
      <c r="K16" s="37">
        <v>0.11775525411099259</v>
      </c>
      <c r="L16" s="37">
        <v>0.11370557753706213</v>
      </c>
      <c r="N16" s="37">
        <v>9.7716952985125644E-2</v>
      </c>
      <c r="O16" t="s">
        <v>71</v>
      </c>
    </row>
    <row r="17" spans="1:15" x14ac:dyDescent="0.3">
      <c r="A17" t="s">
        <v>28</v>
      </c>
      <c r="B17" s="37">
        <v>0.15</v>
      </c>
      <c r="C17" s="37"/>
      <c r="D17" s="37">
        <v>3.96</v>
      </c>
      <c r="E17" s="37"/>
      <c r="F17" s="37"/>
      <c r="G17" s="37"/>
      <c r="H17" s="37">
        <v>7.56</v>
      </c>
      <c r="I17" s="37">
        <v>1.68</v>
      </c>
      <c r="J17" s="37">
        <v>13.633863148902069</v>
      </c>
      <c r="K17" s="37">
        <v>13.533656835194641</v>
      </c>
      <c r="L17" s="37">
        <v>2.4226623005786974</v>
      </c>
      <c r="N17" s="37">
        <v>3.1229689399014298</v>
      </c>
      <c r="O17" t="s">
        <v>122</v>
      </c>
    </row>
    <row r="18" spans="1:15" x14ac:dyDescent="0.3">
      <c r="A18" t="s">
        <v>29</v>
      </c>
      <c r="B18" s="37"/>
      <c r="C18" s="37"/>
      <c r="D18" s="37"/>
      <c r="E18" s="37"/>
      <c r="F18" s="37"/>
      <c r="G18" s="37"/>
      <c r="H18" s="37">
        <v>0.3</v>
      </c>
      <c r="I18" s="37">
        <v>0.34333333333333332</v>
      </c>
      <c r="J18" s="37"/>
      <c r="K18" s="37"/>
      <c r="L18" s="37"/>
      <c r="N18" s="37">
        <v>0.3288888888888889</v>
      </c>
      <c r="O18" t="s">
        <v>171</v>
      </c>
    </row>
    <row r="19" spans="1:15" x14ac:dyDescent="0.3">
      <c r="A19" t="s">
        <v>30</v>
      </c>
      <c r="B19" s="37">
        <v>4.3333333333333334E-5</v>
      </c>
      <c r="C19" s="37"/>
      <c r="D19" s="37"/>
      <c r="E19" s="37"/>
      <c r="F19" s="37"/>
      <c r="G19" s="37"/>
      <c r="H19" s="37">
        <v>5.6666666666666671E-5</v>
      </c>
      <c r="I19" s="37">
        <v>5.9999999999999995E-5</v>
      </c>
      <c r="J19" s="37"/>
      <c r="K19" s="37"/>
      <c r="L19" s="37"/>
      <c r="N19" s="37">
        <v>5.0246913580246907E-5</v>
      </c>
      <c r="O19" t="s">
        <v>71</v>
      </c>
    </row>
    <row r="20" spans="1:15" x14ac:dyDescent="0.3">
      <c r="A20" t="s">
        <v>31</v>
      </c>
      <c r="B20" s="37"/>
      <c r="C20" s="37">
        <v>2.8695652173913041E-4</v>
      </c>
      <c r="D20" s="37"/>
      <c r="E20" s="37">
        <v>1.6695652173913042E-4</v>
      </c>
      <c r="F20" s="37">
        <v>6.9565217391304355E-5</v>
      </c>
      <c r="G20" s="37">
        <v>3.4501845018450183E-6</v>
      </c>
      <c r="H20" s="37"/>
      <c r="I20" s="37"/>
      <c r="J20" s="37"/>
      <c r="K20" s="37"/>
      <c r="L20" s="37"/>
      <c r="N20" s="37">
        <v>6.0464374208959483E-5</v>
      </c>
      <c r="O20" t="s">
        <v>71</v>
      </c>
    </row>
    <row r="21" spans="1:15" x14ac:dyDescent="0.3">
      <c r="A21" t="s">
        <v>32</v>
      </c>
      <c r="B21" s="37"/>
      <c r="C21" s="37">
        <v>4.0000000000000002E-4</v>
      </c>
      <c r="D21" s="37"/>
      <c r="E21" s="37">
        <v>3.3599999999999997E-3</v>
      </c>
      <c r="F21" s="37">
        <v>2.32E-3</v>
      </c>
      <c r="G21" s="37"/>
      <c r="H21" s="37"/>
      <c r="I21" s="37"/>
      <c r="J21" s="37"/>
      <c r="K21" s="37"/>
      <c r="L21" s="37"/>
      <c r="N21" s="37">
        <v>2.0266666666666666E-3</v>
      </c>
      <c r="O21" t="s">
        <v>71</v>
      </c>
    </row>
    <row r="22" spans="1:15" x14ac:dyDescent="0.3">
      <c r="A22" t="s">
        <v>33</v>
      </c>
      <c r="B22" s="37">
        <v>0.14857142857142858</v>
      </c>
      <c r="C22" s="37"/>
      <c r="D22" s="37"/>
      <c r="E22" s="37"/>
      <c r="F22" s="37"/>
      <c r="G22" s="37">
        <v>0.15</v>
      </c>
      <c r="H22" s="37">
        <v>9.7142857142857156E-2</v>
      </c>
      <c r="I22" s="37">
        <v>8.5714285714285715E-2</v>
      </c>
      <c r="J22" s="37"/>
      <c r="K22" s="37"/>
      <c r="L22" s="37"/>
      <c r="N22" s="37">
        <v>0.12509523809523812</v>
      </c>
      <c r="O22" t="s">
        <v>71</v>
      </c>
    </row>
    <row r="23" spans="1:15" x14ac:dyDescent="0.3">
      <c r="A23" t="s">
        <v>34</v>
      </c>
      <c r="B23" s="37"/>
      <c r="C23" s="37">
        <v>4.9000000000000002E-2</v>
      </c>
      <c r="D23" s="37">
        <v>0.53</v>
      </c>
      <c r="E23" s="37">
        <v>7.4999999999999997E-2</v>
      </c>
      <c r="F23" s="37">
        <v>2.3E-2</v>
      </c>
      <c r="G23" s="37">
        <v>0.11199999999999999</v>
      </c>
      <c r="H23" s="37">
        <v>0.15812499999999999</v>
      </c>
      <c r="I23" s="37">
        <v>0.176875</v>
      </c>
      <c r="J23" s="37"/>
      <c r="K23" s="37"/>
      <c r="L23" s="37"/>
      <c r="N23" s="37">
        <v>0.24418181818181817</v>
      </c>
      <c r="O23" t="s">
        <v>97</v>
      </c>
    </row>
    <row r="24" spans="1:15" x14ac:dyDescent="0.3">
      <c r="A24" t="s">
        <v>35</v>
      </c>
      <c r="B24" s="37">
        <v>1.8608695652173914E-2</v>
      </c>
      <c r="C24" s="37">
        <v>4.0441872303941272E-2</v>
      </c>
      <c r="D24" s="37"/>
      <c r="E24" s="37">
        <v>2.8484848484848484E-3</v>
      </c>
      <c r="F24" s="37">
        <v>1.8787878787878789E-3</v>
      </c>
      <c r="G24" s="37"/>
      <c r="H24" s="37">
        <v>2.7229437229437228E-2</v>
      </c>
      <c r="I24" s="37">
        <v>2.1212121212121213E-2</v>
      </c>
      <c r="J24" s="37">
        <v>3.8501673595115679E-2</v>
      </c>
      <c r="K24" s="37">
        <v>3.608645359253939E-2</v>
      </c>
      <c r="L24" s="37">
        <v>3.4464844685435314E-2</v>
      </c>
      <c r="N24" s="37">
        <v>2.3558736728678552E-2</v>
      </c>
      <c r="O24" t="s">
        <v>97</v>
      </c>
    </row>
    <row r="25" spans="1:15" x14ac:dyDescent="0.3">
      <c r="A25" t="s">
        <v>36</v>
      </c>
      <c r="B25" s="37"/>
      <c r="C25" s="37"/>
      <c r="D25" s="37">
        <v>3.6715867158671588E-6</v>
      </c>
      <c r="E25" s="37"/>
      <c r="F25" s="37"/>
      <c r="G25" s="37"/>
      <c r="H25" s="37"/>
      <c r="I25" s="37"/>
      <c r="J25" s="37">
        <v>2.525790349417625E-6</v>
      </c>
      <c r="K25" s="37">
        <v>2.4814814814814772E-6</v>
      </c>
      <c r="L25" s="37">
        <v>2.6532399299474531E-6</v>
      </c>
      <c r="N25" s="37">
        <v>3.0429488572421979E-6</v>
      </c>
      <c r="O25" t="s">
        <v>129</v>
      </c>
    </row>
    <row r="26" spans="1:15" x14ac:dyDescent="0.3">
      <c r="A26" t="s">
        <v>37</v>
      </c>
      <c r="B26" s="37"/>
      <c r="C26" s="37">
        <v>0.13200000000000001</v>
      </c>
      <c r="D26" s="37"/>
      <c r="E26" s="37">
        <v>0.05</v>
      </c>
      <c r="F26" s="37">
        <v>0.154</v>
      </c>
      <c r="G26" s="37"/>
      <c r="H26" s="37">
        <v>0.23399999999999999</v>
      </c>
      <c r="I26" s="37">
        <v>0.24399999999999999</v>
      </c>
      <c r="J26" s="37"/>
      <c r="K26" s="37"/>
      <c r="L26" s="37"/>
      <c r="N26" s="37">
        <v>0.22637037037037036</v>
      </c>
      <c r="O26" t="s">
        <v>85</v>
      </c>
    </row>
    <row r="27" spans="1:15" x14ac:dyDescent="0.3">
      <c r="A27" t="s">
        <v>38</v>
      </c>
      <c r="B27" s="37">
        <v>3.8666666666666663E-3</v>
      </c>
      <c r="C27" s="37">
        <v>2.6666666666666668E-4</v>
      </c>
      <c r="D27" s="37"/>
      <c r="E27" s="37">
        <v>1.4E-3</v>
      </c>
      <c r="F27" s="37">
        <v>2.3333333333333331E-3</v>
      </c>
      <c r="G27" s="37">
        <v>7.232472324723247E-4</v>
      </c>
      <c r="H27" s="37"/>
      <c r="I27" s="37"/>
      <c r="J27" s="37">
        <v>1.756957745321586E-2</v>
      </c>
      <c r="K27" s="37">
        <v>1.6449286186048944E-2</v>
      </c>
      <c r="L27" s="37">
        <v>1.7277797236816547E-2</v>
      </c>
      <c r="N27" s="37">
        <v>7.0568099702446232E-3</v>
      </c>
      <c r="O27" t="s">
        <v>71</v>
      </c>
    </row>
    <row r="28" spans="1:15" x14ac:dyDescent="0.3">
      <c r="A28" t="s">
        <v>39</v>
      </c>
      <c r="B28" s="37">
        <v>4.5749999999999999E-2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N28" s="37">
        <v>4.5749999999999999E-2</v>
      </c>
      <c r="O28" t="s">
        <v>71</v>
      </c>
    </row>
    <row r="29" spans="1:15" x14ac:dyDescent="0.3">
      <c r="A29" t="s">
        <v>40</v>
      </c>
      <c r="B29" s="37">
        <v>1.15E-3</v>
      </c>
      <c r="C29" s="37"/>
      <c r="D29" s="37"/>
      <c r="E29" s="37"/>
      <c r="F29" s="37"/>
      <c r="G29" s="37"/>
      <c r="H29" s="37">
        <v>1.1070110701107011E-4</v>
      </c>
      <c r="I29" s="37">
        <v>8.8560885608856085E-5</v>
      </c>
      <c r="J29" s="37">
        <v>3.2332931388861786E-4</v>
      </c>
      <c r="K29" s="37">
        <v>3.087150810941656E-4</v>
      </c>
      <c r="L29" s="37">
        <v>3.0613561347481286E-4</v>
      </c>
      <c r="N29" s="37">
        <v>6.0081907535755477E-4</v>
      </c>
      <c r="O29" t="s">
        <v>71</v>
      </c>
    </row>
    <row r="30" spans="1:15" x14ac:dyDescent="0.3">
      <c r="A30" t="s">
        <v>41</v>
      </c>
      <c r="B30" s="37"/>
      <c r="C30" s="37">
        <v>5.2000000000000006E-4</v>
      </c>
      <c r="D30" s="37"/>
      <c r="E30" s="37">
        <v>5.2000000000000006E-4</v>
      </c>
      <c r="F30" s="37">
        <v>9.5999999999999992E-4</v>
      </c>
      <c r="G30" s="37">
        <v>1.3284132841328412E-5</v>
      </c>
      <c r="H30" s="37"/>
      <c r="I30" s="37"/>
      <c r="J30" s="37"/>
      <c r="K30" s="37"/>
      <c r="L30" s="37"/>
      <c r="N30" s="37">
        <v>2.3107831078310784E-4</v>
      </c>
      <c r="O30" t="s">
        <v>71</v>
      </c>
    </row>
    <row r="31" spans="1:15" x14ac:dyDescent="0.3">
      <c r="A31" t="s">
        <v>42</v>
      </c>
      <c r="B31" s="37"/>
      <c r="C31" s="37">
        <v>9.5999999999999992E-4</v>
      </c>
      <c r="D31" s="37"/>
      <c r="E31" s="37">
        <v>7.6400000000000001E-3</v>
      </c>
      <c r="F31" s="37">
        <v>5.2399999999999999E-3</v>
      </c>
      <c r="G31" s="37">
        <v>1.2792127921279213E-4</v>
      </c>
      <c r="H31" s="37"/>
      <c r="I31" s="37"/>
      <c r="J31" s="37"/>
      <c r="K31" s="37"/>
      <c r="L31" s="37"/>
      <c r="N31" s="37">
        <v>1.6230586305863055E-3</v>
      </c>
      <c r="O31" t="s">
        <v>71</v>
      </c>
    </row>
    <row r="32" spans="1:15" x14ac:dyDescent="0.3">
      <c r="A32" t="s">
        <v>43</v>
      </c>
      <c r="B32" s="37"/>
      <c r="C32" s="37"/>
      <c r="D32" s="37">
        <v>1.7266666666666666</v>
      </c>
      <c r="E32" s="37"/>
      <c r="F32" s="37"/>
      <c r="G32" s="37"/>
      <c r="H32" s="37"/>
      <c r="I32" s="37"/>
      <c r="J32" s="37">
        <v>0.30878379783693932</v>
      </c>
      <c r="K32" s="37">
        <v>0.29534657921810692</v>
      </c>
      <c r="L32" s="37">
        <v>0.33988069176882701</v>
      </c>
      <c r="N32" s="37">
        <v>0.91615832991796886</v>
      </c>
      <c r="O32" t="s">
        <v>190</v>
      </c>
    </row>
    <row r="33" spans="1:15" x14ac:dyDescent="0.3">
      <c r="A33" t="s">
        <v>44</v>
      </c>
      <c r="B33" s="37"/>
      <c r="C33" s="37"/>
      <c r="D33" s="37">
        <v>0.53</v>
      </c>
      <c r="E33" s="37"/>
      <c r="F33" s="37"/>
      <c r="G33" s="37"/>
      <c r="H33" s="37"/>
      <c r="I33" s="37"/>
      <c r="J33" s="37">
        <v>0.1320469295965051</v>
      </c>
      <c r="K33" s="37">
        <v>0.12968811835562374</v>
      </c>
      <c r="L33" s="37">
        <v>0.13457045935493214</v>
      </c>
      <c r="N33" s="37">
        <v>0.30082526680967181</v>
      </c>
      <c r="O33" t="s">
        <v>190</v>
      </c>
    </row>
    <row r="34" spans="1:15" x14ac:dyDescent="0.3">
      <c r="A34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N34" s="37"/>
    </row>
    <row r="35" spans="1:15" x14ac:dyDescent="0.3">
      <c r="A35" s="186" t="s">
        <v>46</v>
      </c>
      <c r="B35" s="187">
        <v>3.0264656612991394</v>
      </c>
      <c r="C35" s="187">
        <v>2.8178603519129304</v>
      </c>
      <c r="D35" s="187">
        <v>7.1066703382533829</v>
      </c>
      <c r="E35" s="187">
        <v>2.2081341725253281</v>
      </c>
      <c r="F35" s="187">
        <v>1.6347240907085316</v>
      </c>
      <c r="G35" s="187">
        <v>0.64292301909447658</v>
      </c>
      <c r="H35" s="187">
        <v>10.445244241725554</v>
      </c>
      <c r="I35" s="187">
        <v>4.69045447231652</v>
      </c>
      <c r="J35" s="187">
        <v>23.217464813368768</v>
      </c>
      <c r="K35" s="187">
        <v>22.284371192019766</v>
      </c>
      <c r="L35" s="187">
        <v>11.279277714587185</v>
      </c>
    </row>
    <row r="37" spans="1:15" x14ac:dyDescent="0.3">
      <c r="A37" s="168" t="s">
        <v>47</v>
      </c>
      <c r="B37" s="37">
        <v>0.33333333333333331</v>
      </c>
      <c r="C37" s="37">
        <v>1.1111111111111112E-2</v>
      </c>
      <c r="D37" s="37">
        <v>0.12222222222222222</v>
      </c>
      <c r="E37" s="37">
        <v>1.1111111111111112E-2</v>
      </c>
      <c r="F37" s="37">
        <v>1.1111111111111112E-2</v>
      </c>
      <c r="G37" s="37">
        <v>6.6666666666666666E-2</v>
      </c>
      <c r="H37" s="37">
        <v>8.8888888888888892E-2</v>
      </c>
      <c r="I37" s="37">
        <v>0.17777777777777778</v>
      </c>
      <c r="J37" s="37">
        <v>3.3333333333333333E-2</v>
      </c>
      <c r="K37" s="37">
        <v>4.4444444444444446E-2</v>
      </c>
      <c r="L37" s="37">
        <v>8.8888888888888892E-2</v>
      </c>
      <c r="N37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S176"/>
  <sheetViews>
    <sheetView tabSelected="1" zoomScale="85" zoomScaleNormal="85" workbookViewId="0">
      <pane xSplit="5" ySplit="3" topLeftCell="G34" activePane="bottomRight" state="frozen"/>
      <selection pane="topRight" activeCell="F1" sqref="F1"/>
      <selection pane="bottomLeft" activeCell="A4" sqref="A4"/>
      <selection pane="bottomRight" activeCell="O46" sqref="O46"/>
    </sheetView>
  </sheetViews>
  <sheetFormatPr defaultRowHeight="14.4" x14ac:dyDescent="0.3"/>
  <cols>
    <col min="1" max="1" width="17" bestFit="1" customWidth="1"/>
    <col min="2" max="2" width="12" customWidth="1"/>
    <col min="3" max="3" width="18.109375" bestFit="1" customWidth="1"/>
    <col min="4" max="5" width="14.88671875" customWidth="1"/>
    <col min="6" max="6" width="65.44140625" bestFit="1" customWidth="1"/>
    <col min="7" max="7" width="18.33203125" customWidth="1"/>
    <col min="8" max="8" width="13.6640625" customWidth="1"/>
    <col min="9" max="12" width="12" style="34" customWidth="1"/>
    <col min="13" max="15" width="17.88671875" bestFit="1" customWidth="1"/>
    <col min="16" max="16" width="20.88671875" bestFit="1" customWidth="1"/>
    <col min="17" max="17" width="17.88671875" bestFit="1" customWidth="1"/>
    <col min="18" max="18" width="20.88671875" bestFit="1" customWidth="1"/>
  </cols>
  <sheetData>
    <row r="1" spans="1:18" x14ac:dyDescent="0.3">
      <c r="A1" s="12" t="s">
        <v>49</v>
      </c>
      <c r="B1" s="12"/>
      <c r="C1" s="12"/>
      <c r="D1" s="12"/>
      <c r="E1" s="12"/>
      <c r="F1" s="12"/>
      <c r="G1" s="12"/>
      <c r="H1" s="12"/>
      <c r="I1" s="22"/>
      <c r="J1" s="22"/>
      <c r="K1" s="22"/>
      <c r="L1" s="22"/>
      <c r="M1" s="14"/>
      <c r="N1" s="14"/>
      <c r="O1" s="14"/>
      <c r="P1" s="14"/>
      <c r="Q1" s="14"/>
      <c r="R1" s="14"/>
    </row>
    <row r="2" spans="1:18" x14ac:dyDescent="0.3">
      <c r="A2" s="12"/>
      <c r="B2" s="12"/>
      <c r="C2" s="12"/>
      <c r="D2" s="12"/>
      <c r="E2" s="12"/>
      <c r="F2" s="12"/>
      <c r="G2" s="12"/>
      <c r="H2" s="14" t="s">
        <v>50</v>
      </c>
      <c r="I2" s="14"/>
      <c r="J2" s="14"/>
      <c r="K2" s="14"/>
      <c r="L2" s="14"/>
      <c r="M2" s="14" t="s">
        <v>51</v>
      </c>
      <c r="N2" s="14" t="s">
        <v>52</v>
      </c>
      <c r="O2" s="14" t="s">
        <v>53</v>
      </c>
      <c r="P2" s="171" t="s">
        <v>54</v>
      </c>
      <c r="Q2" s="14" t="s">
        <v>55</v>
      </c>
      <c r="R2" s="172" t="s">
        <v>56</v>
      </c>
    </row>
    <row r="3" spans="1:18" x14ac:dyDescent="0.3">
      <c r="A3" s="12" t="s">
        <v>57</v>
      </c>
      <c r="B3" s="12" t="s">
        <v>58</v>
      </c>
      <c r="C3" s="12" t="s">
        <v>59</v>
      </c>
      <c r="D3" s="12" t="s">
        <v>60</v>
      </c>
      <c r="E3" s="12" t="s">
        <v>61</v>
      </c>
      <c r="F3" s="12" t="s">
        <v>62</v>
      </c>
      <c r="G3" s="12" t="s">
        <v>52</v>
      </c>
      <c r="H3" s="173">
        <v>-2</v>
      </c>
      <c r="I3" s="22">
        <v>-1</v>
      </c>
      <c r="J3" s="22" t="s">
        <v>63</v>
      </c>
      <c r="K3" s="22">
        <v>1</v>
      </c>
      <c r="L3" s="22">
        <v>2</v>
      </c>
      <c r="M3" s="22" t="s">
        <v>64</v>
      </c>
      <c r="N3" s="22" t="s">
        <v>64</v>
      </c>
      <c r="O3" s="22" t="s">
        <v>64</v>
      </c>
      <c r="P3" s="22" t="s">
        <v>65</v>
      </c>
      <c r="Q3" s="14" t="s">
        <v>55</v>
      </c>
      <c r="R3" s="22" t="s">
        <v>66</v>
      </c>
    </row>
    <row r="4" spans="1:18" x14ac:dyDescent="0.3">
      <c r="A4" t="s">
        <v>67</v>
      </c>
      <c r="B4" t="s">
        <v>5</v>
      </c>
      <c r="C4" t="s">
        <v>68</v>
      </c>
      <c r="D4" t="s">
        <v>41</v>
      </c>
      <c r="E4" t="s">
        <v>41</v>
      </c>
      <c r="F4" t="s">
        <v>69</v>
      </c>
      <c r="G4" t="s">
        <v>70</v>
      </c>
      <c r="H4" s="33"/>
      <c r="I4" s="34">
        <v>10000</v>
      </c>
      <c r="J4" s="34">
        <v>8000</v>
      </c>
      <c r="K4" s="34">
        <v>7250</v>
      </c>
      <c r="L4" s="34">
        <v>6500</v>
      </c>
      <c r="M4" s="37">
        <v>0.39</v>
      </c>
      <c r="N4" s="37">
        <v>750</v>
      </c>
      <c r="O4" s="169">
        <v>5.2000000000000006E-4</v>
      </c>
      <c r="P4" s="169" t="s">
        <v>71</v>
      </c>
      <c r="Q4" s="169">
        <v>5.2000000000000006E-4</v>
      </c>
      <c r="R4" s="169" t="s">
        <v>71</v>
      </c>
    </row>
    <row r="5" spans="1:18" x14ac:dyDescent="0.3">
      <c r="A5" t="s">
        <v>67</v>
      </c>
      <c r="B5" t="s">
        <v>5</v>
      </c>
      <c r="C5" t="s">
        <v>68</v>
      </c>
      <c r="D5" t="s">
        <v>42</v>
      </c>
      <c r="E5" t="s">
        <v>42</v>
      </c>
      <c r="F5" t="s">
        <v>72</v>
      </c>
      <c r="G5" t="s">
        <v>70</v>
      </c>
      <c r="H5" s="33"/>
      <c r="I5" s="34">
        <v>1500</v>
      </c>
      <c r="J5" s="34">
        <v>1000</v>
      </c>
      <c r="K5" s="34">
        <v>750</v>
      </c>
      <c r="L5" s="34">
        <v>500</v>
      </c>
      <c r="M5" s="37">
        <v>0.24</v>
      </c>
      <c r="N5" s="37">
        <v>250</v>
      </c>
      <c r="O5" s="169">
        <v>9.5999999999999992E-4</v>
      </c>
      <c r="P5" s="169" t="s">
        <v>71</v>
      </c>
      <c r="Q5" s="169">
        <v>9.5999999999999992E-4</v>
      </c>
      <c r="R5" s="169" t="s">
        <v>71</v>
      </c>
    </row>
    <row r="6" spans="1:18" x14ac:dyDescent="0.3">
      <c r="A6" t="s">
        <v>67</v>
      </c>
      <c r="B6" t="s">
        <v>5</v>
      </c>
      <c r="C6" t="s">
        <v>68</v>
      </c>
      <c r="D6" s="50" t="s">
        <v>31</v>
      </c>
      <c r="E6" t="s">
        <v>31</v>
      </c>
      <c r="F6" t="s">
        <v>73</v>
      </c>
      <c r="G6" t="s">
        <v>70</v>
      </c>
      <c r="H6" s="33"/>
      <c r="I6" s="34">
        <v>17500</v>
      </c>
      <c r="J6" s="34">
        <v>14000</v>
      </c>
      <c r="K6" s="34">
        <v>8250</v>
      </c>
      <c r="L6" s="34">
        <v>2500</v>
      </c>
      <c r="M6" s="37">
        <v>1.65</v>
      </c>
      <c r="N6" s="37">
        <v>5750</v>
      </c>
      <c r="O6" s="169">
        <v>2.8695652173913041E-4</v>
      </c>
      <c r="P6" s="169" t="s">
        <v>71</v>
      </c>
      <c r="Q6" s="169">
        <v>2.8695652173913041E-4</v>
      </c>
      <c r="R6" s="37" t="s">
        <v>71</v>
      </c>
    </row>
    <row r="7" spans="1:18" x14ac:dyDescent="0.3">
      <c r="A7" t="s">
        <v>67</v>
      </c>
      <c r="B7" t="s">
        <v>5</v>
      </c>
      <c r="C7" t="s">
        <v>68</v>
      </c>
      <c r="D7" t="s">
        <v>32</v>
      </c>
      <c r="E7" t="s">
        <v>32</v>
      </c>
      <c r="F7" t="s">
        <v>74</v>
      </c>
      <c r="G7" t="s">
        <v>70</v>
      </c>
      <c r="H7" s="33"/>
      <c r="I7" s="34">
        <v>1500</v>
      </c>
      <c r="J7" s="34">
        <v>1000</v>
      </c>
      <c r="K7" s="34">
        <v>750</v>
      </c>
      <c r="L7" s="34">
        <v>500</v>
      </c>
      <c r="M7" s="37">
        <v>0.1</v>
      </c>
      <c r="N7" s="37">
        <v>250</v>
      </c>
      <c r="O7" s="169">
        <v>4.0000000000000002E-4</v>
      </c>
      <c r="P7" s="169" t="s">
        <v>71</v>
      </c>
      <c r="Q7" s="169">
        <v>4.0000000000000002E-4</v>
      </c>
      <c r="R7" s="37" t="s">
        <v>71</v>
      </c>
    </row>
    <row r="8" spans="1:18" x14ac:dyDescent="0.3">
      <c r="A8" t="s">
        <v>67</v>
      </c>
      <c r="B8" t="s">
        <v>5</v>
      </c>
      <c r="C8" t="s">
        <v>75</v>
      </c>
      <c r="D8" t="s">
        <v>21</v>
      </c>
      <c r="E8" t="s">
        <v>21</v>
      </c>
      <c r="F8" t="s">
        <v>76</v>
      </c>
      <c r="G8" t="s">
        <v>77</v>
      </c>
      <c r="H8" s="33"/>
      <c r="I8" s="34">
        <v>7560</v>
      </c>
      <c r="J8" s="34">
        <v>6500</v>
      </c>
      <c r="K8" s="34">
        <v>5850</v>
      </c>
      <c r="L8" s="34">
        <v>3900</v>
      </c>
      <c r="M8" s="37">
        <v>0.32</v>
      </c>
      <c r="N8" s="37">
        <v>650</v>
      </c>
      <c r="O8" s="169">
        <v>4.9230769230769228E-4</v>
      </c>
      <c r="P8" s="169" t="s">
        <v>71</v>
      </c>
      <c r="Q8" s="169">
        <v>4.9230769230769228E-4</v>
      </c>
      <c r="R8" s="169" t="s">
        <v>71</v>
      </c>
    </row>
    <row r="9" spans="1:18" x14ac:dyDescent="0.3">
      <c r="A9" t="s">
        <v>67</v>
      </c>
      <c r="B9" t="s">
        <v>5</v>
      </c>
      <c r="C9" t="s">
        <v>75</v>
      </c>
      <c r="D9" t="s">
        <v>38</v>
      </c>
      <c r="E9" t="s">
        <v>38</v>
      </c>
      <c r="F9" t="s">
        <v>78</v>
      </c>
      <c r="G9" t="s">
        <v>77</v>
      </c>
      <c r="H9" s="33"/>
      <c r="I9" s="34">
        <v>1744</v>
      </c>
      <c r="J9" s="34">
        <v>1500</v>
      </c>
      <c r="K9" s="34">
        <v>1350</v>
      </c>
      <c r="L9" s="34">
        <v>900</v>
      </c>
      <c r="M9" s="37">
        <v>0.04</v>
      </c>
      <c r="N9" s="37">
        <v>150</v>
      </c>
      <c r="O9" s="169">
        <v>2.6666666666666668E-4</v>
      </c>
      <c r="P9" s="169" t="s">
        <v>71</v>
      </c>
      <c r="Q9" s="169">
        <v>2.6666666666666668E-4</v>
      </c>
      <c r="R9" s="169" t="s">
        <v>71</v>
      </c>
    </row>
    <row r="10" spans="1:18" x14ac:dyDescent="0.3">
      <c r="A10" t="s">
        <v>67</v>
      </c>
      <c r="B10" t="s">
        <v>5</v>
      </c>
      <c r="C10" t="s">
        <v>79</v>
      </c>
      <c r="D10" t="s">
        <v>80</v>
      </c>
      <c r="F10" t="s">
        <v>81</v>
      </c>
      <c r="G10" t="s">
        <v>70</v>
      </c>
      <c r="H10" s="33"/>
      <c r="I10" s="34">
        <v>150</v>
      </c>
      <c r="J10" s="34">
        <v>130</v>
      </c>
      <c r="K10" s="34">
        <v>50</v>
      </c>
      <c r="L10" s="34">
        <v>0</v>
      </c>
      <c r="M10" s="37">
        <v>0.06</v>
      </c>
      <c r="N10" s="37">
        <v>80</v>
      </c>
      <c r="O10" s="169">
        <v>7.5000000000000002E-4</v>
      </c>
      <c r="P10" s="169" t="s">
        <v>71</v>
      </c>
      <c r="Q10" s="169"/>
      <c r="R10" s="169"/>
    </row>
    <row r="11" spans="1:18" x14ac:dyDescent="0.3">
      <c r="A11" t="s">
        <v>67</v>
      </c>
      <c r="B11" t="s">
        <v>5</v>
      </c>
      <c r="C11" t="s">
        <v>82</v>
      </c>
      <c r="D11" t="s">
        <v>37</v>
      </c>
      <c r="E11" t="s">
        <v>37</v>
      </c>
      <c r="F11" t="s">
        <v>83</v>
      </c>
      <c r="G11" t="s">
        <v>84</v>
      </c>
      <c r="H11" s="33"/>
      <c r="I11" s="34">
        <v>66</v>
      </c>
      <c r="J11" s="34">
        <v>90</v>
      </c>
      <c r="K11" s="34">
        <v>95</v>
      </c>
      <c r="L11" s="34">
        <v>99</v>
      </c>
      <c r="M11" s="37">
        <v>0.66</v>
      </c>
      <c r="N11" s="37">
        <v>5</v>
      </c>
      <c r="O11" s="169">
        <v>0.13200000000000001</v>
      </c>
      <c r="P11" s="169" t="s">
        <v>85</v>
      </c>
      <c r="Q11" s="169">
        <v>0.13200000000000001</v>
      </c>
      <c r="R11" s="169" t="s">
        <v>85</v>
      </c>
    </row>
    <row r="12" spans="1:18" x14ac:dyDescent="0.3">
      <c r="A12" t="s">
        <v>67</v>
      </c>
      <c r="B12" t="s">
        <v>5</v>
      </c>
      <c r="C12" t="s">
        <v>86</v>
      </c>
      <c r="D12" t="s">
        <v>87</v>
      </c>
      <c r="E12" t="s">
        <v>26</v>
      </c>
      <c r="F12" t="s">
        <v>88</v>
      </c>
      <c r="G12" t="s">
        <v>89</v>
      </c>
      <c r="H12" s="33"/>
      <c r="I12" s="34">
        <v>2</v>
      </c>
      <c r="J12" s="34">
        <v>1</v>
      </c>
      <c r="K12" s="34">
        <v>0.5</v>
      </c>
      <c r="L12" s="34">
        <v>0.2</v>
      </c>
      <c r="M12" s="37">
        <v>0.49</v>
      </c>
      <c r="N12" s="37">
        <v>0.5</v>
      </c>
      <c r="O12" s="169">
        <v>0.98</v>
      </c>
      <c r="P12" s="37" t="s">
        <v>90</v>
      </c>
      <c r="Q12" s="169">
        <v>0.98</v>
      </c>
      <c r="R12" s="169" t="s">
        <v>90</v>
      </c>
    </row>
    <row r="13" spans="1:18" x14ac:dyDescent="0.3">
      <c r="A13" t="s">
        <v>67</v>
      </c>
      <c r="B13" t="s">
        <v>5</v>
      </c>
      <c r="C13" t="s">
        <v>86</v>
      </c>
      <c r="D13" t="s">
        <v>91</v>
      </c>
      <c r="F13" t="s">
        <v>92</v>
      </c>
      <c r="G13" t="s">
        <v>89</v>
      </c>
      <c r="H13" s="33"/>
      <c r="I13" s="34">
        <v>1.3333333333333335</v>
      </c>
      <c r="J13" s="34">
        <v>0.66666666666666674</v>
      </c>
      <c r="K13" s="34">
        <v>0.5</v>
      </c>
      <c r="L13" s="34">
        <v>0.2</v>
      </c>
      <c r="M13" s="37">
        <v>2.19</v>
      </c>
      <c r="N13" s="37" t="s">
        <v>93</v>
      </c>
      <c r="O13" s="37" t="s">
        <v>93</v>
      </c>
      <c r="P13" s="37" t="s">
        <v>93</v>
      </c>
      <c r="Q13" s="37"/>
      <c r="R13" s="37"/>
    </row>
    <row r="14" spans="1:18" x14ac:dyDescent="0.3">
      <c r="A14" t="s">
        <v>67</v>
      </c>
      <c r="B14" t="s">
        <v>5</v>
      </c>
      <c r="C14" t="s">
        <v>94</v>
      </c>
      <c r="D14" t="s">
        <v>34</v>
      </c>
      <c r="E14" t="s">
        <v>34</v>
      </c>
      <c r="F14" t="s">
        <v>95</v>
      </c>
      <c r="G14" t="s">
        <v>96</v>
      </c>
      <c r="H14" s="33"/>
      <c r="I14" s="34">
        <v>31</v>
      </c>
      <c r="J14" s="34">
        <v>17</v>
      </c>
      <c r="K14" s="34">
        <v>7</v>
      </c>
      <c r="L14" s="34">
        <v>0</v>
      </c>
      <c r="M14" s="37">
        <v>0.49</v>
      </c>
      <c r="N14" s="37">
        <v>10</v>
      </c>
      <c r="O14" s="169">
        <v>4.9000000000000002E-2</v>
      </c>
      <c r="P14" s="37" t="s">
        <v>97</v>
      </c>
      <c r="Q14" s="169">
        <v>4.9000000000000002E-2</v>
      </c>
      <c r="R14" s="37" t="s">
        <v>97</v>
      </c>
    </row>
    <row r="15" spans="1:18" x14ac:dyDescent="0.3">
      <c r="A15" t="s">
        <v>67</v>
      </c>
      <c r="B15" t="s">
        <v>5</v>
      </c>
      <c r="C15" t="s">
        <v>98</v>
      </c>
      <c r="D15" t="s">
        <v>27</v>
      </c>
      <c r="E15" t="s">
        <v>27</v>
      </c>
      <c r="F15" t="s">
        <v>99</v>
      </c>
      <c r="G15" t="s">
        <v>100</v>
      </c>
      <c r="H15" s="33"/>
      <c r="I15" s="34">
        <v>198</v>
      </c>
      <c r="J15" s="34">
        <v>180</v>
      </c>
      <c r="K15" s="34">
        <v>162</v>
      </c>
      <c r="L15" s="34">
        <v>135</v>
      </c>
      <c r="M15" s="37">
        <v>5.0583554376657826E-2</v>
      </c>
      <c r="N15" s="37">
        <v>18</v>
      </c>
      <c r="O15" s="169">
        <v>2.8101974653698793E-3</v>
      </c>
      <c r="P15" s="169" t="s">
        <v>71</v>
      </c>
      <c r="Q15" s="169">
        <v>2.8101974653698793E-3</v>
      </c>
      <c r="R15" s="37" t="s">
        <v>71</v>
      </c>
    </row>
    <row r="16" spans="1:18" x14ac:dyDescent="0.3">
      <c r="A16" t="s">
        <v>67</v>
      </c>
      <c r="B16" t="s">
        <v>5</v>
      </c>
      <c r="C16" t="s">
        <v>101</v>
      </c>
      <c r="D16" t="s">
        <v>102</v>
      </c>
      <c r="E16" t="s">
        <v>25</v>
      </c>
      <c r="F16" t="s">
        <v>103</v>
      </c>
      <c r="G16" t="s">
        <v>100</v>
      </c>
      <c r="H16" s="33"/>
      <c r="I16" s="34">
        <v>2405</v>
      </c>
      <c r="J16" s="34">
        <v>2186</v>
      </c>
      <c r="K16" s="34">
        <v>1968</v>
      </c>
      <c r="L16" s="34">
        <v>1640</v>
      </c>
      <c r="M16" s="37">
        <v>0.24230769230769231</v>
      </c>
      <c r="N16" s="37">
        <v>218</v>
      </c>
      <c r="O16" s="169">
        <v>1.1115031757233593E-3</v>
      </c>
      <c r="P16" s="169" t="s">
        <v>71</v>
      </c>
      <c r="Q16" s="169">
        <v>1.1115031757233593E-3</v>
      </c>
      <c r="R16" s="169" t="s">
        <v>71</v>
      </c>
    </row>
    <row r="17" spans="1:19" x14ac:dyDescent="0.3">
      <c r="A17" t="s">
        <v>67</v>
      </c>
      <c r="B17" t="s">
        <v>5</v>
      </c>
      <c r="C17" t="s">
        <v>101</v>
      </c>
      <c r="D17" t="s">
        <v>104</v>
      </c>
      <c r="E17" t="s">
        <v>25</v>
      </c>
      <c r="F17" t="s">
        <v>105</v>
      </c>
      <c r="G17" t="s">
        <v>100</v>
      </c>
      <c r="H17" s="33"/>
      <c r="I17" s="34">
        <v>1668</v>
      </c>
      <c r="J17" s="34">
        <v>1517</v>
      </c>
      <c r="K17" s="34">
        <v>1365</v>
      </c>
      <c r="L17" s="34">
        <v>1137</v>
      </c>
      <c r="M17" s="37">
        <v>0.14130857648099027</v>
      </c>
      <c r="N17" s="37">
        <v>152</v>
      </c>
      <c r="O17" s="169">
        <v>9.2966168737493597E-4</v>
      </c>
      <c r="P17" s="169" t="s">
        <v>71</v>
      </c>
      <c r="Q17" s="169">
        <v>9.2966168737493597E-4</v>
      </c>
      <c r="R17" s="169" t="s">
        <v>71</v>
      </c>
    </row>
    <row r="18" spans="1:19" x14ac:dyDescent="0.3">
      <c r="A18" t="s">
        <v>67</v>
      </c>
      <c r="B18" t="s">
        <v>5</v>
      </c>
      <c r="C18" t="s">
        <v>98</v>
      </c>
      <c r="D18" t="s">
        <v>106</v>
      </c>
      <c r="F18" t="s">
        <v>107</v>
      </c>
      <c r="G18" t="s">
        <v>100</v>
      </c>
      <c r="H18" s="33"/>
      <c r="I18" s="34">
        <v>1551</v>
      </c>
      <c r="J18" s="34">
        <v>1410</v>
      </c>
      <c r="K18" s="34">
        <v>1269</v>
      </c>
      <c r="L18" s="34">
        <v>1057</v>
      </c>
      <c r="M18" s="37">
        <v>8.3563218390804606E-2</v>
      </c>
      <c r="N18" s="37">
        <v>141</v>
      </c>
      <c r="O18" s="169">
        <v>5.9264693894187667E-4</v>
      </c>
      <c r="P18" s="169" t="s">
        <v>71</v>
      </c>
      <c r="Q18" s="169"/>
      <c r="R18" s="169"/>
    </row>
    <row r="19" spans="1:19" x14ac:dyDescent="0.3">
      <c r="A19" t="s">
        <v>67</v>
      </c>
      <c r="B19" t="s">
        <v>5</v>
      </c>
      <c r="C19" t="s">
        <v>108</v>
      </c>
      <c r="D19" t="s">
        <v>20</v>
      </c>
      <c r="E19" t="s">
        <v>20</v>
      </c>
      <c r="F19" t="s">
        <v>109</v>
      </c>
      <c r="G19" t="s">
        <v>110</v>
      </c>
      <c r="H19" s="33"/>
      <c r="I19" s="34">
        <v>0</v>
      </c>
      <c r="J19" s="34">
        <v>0</v>
      </c>
      <c r="K19" s="34">
        <v>66</v>
      </c>
      <c r="L19" s="34">
        <v>264</v>
      </c>
      <c r="M19" s="37">
        <v>3.2809283819628647</v>
      </c>
      <c r="N19" s="37">
        <v>66</v>
      </c>
      <c r="O19" s="169">
        <v>4.9711036090346439E-2</v>
      </c>
      <c r="P19" s="169" t="s">
        <v>111</v>
      </c>
      <c r="Q19" s="169">
        <v>4.9711036090346439E-2</v>
      </c>
      <c r="R19" s="169" t="s">
        <v>111</v>
      </c>
    </row>
    <row r="20" spans="1:19" x14ac:dyDescent="0.3">
      <c r="A20" t="s">
        <v>67</v>
      </c>
      <c r="B20" t="s">
        <v>5</v>
      </c>
      <c r="C20" t="s">
        <v>112</v>
      </c>
      <c r="D20" t="s">
        <v>113</v>
      </c>
      <c r="E20" t="s">
        <v>18</v>
      </c>
      <c r="F20" t="s">
        <v>114</v>
      </c>
      <c r="G20" t="s">
        <v>115</v>
      </c>
      <c r="H20" s="33"/>
      <c r="I20" s="34">
        <v>6</v>
      </c>
      <c r="J20" s="34">
        <v>4</v>
      </c>
      <c r="K20" s="34">
        <v>3</v>
      </c>
      <c r="L20" s="34">
        <v>0</v>
      </c>
      <c r="M20" s="37">
        <v>1.5589301503094608</v>
      </c>
      <c r="N20" s="37">
        <v>1</v>
      </c>
      <c r="O20" s="169">
        <v>1.5589301503094608</v>
      </c>
      <c r="P20" s="169" t="s">
        <v>116</v>
      </c>
      <c r="Q20" s="37">
        <v>1.5589301503094608</v>
      </c>
      <c r="R20" s="37" t="s">
        <v>116</v>
      </c>
    </row>
    <row r="21" spans="1:19" x14ac:dyDescent="0.3">
      <c r="A21" t="s">
        <v>67</v>
      </c>
      <c r="B21" t="s">
        <v>5</v>
      </c>
      <c r="C21" t="s">
        <v>112</v>
      </c>
      <c r="D21" t="s">
        <v>117</v>
      </c>
      <c r="F21" t="s">
        <v>118</v>
      </c>
      <c r="G21" t="s">
        <v>115</v>
      </c>
      <c r="H21" s="33"/>
      <c r="I21" s="34">
        <v>15</v>
      </c>
      <c r="J21" s="34">
        <v>10</v>
      </c>
      <c r="K21" s="34">
        <v>5</v>
      </c>
      <c r="L21" s="34">
        <v>0</v>
      </c>
      <c r="M21" s="37">
        <v>6.8511936339522554</v>
      </c>
      <c r="N21" s="37">
        <v>5</v>
      </c>
      <c r="O21" s="169">
        <v>1.370238726790451</v>
      </c>
      <c r="P21" s="169" t="s">
        <v>116</v>
      </c>
      <c r="Q21" s="169"/>
      <c r="R21" s="169"/>
    </row>
    <row r="22" spans="1:19" x14ac:dyDescent="0.3">
      <c r="A22" t="s">
        <v>67</v>
      </c>
      <c r="B22" t="s">
        <v>5</v>
      </c>
      <c r="C22" t="s">
        <v>108</v>
      </c>
      <c r="D22" t="s">
        <v>35</v>
      </c>
      <c r="E22" t="s">
        <v>35</v>
      </c>
      <c r="F22" t="s">
        <v>119</v>
      </c>
      <c r="G22" t="s">
        <v>96</v>
      </c>
      <c r="H22" s="33"/>
      <c r="I22" s="34">
        <v>990</v>
      </c>
      <c r="J22" s="34">
        <v>534</v>
      </c>
      <c r="K22" s="34">
        <v>369</v>
      </c>
      <c r="L22" s="34">
        <v>0</v>
      </c>
      <c r="M22" s="37">
        <v>6.6729089301503102</v>
      </c>
      <c r="N22" s="37">
        <v>165</v>
      </c>
      <c r="O22" s="169">
        <v>4.0441872303941272E-2</v>
      </c>
      <c r="P22" s="37" t="s">
        <v>97</v>
      </c>
      <c r="Q22" s="169">
        <v>4.0441872303941272E-2</v>
      </c>
      <c r="R22" s="169" t="s">
        <v>97</v>
      </c>
    </row>
    <row r="23" spans="1:19" x14ac:dyDescent="0.3">
      <c r="A23" t="s">
        <v>120</v>
      </c>
      <c r="B23" t="s">
        <v>6</v>
      </c>
      <c r="C23" t="s">
        <v>82</v>
      </c>
      <c r="D23" t="s">
        <v>28</v>
      </c>
      <c r="E23" t="s">
        <v>28</v>
      </c>
      <c r="F23" t="s">
        <v>121</v>
      </c>
      <c r="G23" t="s">
        <v>84</v>
      </c>
      <c r="H23" s="77"/>
      <c r="I23" s="37">
        <v>22</v>
      </c>
      <c r="J23" s="34">
        <v>21</v>
      </c>
      <c r="K23" s="34">
        <v>20</v>
      </c>
      <c r="L23" s="37">
        <v>19</v>
      </c>
      <c r="M23" s="37">
        <v>3.96</v>
      </c>
      <c r="N23" s="37">
        <v>1</v>
      </c>
      <c r="O23" s="169">
        <v>3.96</v>
      </c>
      <c r="P23" s="37" t="s">
        <v>122</v>
      </c>
      <c r="Q23" s="169">
        <v>3.96</v>
      </c>
      <c r="R23" s="37" t="s">
        <v>122</v>
      </c>
    </row>
    <row r="24" spans="1:19" x14ac:dyDescent="0.3">
      <c r="A24" t="s">
        <v>120</v>
      </c>
      <c r="B24" t="s">
        <v>6</v>
      </c>
      <c r="C24" t="s">
        <v>123</v>
      </c>
      <c r="D24" t="s">
        <v>43</v>
      </c>
      <c r="E24" t="s">
        <v>43</v>
      </c>
      <c r="F24" t="s">
        <v>124</v>
      </c>
      <c r="G24" t="s">
        <v>84</v>
      </c>
      <c r="H24" s="77"/>
      <c r="I24" s="37">
        <v>6</v>
      </c>
      <c r="J24" s="34">
        <v>7</v>
      </c>
      <c r="K24" s="34">
        <v>10</v>
      </c>
      <c r="L24" s="37">
        <v>12</v>
      </c>
      <c r="M24" s="37">
        <v>5.18</v>
      </c>
      <c r="N24" s="37">
        <v>3</v>
      </c>
      <c r="O24" s="169">
        <v>1.7266666666666666</v>
      </c>
      <c r="P24" s="37" t="s">
        <v>125</v>
      </c>
      <c r="Q24" s="169">
        <v>1.7266666666666666</v>
      </c>
      <c r="R24" s="169" t="s">
        <v>125</v>
      </c>
    </row>
    <row r="25" spans="1:19" x14ac:dyDescent="0.3">
      <c r="A25" t="s">
        <v>120</v>
      </c>
      <c r="B25" t="s">
        <v>6</v>
      </c>
      <c r="C25" t="s">
        <v>126</v>
      </c>
      <c r="D25" t="s">
        <v>44</v>
      </c>
      <c r="E25" t="s">
        <v>44</v>
      </c>
      <c r="F25" t="s">
        <v>127</v>
      </c>
      <c r="G25" t="s">
        <v>84</v>
      </c>
      <c r="H25" s="77"/>
      <c r="I25" s="37">
        <v>73</v>
      </c>
      <c r="J25" s="34">
        <v>77</v>
      </c>
      <c r="K25" s="34">
        <v>78</v>
      </c>
      <c r="L25" s="37">
        <v>90</v>
      </c>
      <c r="M25" s="37">
        <v>0.53</v>
      </c>
      <c r="N25" s="37">
        <v>1</v>
      </c>
      <c r="O25" s="169">
        <v>0.53</v>
      </c>
      <c r="P25" s="37" t="s">
        <v>125</v>
      </c>
      <c r="Q25" s="169">
        <v>0.53</v>
      </c>
      <c r="R25" s="169" t="s">
        <v>125</v>
      </c>
    </row>
    <row r="26" spans="1:19" x14ac:dyDescent="0.3">
      <c r="A26" t="s">
        <v>120</v>
      </c>
      <c r="B26" t="s">
        <v>6</v>
      </c>
      <c r="C26" t="s">
        <v>126</v>
      </c>
      <c r="D26" t="s">
        <v>36</v>
      </c>
      <c r="E26" t="s">
        <v>36</v>
      </c>
      <c r="F26" t="s">
        <v>128</v>
      </c>
      <c r="G26" t="s">
        <v>84</v>
      </c>
      <c r="H26" s="77"/>
      <c r="I26" s="37">
        <v>0</v>
      </c>
      <c r="J26" s="34">
        <v>0</v>
      </c>
      <c r="K26" s="34">
        <v>10</v>
      </c>
      <c r="L26" s="37">
        <v>43</v>
      </c>
      <c r="M26" s="37">
        <v>1.99</v>
      </c>
      <c r="N26" s="37">
        <v>10</v>
      </c>
      <c r="O26" s="169">
        <v>0.19900000000000001</v>
      </c>
      <c r="P26" s="37" t="s">
        <v>125</v>
      </c>
      <c r="Q26" s="174">
        <v>3.6715867158671588E-6</v>
      </c>
      <c r="R26" s="139" t="s">
        <v>129</v>
      </c>
      <c r="S26" t="s">
        <v>130</v>
      </c>
    </row>
    <row r="27" spans="1:19" x14ac:dyDescent="0.3">
      <c r="A27" t="s">
        <v>120</v>
      </c>
      <c r="B27" t="s">
        <v>6</v>
      </c>
      <c r="C27" t="s">
        <v>94</v>
      </c>
      <c r="D27" t="s">
        <v>34</v>
      </c>
      <c r="E27" t="s">
        <v>34</v>
      </c>
      <c r="F27" t="s">
        <v>131</v>
      </c>
      <c r="G27" t="s">
        <v>132</v>
      </c>
      <c r="H27" s="77"/>
      <c r="I27" s="34">
        <v>31</v>
      </c>
      <c r="J27" s="34">
        <v>17</v>
      </c>
      <c r="K27" s="34">
        <v>7</v>
      </c>
      <c r="L27" s="34">
        <v>0</v>
      </c>
      <c r="M27" s="37">
        <v>5.3</v>
      </c>
      <c r="N27" s="37">
        <v>10</v>
      </c>
      <c r="O27" s="169">
        <v>0.53</v>
      </c>
      <c r="P27" s="37" t="s">
        <v>97</v>
      </c>
      <c r="Q27" s="169">
        <v>0.53</v>
      </c>
      <c r="R27" s="37" t="s">
        <v>97</v>
      </c>
    </row>
    <row r="28" spans="1:19" x14ac:dyDescent="0.3">
      <c r="A28" t="s">
        <v>120</v>
      </c>
      <c r="B28" t="s">
        <v>6</v>
      </c>
      <c r="C28" t="s">
        <v>86</v>
      </c>
      <c r="D28" t="s">
        <v>87</v>
      </c>
      <c r="E28" t="s">
        <v>26</v>
      </c>
      <c r="F28" t="s">
        <v>133</v>
      </c>
      <c r="G28" t="s">
        <v>134</v>
      </c>
      <c r="H28" s="77"/>
      <c r="I28" s="34">
        <v>10</v>
      </c>
      <c r="J28" s="34">
        <v>1</v>
      </c>
      <c r="K28" s="34">
        <v>0.5</v>
      </c>
      <c r="L28" s="34">
        <v>0.2</v>
      </c>
      <c r="M28" s="37">
        <v>0.18</v>
      </c>
      <c r="N28" s="37">
        <v>0.5</v>
      </c>
      <c r="O28" s="169">
        <v>0.36</v>
      </c>
      <c r="P28" s="37" t="s">
        <v>90</v>
      </c>
      <c r="Q28" s="169">
        <v>0.36</v>
      </c>
      <c r="R28" s="169" t="s">
        <v>90</v>
      </c>
    </row>
    <row r="29" spans="1:19" x14ac:dyDescent="0.3">
      <c r="A29" t="s">
        <v>135</v>
      </c>
      <c r="B29" t="s">
        <v>4</v>
      </c>
      <c r="C29" t="s">
        <v>108</v>
      </c>
      <c r="D29" t="s">
        <v>35</v>
      </c>
      <c r="E29" t="s">
        <v>35</v>
      </c>
      <c r="F29" t="s">
        <v>136</v>
      </c>
      <c r="G29" t="s">
        <v>132</v>
      </c>
      <c r="H29" s="77"/>
      <c r="I29" s="85"/>
      <c r="J29" s="34">
        <v>600</v>
      </c>
      <c r="K29" s="34">
        <v>370</v>
      </c>
      <c r="L29" s="34">
        <v>0</v>
      </c>
      <c r="M29" s="37">
        <v>4.28</v>
      </c>
      <c r="N29" s="37">
        <v>230</v>
      </c>
      <c r="O29" s="169">
        <v>1.8608695652173914E-2</v>
      </c>
      <c r="P29" s="37" t="s">
        <v>97</v>
      </c>
      <c r="Q29" s="169">
        <v>1.8608695652173914E-2</v>
      </c>
      <c r="R29" s="169" t="s">
        <v>97</v>
      </c>
    </row>
    <row r="30" spans="1:19" x14ac:dyDescent="0.3">
      <c r="A30" t="s">
        <v>135</v>
      </c>
      <c r="B30" t="s">
        <v>4</v>
      </c>
      <c r="C30" t="s">
        <v>68</v>
      </c>
      <c r="D30" t="s">
        <v>39</v>
      </c>
      <c r="E30" t="s">
        <v>39</v>
      </c>
      <c r="F30" t="s">
        <v>137</v>
      </c>
      <c r="G30" t="s">
        <v>138</v>
      </c>
      <c r="H30" s="77"/>
      <c r="I30" s="85"/>
      <c r="J30" s="34">
        <v>80</v>
      </c>
      <c r="K30" s="34">
        <v>40</v>
      </c>
      <c r="L30" s="34">
        <v>10</v>
      </c>
      <c r="M30" s="37">
        <v>1.83</v>
      </c>
      <c r="N30" s="37">
        <v>40</v>
      </c>
      <c r="O30" s="169">
        <v>4.5749999999999999E-2</v>
      </c>
      <c r="P30" s="169" t="s">
        <v>71</v>
      </c>
      <c r="Q30" s="169">
        <v>4.5749999999999999E-2</v>
      </c>
      <c r="R30" s="169" t="s">
        <v>71</v>
      </c>
    </row>
    <row r="31" spans="1:19" x14ac:dyDescent="0.3">
      <c r="A31" t="s">
        <v>135</v>
      </c>
      <c r="B31" t="s">
        <v>4</v>
      </c>
      <c r="C31" t="s">
        <v>68</v>
      </c>
      <c r="D31" t="s">
        <v>40</v>
      </c>
      <c r="E31" t="s">
        <v>40</v>
      </c>
      <c r="F31" t="s">
        <v>139</v>
      </c>
      <c r="G31" t="s">
        <v>138</v>
      </c>
      <c r="H31" s="77"/>
      <c r="I31" s="85"/>
      <c r="J31" s="34">
        <v>9000</v>
      </c>
      <c r="K31" s="34">
        <v>8000</v>
      </c>
      <c r="L31" s="34">
        <v>7000</v>
      </c>
      <c r="M31" s="37">
        <v>1.1499999999999999</v>
      </c>
      <c r="N31" s="37">
        <v>1000</v>
      </c>
      <c r="O31" s="169">
        <v>1.15E-3</v>
      </c>
      <c r="P31" s="169" t="s">
        <v>71</v>
      </c>
      <c r="Q31" s="169">
        <v>1.15E-3</v>
      </c>
      <c r="R31" s="169" t="s">
        <v>71</v>
      </c>
    </row>
    <row r="32" spans="1:19" x14ac:dyDescent="0.3">
      <c r="A32" t="s">
        <v>135</v>
      </c>
      <c r="B32" t="s">
        <v>4</v>
      </c>
      <c r="C32" t="s">
        <v>101</v>
      </c>
      <c r="D32" t="s">
        <v>104</v>
      </c>
      <c r="E32" t="s">
        <v>25</v>
      </c>
      <c r="F32" t="s">
        <v>140</v>
      </c>
      <c r="G32" t="s">
        <v>138</v>
      </c>
      <c r="H32" s="77"/>
      <c r="I32" s="85"/>
      <c r="J32" s="34">
        <v>3700</v>
      </c>
      <c r="K32" s="34">
        <v>3330</v>
      </c>
      <c r="L32" s="34">
        <v>2780</v>
      </c>
      <c r="M32" s="37">
        <v>1.1000000000000001</v>
      </c>
      <c r="N32" s="37">
        <v>370</v>
      </c>
      <c r="O32" s="169">
        <v>2.9729729729729734E-3</v>
      </c>
      <c r="P32" s="169" t="s">
        <v>71</v>
      </c>
      <c r="Q32" s="169">
        <v>2.9729729729729734E-3</v>
      </c>
      <c r="R32" s="169" t="s">
        <v>71</v>
      </c>
    </row>
    <row r="33" spans="1:19" x14ac:dyDescent="0.3">
      <c r="A33" t="s">
        <v>135</v>
      </c>
      <c r="B33" t="s">
        <v>4</v>
      </c>
      <c r="C33" t="s">
        <v>141</v>
      </c>
      <c r="D33" t="s">
        <v>142</v>
      </c>
      <c r="E33" t="s">
        <v>33</v>
      </c>
      <c r="F33" t="s">
        <v>141</v>
      </c>
      <c r="G33" t="s">
        <v>143</v>
      </c>
      <c r="H33" s="77"/>
      <c r="I33" s="85"/>
      <c r="J33" s="34">
        <v>70</v>
      </c>
      <c r="K33" s="34">
        <v>63</v>
      </c>
      <c r="L33" s="34">
        <v>53</v>
      </c>
      <c r="M33" s="37">
        <v>1.04</v>
      </c>
      <c r="N33" s="37">
        <v>7</v>
      </c>
      <c r="O33" s="169">
        <v>0.14857142857142858</v>
      </c>
      <c r="P33" s="169" t="s">
        <v>71</v>
      </c>
      <c r="Q33" s="169">
        <v>0.14857142857142858</v>
      </c>
      <c r="R33" s="37" t="s">
        <v>71</v>
      </c>
    </row>
    <row r="34" spans="1:19" x14ac:dyDescent="0.3">
      <c r="A34" t="s">
        <v>135</v>
      </c>
      <c r="B34" t="s">
        <v>4</v>
      </c>
      <c r="C34" t="s">
        <v>98</v>
      </c>
      <c r="D34" t="s">
        <v>27</v>
      </c>
      <c r="E34" t="s">
        <v>27</v>
      </c>
      <c r="F34" t="s">
        <v>144</v>
      </c>
      <c r="G34" t="s">
        <v>138</v>
      </c>
      <c r="H34" s="77"/>
      <c r="I34" s="85"/>
      <c r="J34" s="34">
        <v>180</v>
      </c>
      <c r="K34" s="34">
        <v>160</v>
      </c>
      <c r="L34" s="34">
        <v>140</v>
      </c>
      <c r="M34" s="37">
        <v>0.93</v>
      </c>
      <c r="N34" s="37">
        <v>20</v>
      </c>
      <c r="O34" s="169">
        <v>4.65E-2</v>
      </c>
      <c r="P34" s="169" t="s">
        <v>71</v>
      </c>
      <c r="Q34" s="169">
        <v>4.65E-2</v>
      </c>
      <c r="R34" s="37" t="s">
        <v>71</v>
      </c>
    </row>
    <row r="35" spans="1:19" x14ac:dyDescent="0.3">
      <c r="A35" t="s">
        <v>135</v>
      </c>
      <c r="B35" t="s">
        <v>4</v>
      </c>
      <c r="C35" t="s">
        <v>112</v>
      </c>
      <c r="D35" t="s">
        <v>145</v>
      </c>
      <c r="E35" t="s">
        <v>18</v>
      </c>
      <c r="F35" t="s">
        <v>146</v>
      </c>
      <c r="G35" t="s">
        <v>84</v>
      </c>
      <c r="H35" s="77"/>
      <c r="I35" s="85"/>
      <c r="J35" s="34">
        <v>4</v>
      </c>
      <c r="K35" s="34">
        <v>3</v>
      </c>
      <c r="L35" s="34">
        <v>0</v>
      </c>
      <c r="M35" s="37">
        <v>0.78</v>
      </c>
      <c r="N35" s="37">
        <v>1</v>
      </c>
      <c r="O35" s="169">
        <v>0.78</v>
      </c>
      <c r="P35" s="37" t="s">
        <v>147</v>
      </c>
      <c r="Q35" s="139">
        <v>1.6249999999999976</v>
      </c>
      <c r="R35" s="139" t="s">
        <v>147</v>
      </c>
      <c r="S35" t="s">
        <v>148</v>
      </c>
    </row>
    <row r="36" spans="1:19" x14ac:dyDescent="0.3">
      <c r="A36" t="s">
        <v>135</v>
      </c>
      <c r="B36" t="s">
        <v>4</v>
      </c>
      <c r="C36" t="s">
        <v>149</v>
      </c>
      <c r="D36" t="s">
        <v>17</v>
      </c>
      <c r="E36" t="s">
        <v>17</v>
      </c>
      <c r="F36" t="s">
        <v>150</v>
      </c>
      <c r="G36" t="s">
        <v>151</v>
      </c>
      <c r="H36" s="77"/>
      <c r="I36" s="85"/>
      <c r="J36" s="34">
        <v>1800</v>
      </c>
      <c r="K36" s="34">
        <v>1620</v>
      </c>
      <c r="L36" s="34">
        <v>1440</v>
      </c>
      <c r="M36" s="37">
        <v>0.69</v>
      </c>
      <c r="N36" s="37">
        <v>180</v>
      </c>
      <c r="O36" s="169">
        <v>3.8333333333333331E-3</v>
      </c>
      <c r="P36" s="37" t="s">
        <v>71</v>
      </c>
      <c r="Q36" s="37">
        <v>3.8333333333333331E-3</v>
      </c>
      <c r="R36" s="37" t="s">
        <v>71</v>
      </c>
    </row>
    <row r="37" spans="1:19" x14ac:dyDescent="0.3">
      <c r="A37" t="s">
        <v>135</v>
      </c>
      <c r="B37" t="s">
        <v>4</v>
      </c>
      <c r="C37" t="s">
        <v>75</v>
      </c>
      <c r="D37" t="s">
        <v>38</v>
      </c>
      <c r="E37" t="s">
        <v>38</v>
      </c>
      <c r="F37" t="s">
        <v>152</v>
      </c>
      <c r="G37" t="s">
        <v>138</v>
      </c>
      <c r="H37" s="77"/>
      <c r="I37" s="85"/>
      <c r="J37" s="34">
        <v>1500</v>
      </c>
      <c r="K37" s="34">
        <v>1350</v>
      </c>
      <c r="L37" s="34">
        <v>900</v>
      </c>
      <c r="M37" s="37">
        <v>0.57999999999999996</v>
      </c>
      <c r="N37" s="37">
        <v>150</v>
      </c>
      <c r="O37" s="169">
        <v>3.8666666666666663E-3</v>
      </c>
      <c r="P37" s="37" t="s">
        <v>71</v>
      </c>
      <c r="Q37" s="169">
        <v>3.8666666666666663E-3</v>
      </c>
      <c r="R37" s="169" t="s">
        <v>71</v>
      </c>
    </row>
    <row r="38" spans="1:19" x14ac:dyDescent="0.3">
      <c r="A38" t="s">
        <v>135</v>
      </c>
      <c r="B38" t="s">
        <v>4</v>
      </c>
      <c r="C38" t="s">
        <v>86</v>
      </c>
      <c r="D38" t="s">
        <v>87</v>
      </c>
      <c r="E38" t="s">
        <v>26</v>
      </c>
      <c r="F38" t="s">
        <v>153</v>
      </c>
      <c r="G38" t="s">
        <v>154</v>
      </c>
      <c r="H38" s="77"/>
      <c r="I38" s="85"/>
      <c r="J38" s="34">
        <v>1</v>
      </c>
      <c r="K38" s="34">
        <v>0.5</v>
      </c>
      <c r="L38" s="34">
        <v>0.2</v>
      </c>
      <c r="M38" s="37">
        <v>0.27</v>
      </c>
      <c r="N38" s="37">
        <v>0.5</v>
      </c>
      <c r="O38" s="169">
        <v>0.54</v>
      </c>
      <c r="P38" s="37" t="s">
        <v>90</v>
      </c>
      <c r="Q38" s="169">
        <v>0.98</v>
      </c>
      <c r="R38" s="37" t="s">
        <v>90</v>
      </c>
    </row>
    <row r="39" spans="1:19" x14ac:dyDescent="0.3">
      <c r="A39" t="s">
        <v>135</v>
      </c>
      <c r="B39" t="s">
        <v>4</v>
      </c>
      <c r="C39" t="s">
        <v>68</v>
      </c>
      <c r="D39" t="s">
        <v>30</v>
      </c>
      <c r="E39" t="s">
        <v>30</v>
      </c>
      <c r="F39" t="s">
        <v>155</v>
      </c>
      <c r="G39" t="s">
        <v>138</v>
      </c>
      <c r="H39" s="77"/>
      <c r="I39" s="85"/>
      <c r="J39" s="34">
        <v>15000</v>
      </c>
      <c r="K39" s="34">
        <v>9000</v>
      </c>
      <c r="L39" s="34">
        <v>3000</v>
      </c>
      <c r="M39" s="37">
        <v>0.26</v>
      </c>
      <c r="N39" s="37">
        <v>6000</v>
      </c>
      <c r="O39" s="169">
        <v>4.3333333333333334E-5</v>
      </c>
      <c r="P39" s="37" t="s">
        <v>71</v>
      </c>
      <c r="Q39" s="169">
        <v>4.3333333333333334E-5</v>
      </c>
      <c r="R39" s="37" t="s">
        <v>71</v>
      </c>
    </row>
    <row r="40" spans="1:19" x14ac:dyDescent="0.3">
      <c r="A40" t="s">
        <v>135</v>
      </c>
      <c r="B40" t="s">
        <v>4</v>
      </c>
      <c r="C40" t="s">
        <v>82</v>
      </c>
      <c r="D40" t="s">
        <v>28</v>
      </c>
      <c r="E40" t="s">
        <v>28</v>
      </c>
      <c r="F40" t="s">
        <v>121</v>
      </c>
      <c r="G40" t="s">
        <v>84</v>
      </c>
      <c r="H40" s="77"/>
      <c r="I40" s="85"/>
      <c r="J40" s="34">
        <v>21</v>
      </c>
      <c r="K40" s="34">
        <v>20</v>
      </c>
      <c r="L40" s="34">
        <v>19</v>
      </c>
      <c r="M40" s="37">
        <v>0.15</v>
      </c>
      <c r="N40" s="37">
        <v>1</v>
      </c>
      <c r="O40" s="169">
        <v>0.15</v>
      </c>
      <c r="P40" s="37" t="s">
        <v>122</v>
      </c>
      <c r="Q40" s="169">
        <v>0.15</v>
      </c>
      <c r="R40" s="37" t="s">
        <v>122</v>
      </c>
    </row>
    <row r="41" spans="1:19" x14ac:dyDescent="0.3">
      <c r="A41" t="s">
        <v>135</v>
      </c>
      <c r="B41" t="s">
        <v>4</v>
      </c>
      <c r="C41" t="s">
        <v>75</v>
      </c>
      <c r="D41" t="s">
        <v>21</v>
      </c>
      <c r="E41" t="s">
        <v>21</v>
      </c>
      <c r="F41" t="s">
        <v>156</v>
      </c>
      <c r="G41" t="s">
        <v>138</v>
      </c>
      <c r="H41" s="77"/>
      <c r="I41" s="85"/>
      <c r="J41" s="34">
        <v>6500</v>
      </c>
      <c r="K41" s="34">
        <v>5850</v>
      </c>
      <c r="L41" s="34">
        <v>3900</v>
      </c>
      <c r="M41" s="37">
        <v>0.11</v>
      </c>
      <c r="N41" s="37">
        <v>650</v>
      </c>
      <c r="O41" s="169">
        <v>1.6923076923076923E-4</v>
      </c>
      <c r="P41" s="37" t="s">
        <v>71</v>
      </c>
      <c r="Q41" s="169">
        <v>1.6923076923076923E-4</v>
      </c>
      <c r="R41" s="169" t="s">
        <v>71</v>
      </c>
    </row>
    <row r="42" spans="1:19" x14ac:dyDescent="0.3">
      <c r="A42" t="s">
        <v>157</v>
      </c>
      <c r="B42" t="s">
        <v>10</v>
      </c>
      <c r="C42" t="s">
        <v>158</v>
      </c>
      <c r="D42" t="s">
        <v>159</v>
      </c>
      <c r="E42" t="s">
        <v>16</v>
      </c>
      <c r="F42" t="s">
        <v>160</v>
      </c>
      <c r="G42" t="s">
        <v>161</v>
      </c>
      <c r="H42" s="105">
        <v>60</v>
      </c>
      <c r="I42" s="105">
        <v>65</v>
      </c>
      <c r="J42" s="105">
        <v>70</v>
      </c>
      <c r="K42" s="105">
        <v>80</v>
      </c>
      <c r="L42" s="105">
        <v>95</v>
      </c>
      <c r="M42" s="37">
        <v>0.11</v>
      </c>
      <c r="N42" s="37">
        <v>10</v>
      </c>
      <c r="O42" s="169">
        <v>1.0999999999999999E-2</v>
      </c>
      <c r="P42" s="37" t="s">
        <v>162</v>
      </c>
      <c r="Q42" s="37">
        <v>1.0999999999999999E-2</v>
      </c>
      <c r="R42" s="37" t="s">
        <v>162</v>
      </c>
    </row>
    <row r="43" spans="1:19" x14ac:dyDescent="0.3">
      <c r="A43" t="s">
        <v>157</v>
      </c>
      <c r="B43" t="s">
        <v>10</v>
      </c>
      <c r="C43" t="s">
        <v>141</v>
      </c>
      <c r="D43" t="s">
        <v>142</v>
      </c>
      <c r="E43" t="s">
        <v>33</v>
      </c>
      <c r="F43" t="s">
        <v>141</v>
      </c>
      <c r="G43" t="s">
        <v>163</v>
      </c>
      <c r="H43" s="108">
        <v>88</v>
      </c>
      <c r="I43" s="34">
        <v>79</v>
      </c>
      <c r="J43" s="34">
        <v>70</v>
      </c>
      <c r="K43" s="34">
        <v>63</v>
      </c>
      <c r="L43" s="34">
        <v>53</v>
      </c>
      <c r="M43" s="37">
        <v>0.68</v>
      </c>
      <c r="N43" s="37">
        <v>7</v>
      </c>
      <c r="O43" s="169">
        <v>9.7142857142857156E-2</v>
      </c>
      <c r="P43" s="37" t="s">
        <v>71</v>
      </c>
      <c r="Q43" s="169">
        <v>9.7142857142857156E-2</v>
      </c>
      <c r="R43" s="37" t="s">
        <v>71</v>
      </c>
    </row>
    <row r="44" spans="1:19" x14ac:dyDescent="0.3">
      <c r="A44" t="s">
        <v>157</v>
      </c>
      <c r="B44" t="s">
        <v>10</v>
      </c>
      <c r="C44" t="s">
        <v>82</v>
      </c>
      <c r="D44" t="s">
        <v>37</v>
      </c>
      <c r="E44" t="s">
        <v>37</v>
      </c>
      <c r="F44" t="s">
        <v>164</v>
      </c>
      <c r="G44" t="s">
        <v>165</v>
      </c>
      <c r="H44" s="105">
        <v>66</v>
      </c>
      <c r="I44" s="105">
        <v>78</v>
      </c>
      <c r="J44" s="105">
        <v>90</v>
      </c>
      <c r="K44" s="105">
        <v>95</v>
      </c>
      <c r="L44" s="105">
        <v>99</v>
      </c>
      <c r="M44" s="37">
        <v>1.17</v>
      </c>
      <c r="N44" s="37">
        <v>5</v>
      </c>
      <c r="O44" s="169">
        <v>0.23399999999999999</v>
      </c>
      <c r="P44" s="169" t="s">
        <v>85</v>
      </c>
      <c r="Q44" s="169">
        <v>0.23399999999999999</v>
      </c>
      <c r="R44" s="169" t="s">
        <v>85</v>
      </c>
    </row>
    <row r="45" spans="1:19" x14ac:dyDescent="0.3">
      <c r="A45" t="s">
        <v>157</v>
      </c>
      <c r="B45" t="s">
        <v>10</v>
      </c>
      <c r="C45" t="s">
        <v>82</v>
      </c>
      <c r="D45" t="s">
        <v>28</v>
      </c>
      <c r="E45" t="s">
        <v>28</v>
      </c>
      <c r="F45" t="s">
        <v>166</v>
      </c>
      <c r="G45" t="s">
        <v>167</v>
      </c>
      <c r="H45" s="105">
        <v>22</v>
      </c>
      <c r="I45" s="105">
        <v>21.5</v>
      </c>
      <c r="J45" s="105">
        <v>21</v>
      </c>
      <c r="K45" s="105">
        <v>20</v>
      </c>
      <c r="L45" s="105">
        <v>19</v>
      </c>
      <c r="M45" s="37">
        <v>7.56</v>
      </c>
      <c r="N45" s="37">
        <v>1</v>
      </c>
      <c r="O45" s="169">
        <v>7.56</v>
      </c>
      <c r="P45" s="37" t="s">
        <v>122</v>
      </c>
      <c r="Q45" s="169">
        <v>7.56</v>
      </c>
      <c r="R45" s="37" t="s">
        <v>122</v>
      </c>
    </row>
    <row r="46" spans="1:19" x14ac:dyDescent="0.3">
      <c r="A46" t="s">
        <v>157</v>
      </c>
      <c r="B46" t="s">
        <v>10</v>
      </c>
      <c r="C46" t="s">
        <v>108</v>
      </c>
      <c r="D46" t="s">
        <v>35</v>
      </c>
      <c r="E46" t="s">
        <v>35</v>
      </c>
      <c r="F46" t="s">
        <v>168</v>
      </c>
      <c r="G46" t="s">
        <v>132</v>
      </c>
      <c r="H46" s="34">
        <v>990</v>
      </c>
      <c r="I46" s="34">
        <v>795</v>
      </c>
      <c r="J46" s="34">
        <v>600</v>
      </c>
      <c r="K46" s="34">
        <v>369</v>
      </c>
      <c r="L46" s="34">
        <v>0</v>
      </c>
      <c r="M46" s="37">
        <v>6.29</v>
      </c>
      <c r="N46" s="37">
        <v>231</v>
      </c>
      <c r="O46" s="169">
        <v>2.7229437229437228E-2</v>
      </c>
      <c r="P46" s="37" t="s">
        <v>97</v>
      </c>
      <c r="Q46" s="169">
        <v>2.7229437229437228E-2</v>
      </c>
      <c r="R46" s="169" t="s">
        <v>97</v>
      </c>
    </row>
    <row r="47" spans="1:19" x14ac:dyDescent="0.3">
      <c r="A47" t="s">
        <v>157</v>
      </c>
      <c r="B47" t="s">
        <v>10</v>
      </c>
      <c r="C47" t="s">
        <v>98</v>
      </c>
      <c r="D47" t="s">
        <v>27</v>
      </c>
      <c r="E47" t="s">
        <v>27</v>
      </c>
      <c r="F47" t="s">
        <v>99</v>
      </c>
      <c r="G47" t="s">
        <v>169</v>
      </c>
      <c r="H47" s="34">
        <v>198</v>
      </c>
      <c r="I47" s="34">
        <v>189</v>
      </c>
      <c r="J47" s="34">
        <v>180</v>
      </c>
      <c r="K47" s="34">
        <v>162</v>
      </c>
      <c r="L47" s="34">
        <v>135</v>
      </c>
      <c r="M47" s="37">
        <v>1.1599999999999999</v>
      </c>
      <c r="N47" s="37">
        <v>18</v>
      </c>
      <c r="O47" s="169">
        <v>6.4444444444444443E-2</v>
      </c>
      <c r="P47" s="37" t="s">
        <v>71</v>
      </c>
      <c r="Q47" s="169">
        <v>6.4444444444444443E-2</v>
      </c>
      <c r="R47" s="37" t="s">
        <v>71</v>
      </c>
    </row>
    <row r="48" spans="1:19" x14ac:dyDescent="0.3">
      <c r="A48" t="s">
        <v>157</v>
      </c>
      <c r="B48" t="s">
        <v>10</v>
      </c>
      <c r="C48" t="s">
        <v>123</v>
      </c>
      <c r="D48" t="s">
        <v>29</v>
      </c>
      <c r="E48" t="s">
        <v>29</v>
      </c>
      <c r="F48" t="s">
        <v>29</v>
      </c>
      <c r="G48" t="s">
        <v>170</v>
      </c>
      <c r="H48" s="34">
        <v>134</v>
      </c>
      <c r="I48" s="34">
        <v>132.5</v>
      </c>
      <c r="J48" s="34">
        <v>131</v>
      </c>
      <c r="K48" s="34">
        <v>128</v>
      </c>
      <c r="L48" s="34">
        <v>124</v>
      </c>
      <c r="M48" s="37">
        <v>0.9</v>
      </c>
      <c r="N48" s="37">
        <v>3</v>
      </c>
      <c r="O48" s="169">
        <v>0.3</v>
      </c>
      <c r="P48" s="37" t="s">
        <v>171</v>
      </c>
      <c r="Q48" s="169">
        <v>0.3</v>
      </c>
      <c r="R48" s="37" t="s">
        <v>171</v>
      </c>
    </row>
    <row r="49" spans="1:19" x14ac:dyDescent="0.3">
      <c r="A49" t="s">
        <v>157</v>
      </c>
      <c r="B49" t="s">
        <v>10</v>
      </c>
      <c r="C49" t="s">
        <v>68</v>
      </c>
      <c r="D49" t="s">
        <v>172</v>
      </c>
      <c r="E49" t="s">
        <v>40</v>
      </c>
      <c r="F49" t="s">
        <v>139</v>
      </c>
      <c r="G49" t="s">
        <v>173</v>
      </c>
      <c r="H49" s="34">
        <v>19</v>
      </c>
      <c r="I49" s="34">
        <v>17</v>
      </c>
      <c r="J49" s="34">
        <v>15</v>
      </c>
      <c r="K49" s="34">
        <v>14</v>
      </c>
      <c r="L49" s="34">
        <v>13</v>
      </c>
      <c r="M49" s="37">
        <v>0.6</v>
      </c>
      <c r="N49" s="37">
        <v>1</v>
      </c>
      <c r="O49" s="169">
        <v>0.6</v>
      </c>
      <c r="P49" s="37" t="s">
        <v>90</v>
      </c>
      <c r="Q49" s="174">
        <v>1.1070110701107011E-4</v>
      </c>
      <c r="R49" s="139" t="s">
        <v>71</v>
      </c>
      <c r="S49" t="s">
        <v>130</v>
      </c>
    </row>
    <row r="50" spans="1:19" x14ac:dyDescent="0.3">
      <c r="A50" t="s">
        <v>157</v>
      </c>
      <c r="B50" t="s">
        <v>10</v>
      </c>
      <c r="C50" t="s">
        <v>112</v>
      </c>
      <c r="D50" t="s">
        <v>174</v>
      </c>
      <c r="E50" t="s">
        <v>18</v>
      </c>
      <c r="F50" t="s">
        <v>146</v>
      </c>
      <c r="G50" t="s">
        <v>115</v>
      </c>
      <c r="H50" s="34">
        <v>6</v>
      </c>
      <c r="I50" s="34">
        <v>5</v>
      </c>
      <c r="J50" s="34">
        <v>4</v>
      </c>
      <c r="K50" s="34">
        <v>3</v>
      </c>
      <c r="L50" s="34">
        <v>0</v>
      </c>
      <c r="M50" s="37">
        <v>1.99</v>
      </c>
      <c r="N50" s="37">
        <v>1</v>
      </c>
      <c r="O50" s="169">
        <v>1.99</v>
      </c>
      <c r="P50" s="37" t="s">
        <v>116</v>
      </c>
      <c r="Q50" s="37">
        <v>1.99</v>
      </c>
      <c r="R50" s="37" t="s">
        <v>116</v>
      </c>
    </row>
    <row r="51" spans="1:19" x14ac:dyDescent="0.3">
      <c r="A51" t="s">
        <v>157</v>
      </c>
      <c r="B51" t="s">
        <v>10</v>
      </c>
      <c r="C51" t="s">
        <v>101</v>
      </c>
      <c r="D51" t="s">
        <v>104</v>
      </c>
      <c r="E51" t="s">
        <v>25</v>
      </c>
      <c r="F51" t="s">
        <v>175</v>
      </c>
      <c r="G51" t="s">
        <v>169</v>
      </c>
      <c r="H51" s="34">
        <v>4070</v>
      </c>
      <c r="I51" s="34">
        <v>3885</v>
      </c>
      <c r="J51" s="34">
        <v>3700</v>
      </c>
      <c r="K51" s="34">
        <v>3330</v>
      </c>
      <c r="L51" s="34">
        <v>2780</v>
      </c>
      <c r="M51" s="37">
        <v>1.1599999999999999</v>
      </c>
      <c r="N51" s="37">
        <v>370</v>
      </c>
      <c r="O51" s="169">
        <v>3.1351351351351351E-3</v>
      </c>
      <c r="P51" s="37" t="s">
        <v>71</v>
      </c>
      <c r="Q51" s="169">
        <v>3.1351351351351351E-3</v>
      </c>
      <c r="R51" s="169" t="s">
        <v>71</v>
      </c>
    </row>
    <row r="52" spans="1:19" x14ac:dyDescent="0.3">
      <c r="A52" t="s">
        <v>157</v>
      </c>
      <c r="B52" t="s">
        <v>10</v>
      </c>
      <c r="C52" t="s">
        <v>94</v>
      </c>
      <c r="D52" t="s">
        <v>34</v>
      </c>
      <c r="E52" t="s">
        <v>34</v>
      </c>
      <c r="F52" t="s">
        <v>131</v>
      </c>
      <c r="G52" t="s">
        <v>132</v>
      </c>
      <c r="H52" s="34">
        <v>31</v>
      </c>
      <c r="I52" s="34">
        <v>24</v>
      </c>
      <c r="J52" s="34">
        <v>17</v>
      </c>
      <c r="K52" s="34">
        <v>1</v>
      </c>
      <c r="L52" s="34">
        <v>0</v>
      </c>
      <c r="M52" s="37">
        <v>2.5299999999999998</v>
      </c>
      <c r="N52" s="37">
        <v>16</v>
      </c>
      <c r="O52" s="169">
        <v>0.15812499999999999</v>
      </c>
      <c r="P52" s="37" t="s">
        <v>97</v>
      </c>
      <c r="Q52" s="169">
        <v>0.15812499999999999</v>
      </c>
      <c r="R52" s="37" t="s">
        <v>97</v>
      </c>
    </row>
    <row r="53" spans="1:19" x14ac:dyDescent="0.3">
      <c r="A53" t="s">
        <v>157</v>
      </c>
      <c r="B53" t="s">
        <v>10</v>
      </c>
      <c r="C53" t="s">
        <v>68</v>
      </c>
      <c r="D53" t="s">
        <v>30</v>
      </c>
      <c r="E53" t="s">
        <v>30</v>
      </c>
      <c r="F53" t="s">
        <v>176</v>
      </c>
      <c r="G53" t="s">
        <v>177</v>
      </c>
      <c r="H53" s="37">
        <v>19200</v>
      </c>
      <c r="I53" s="37">
        <v>17400</v>
      </c>
      <c r="J53" s="37">
        <v>15000</v>
      </c>
      <c r="K53" s="37">
        <v>9000</v>
      </c>
      <c r="L53" s="37">
        <v>3000</v>
      </c>
      <c r="M53" s="37">
        <v>0.34</v>
      </c>
      <c r="N53" s="37">
        <v>6000</v>
      </c>
      <c r="O53" s="169">
        <v>5.6666666666666671E-5</v>
      </c>
      <c r="P53" s="37" t="s">
        <v>71</v>
      </c>
      <c r="Q53" s="169">
        <v>5.6666666666666671E-5</v>
      </c>
      <c r="R53" s="37" t="s">
        <v>71</v>
      </c>
    </row>
    <row r="54" spans="1:19" x14ac:dyDescent="0.3">
      <c r="A54" t="s">
        <v>178</v>
      </c>
      <c r="B54" t="s">
        <v>12</v>
      </c>
      <c r="C54" t="s">
        <v>75</v>
      </c>
      <c r="D54" t="s">
        <v>21</v>
      </c>
      <c r="E54" t="s">
        <v>21</v>
      </c>
      <c r="F54" t="s">
        <v>179</v>
      </c>
      <c r="G54" t="s">
        <v>180</v>
      </c>
      <c r="H54" s="34">
        <v>7364</v>
      </c>
      <c r="I54" s="34">
        <v>6500</v>
      </c>
      <c r="J54" s="34">
        <v>5850</v>
      </c>
      <c r="K54" s="34">
        <v>3900</v>
      </c>
      <c r="L54" s="34">
        <v>3900</v>
      </c>
      <c r="M54" s="37">
        <v>7.8294484918298224</v>
      </c>
      <c r="N54" s="37">
        <v>1950</v>
      </c>
      <c r="O54" s="169">
        <v>4.0151017906819601E-3</v>
      </c>
      <c r="P54" s="37" t="s">
        <v>71</v>
      </c>
      <c r="Q54" s="169">
        <v>4.0151017906819601E-3</v>
      </c>
      <c r="R54" s="169" t="s">
        <v>71</v>
      </c>
    </row>
    <row r="55" spans="1:19" x14ac:dyDescent="0.3">
      <c r="A55" t="s">
        <v>178</v>
      </c>
      <c r="B55" t="s">
        <v>12</v>
      </c>
      <c r="C55" t="s">
        <v>75</v>
      </c>
      <c r="D55" t="s">
        <v>38</v>
      </c>
      <c r="E55" t="s">
        <v>38</v>
      </c>
      <c r="F55" t="s">
        <v>181</v>
      </c>
      <c r="G55" t="s">
        <v>180</v>
      </c>
      <c r="H55" s="34">
        <v>1700</v>
      </c>
      <c r="I55" s="34">
        <v>1500</v>
      </c>
      <c r="J55" s="34">
        <v>1350</v>
      </c>
      <c r="K55" s="34">
        <v>900</v>
      </c>
      <c r="L55" s="34">
        <v>900</v>
      </c>
      <c r="M55" s="37">
        <v>7.9063098539471373</v>
      </c>
      <c r="N55" s="37">
        <v>450</v>
      </c>
      <c r="O55" s="169">
        <v>1.756957745321586E-2</v>
      </c>
      <c r="P55" s="37" t="s">
        <v>71</v>
      </c>
      <c r="Q55" s="169">
        <v>1.756957745321586E-2</v>
      </c>
      <c r="R55" s="169" t="s">
        <v>71</v>
      </c>
    </row>
    <row r="56" spans="1:19" x14ac:dyDescent="0.3">
      <c r="A56" t="s">
        <v>178</v>
      </c>
      <c r="B56" t="s">
        <v>12</v>
      </c>
      <c r="C56" t="s">
        <v>182</v>
      </c>
      <c r="D56" t="s">
        <v>23</v>
      </c>
      <c r="E56" t="s">
        <v>23</v>
      </c>
      <c r="F56" t="s">
        <v>183</v>
      </c>
      <c r="G56" t="s">
        <v>184</v>
      </c>
      <c r="H56" s="34">
        <v>2350</v>
      </c>
      <c r="I56" s="34">
        <v>3500</v>
      </c>
      <c r="J56" s="34">
        <v>5250</v>
      </c>
      <c r="K56" s="34">
        <v>7000</v>
      </c>
      <c r="L56" s="34">
        <v>7000</v>
      </c>
      <c r="M56" s="37">
        <v>4.8533337294984591</v>
      </c>
      <c r="N56" s="37">
        <v>1750</v>
      </c>
      <c r="O56" s="169">
        <v>2.7733335597134052E-3</v>
      </c>
      <c r="P56" s="37" t="s">
        <v>71</v>
      </c>
      <c r="Q56" s="37">
        <v>2.7733335597134052E-3</v>
      </c>
      <c r="R56" s="37" t="s">
        <v>71</v>
      </c>
    </row>
    <row r="57" spans="1:19" x14ac:dyDescent="0.3">
      <c r="A57" t="s">
        <v>178</v>
      </c>
      <c r="B57" t="s">
        <v>12</v>
      </c>
      <c r="C57" t="s">
        <v>75</v>
      </c>
      <c r="D57" t="s">
        <v>185</v>
      </c>
      <c r="F57" t="s">
        <v>186</v>
      </c>
      <c r="G57" t="s">
        <v>187</v>
      </c>
      <c r="H57" s="34">
        <v>0</v>
      </c>
      <c r="I57" s="34">
        <v>0</v>
      </c>
      <c r="J57" s="34">
        <v>0</v>
      </c>
      <c r="K57" s="34">
        <v>10</v>
      </c>
      <c r="L57" s="34">
        <v>20</v>
      </c>
      <c r="M57" s="37">
        <v>1.4556427382933053</v>
      </c>
      <c r="N57" s="37">
        <v>10</v>
      </c>
      <c r="O57" s="169">
        <v>0.14556427382933051</v>
      </c>
      <c r="P57" s="37" t="s">
        <v>122</v>
      </c>
      <c r="Q57" s="37"/>
      <c r="R57" s="37"/>
    </row>
    <row r="58" spans="1:19" x14ac:dyDescent="0.3">
      <c r="A58" t="s">
        <v>178</v>
      </c>
      <c r="B58" t="s">
        <v>12</v>
      </c>
      <c r="C58" t="s">
        <v>82</v>
      </c>
      <c r="D58" t="s">
        <v>28</v>
      </c>
      <c r="E58" t="s">
        <v>28</v>
      </c>
      <c r="F58" t="s">
        <v>188</v>
      </c>
      <c r="G58" t="s">
        <v>167</v>
      </c>
      <c r="H58" s="128">
        <v>21.666877612304688</v>
      </c>
      <c r="I58" s="34">
        <v>21</v>
      </c>
      <c r="J58" s="34">
        <v>20</v>
      </c>
      <c r="K58" s="34">
        <v>19</v>
      </c>
      <c r="L58" s="34">
        <v>19</v>
      </c>
      <c r="M58" s="37">
        <v>13.633863148902069</v>
      </c>
      <c r="N58" s="37">
        <v>1</v>
      </c>
      <c r="O58" s="169">
        <v>13.633863148902069</v>
      </c>
      <c r="P58" s="37" t="s">
        <v>122</v>
      </c>
      <c r="Q58" s="169">
        <v>13.633863148902069</v>
      </c>
      <c r="R58" s="37" t="s">
        <v>122</v>
      </c>
    </row>
    <row r="59" spans="1:19" x14ac:dyDescent="0.3">
      <c r="A59" t="s">
        <v>178</v>
      </c>
      <c r="B59" t="s">
        <v>12</v>
      </c>
      <c r="C59" t="s">
        <v>123</v>
      </c>
      <c r="D59" t="s">
        <v>43</v>
      </c>
      <c r="E59" t="s">
        <v>43</v>
      </c>
      <c r="F59" t="s">
        <v>189</v>
      </c>
      <c r="G59" t="s">
        <v>167</v>
      </c>
      <c r="H59" s="34">
        <v>5.5</v>
      </c>
      <c r="I59" s="34">
        <v>7</v>
      </c>
      <c r="J59" s="34">
        <v>10</v>
      </c>
      <c r="K59" s="34">
        <v>12</v>
      </c>
      <c r="L59" s="34">
        <v>12</v>
      </c>
      <c r="M59" s="37">
        <v>0.61756759567387864</v>
      </c>
      <c r="N59" s="37">
        <v>2</v>
      </c>
      <c r="O59" s="169">
        <v>0.30878379783693932</v>
      </c>
      <c r="P59" s="37" t="s">
        <v>190</v>
      </c>
      <c r="Q59" s="169">
        <v>0.30878379783693932</v>
      </c>
      <c r="R59" s="169" t="s">
        <v>190</v>
      </c>
    </row>
    <row r="60" spans="1:19" x14ac:dyDescent="0.3">
      <c r="A60" t="s">
        <v>178</v>
      </c>
      <c r="B60" t="s">
        <v>12</v>
      </c>
      <c r="C60" t="s">
        <v>126</v>
      </c>
      <c r="D60" t="s">
        <v>44</v>
      </c>
      <c r="E60" t="s">
        <v>44</v>
      </c>
      <c r="F60" t="s">
        <v>191</v>
      </c>
      <c r="G60" t="s">
        <v>192</v>
      </c>
      <c r="H60" s="34">
        <v>73</v>
      </c>
      <c r="I60" s="34">
        <v>77</v>
      </c>
      <c r="J60" s="34">
        <v>78</v>
      </c>
      <c r="K60" s="34">
        <v>90</v>
      </c>
      <c r="L60" s="34">
        <v>90</v>
      </c>
      <c r="M60" s="37">
        <v>1.5845631551580612</v>
      </c>
      <c r="N60" s="37">
        <v>12</v>
      </c>
      <c r="O60" s="169">
        <v>0.1320469295965051</v>
      </c>
      <c r="P60" s="37" t="s">
        <v>190</v>
      </c>
      <c r="Q60" s="169">
        <v>0.1320469295965051</v>
      </c>
      <c r="R60" s="169" t="s">
        <v>190</v>
      </c>
    </row>
    <row r="61" spans="1:19" x14ac:dyDescent="0.3">
      <c r="A61" t="s">
        <v>178</v>
      </c>
      <c r="B61" t="s">
        <v>12</v>
      </c>
      <c r="C61" t="s">
        <v>182</v>
      </c>
      <c r="D61" t="s">
        <v>24</v>
      </c>
      <c r="E61" t="s">
        <v>24</v>
      </c>
      <c r="F61" t="s">
        <v>193</v>
      </c>
      <c r="G61" t="s">
        <v>194</v>
      </c>
      <c r="H61" s="34">
        <v>0</v>
      </c>
      <c r="I61" s="34">
        <v>0</v>
      </c>
      <c r="J61" s="34">
        <v>2</v>
      </c>
      <c r="K61" s="34">
        <v>4</v>
      </c>
      <c r="L61" s="34">
        <v>4</v>
      </c>
      <c r="M61" s="37">
        <v>0.22013311148086462</v>
      </c>
      <c r="N61" s="37">
        <v>2</v>
      </c>
      <c r="O61" s="169">
        <v>0.11006655574043231</v>
      </c>
      <c r="P61" s="37" t="s">
        <v>195</v>
      </c>
      <c r="Q61" s="37">
        <v>0.11006655574043231</v>
      </c>
      <c r="R61" s="37" t="s">
        <v>195</v>
      </c>
    </row>
    <row r="62" spans="1:19" x14ac:dyDescent="0.3">
      <c r="A62" t="s">
        <v>178</v>
      </c>
      <c r="B62" t="s">
        <v>12</v>
      </c>
      <c r="C62" t="s">
        <v>68</v>
      </c>
      <c r="D62" t="s">
        <v>40</v>
      </c>
      <c r="E62" t="s">
        <v>40</v>
      </c>
      <c r="F62" t="s">
        <v>196</v>
      </c>
      <c r="G62" t="s">
        <v>169</v>
      </c>
      <c r="H62" s="34">
        <v>1170</v>
      </c>
      <c r="I62" s="34">
        <v>1000</v>
      </c>
      <c r="J62" s="34">
        <v>750</v>
      </c>
      <c r="K62" s="34">
        <v>500</v>
      </c>
      <c r="L62" s="34">
        <v>500</v>
      </c>
      <c r="M62" s="37">
        <v>8.0832328472154463E-2</v>
      </c>
      <c r="N62" s="37">
        <v>250</v>
      </c>
      <c r="O62" s="169">
        <v>3.2332931388861786E-4</v>
      </c>
      <c r="P62" s="37" t="s">
        <v>71</v>
      </c>
      <c r="Q62" s="169">
        <v>3.2332931388861786E-4</v>
      </c>
      <c r="R62" s="169" t="s">
        <v>71</v>
      </c>
    </row>
    <row r="63" spans="1:19" x14ac:dyDescent="0.3">
      <c r="A63" t="s">
        <v>178</v>
      </c>
      <c r="B63" t="s">
        <v>12</v>
      </c>
      <c r="C63" t="s">
        <v>68</v>
      </c>
      <c r="D63" t="s">
        <v>80</v>
      </c>
      <c r="F63" t="s">
        <v>197</v>
      </c>
      <c r="G63" s="170"/>
      <c r="H63" s="34">
        <v>17500</v>
      </c>
      <c r="I63" s="34">
        <v>14000</v>
      </c>
      <c r="J63" s="34">
        <v>8250</v>
      </c>
      <c r="K63" s="34">
        <v>2500</v>
      </c>
      <c r="L63" s="34">
        <v>2500</v>
      </c>
      <c r="M63" s="37">
        <v>0.57876799537004064</v>
      </c>
      <c r="N63" s="37" t="s">
        <v>93</v>
      </c>
      <c r="O63" s="37" t="s">
        <v>93</v>
      </c>
      <c r="P63" s="37" t="s">
        <v>93</v>
      </c>
      <c r="Q63" s="37"/>
      <c r="R63" s="37"/>
    </row>
    <row r="64" spans="1:19" x14ac:dyDescent="0.3">
      <c r="A64" t="s">
        <v>178</v>
      </c>
      <c r="B64" t="s">
        <v>12</v>
      </c>
      <c r="C64" t="s">
        <v>86</v>
      </c>
      <c r="D64" t="s">
        <v>26</v>
      </c>
      <c r="E64" t="s">
        <v>26</v>
      </c>
      <c r="F64" t="s">
        <v>198</v>
      </c>
      <c r="G64" t="s">
        <v>199</v>
      </c>
      <c r="H64" s="34">
        <v>8.0000000000000002E-3</v>
      </c>
      <c r="I64" s="34">
        <v>2</v>
      </c>
      <c r="J64" s="34">
        <v>1</v>
      </c>
      <c r="K64" s="34">
        <v>0.5</v>
      </c>
      <c r="L64" s="34">
        <v>0.2</v>
      </c>
      <c r="M64" s="37">
        <v>3.5254376039933648</v>
      </c>
      <c r="N64" s="37">
        <v>0.5</v>
      </c>
      <c r="O64" s="169">
        <v>7.0508752079867296</v>
      </c>
      <c r="P64" s="37" t="s">
        <v>90</v>
      </c>
      <c r="Q64" s="169">
        <v>7.0508752079867296</v>
      </c>
      <c r="R64" s="169" t="s">
        <v>90</v>
      </c>
    </row>
    <row r="65" spans="1:19" x14ac:dyDescent="0.3">
      <c r="A65" t="s">
        <v>178</v>
      </c>
      <c r="B65" t="s">
        <v>12</v>
      </c>
      <c r="C65" t="s">
        <v>149</v>
      </c>
      <c r="D65" t="s">
        <v>17</v>
      </c>
      <c r="E65" t="s">
        <v>17</v>
      </c>
      <c r="F65" t="s">
        <v>200</v>
      </c>
      <c r="G65" t="s">
        <v>201</v>
      </c>
      <c r="H65" s="34">
        <v>1930</v>
      </c>
      <c r="I65" s="34">
        <v>1800</v>
      </c>
      <c r="J65" s="34">
        <v>1620</v>
      </c>
      <c r="K65" s="34">
        <v>1440</v>
      </c>
      <c r="L65" s="34">
        <v>1440</v>
      </c>
      <c r="M65" s="37">
        <v>17.412531997952261</v>
      </c>
      <c r="N65" s="37">
        <v>180</v>
      </c>
      <c r="O65" s="169">
        <v>9.6736288877512566E-2</v>
      </c>
      <c r="P65" s="37" t="s">
        <v>71</v>
      </c>
      <c r="Q65" s="37">
        <v>9.6736288877512566E-2</v>
      </c>
      <c r="R65" s="37" t="s">
        <v>71</v>
      </c>
    </row>
    <row r="66" spans="1:19" x14ac:dyDescent="0.3">
      <c r="A66" t="s">
        <v>178</v>
      </c>
      <c r="B66" t="s">
        <v>12</v>
      </c>
      <c r="C66" t="s">
        <v>98</v>
      </c>
      <c r="D66" t="s">
        <v>27</v>
      </c>
      <c r="E66" t="s">
        <v>27</v>
      </c>
      <c r="F66" t="s">
        <v>202</v>
      </c>
      <c r="G66" t="s">
        <v>169</v>
      </c>
      <c r="H66" s="34">
        <v>195</v>
      </c>
      <c r="I66" s="34">
        <v>180</v>
      </c>
      <c r="J66" s="34">
        <v>162</v>
      </c>
      <c r="K66" s="34">
        <v>135</v>
      </c>
      <c r="L66" s="34">
        <v>135</v>
      </c>
      <c r="M66" s="37">
        <v>3.3700184877056705</v>
      </c>
      <c r="N66" s="37">
        <v>27</v>
      </c>
      <c r="O66" s="169">
        <v>0.12481549954465446</v>
      </c>
      <c r="P66" s="37" t="s">
        <v>71</v>
      </c>
      <c r="Q66" s="169">
        <v>0.12481549954465446</v>
      </c>
      <c r="R66" s="37" t="s">
        <v>71</v>
      </c>
    </row>
    <row r="67" spans="1:19" x14ac:dyDescent="0.3">
      <c r="A67" t="s">
        <v>178</v>
      </c>
      <c r="B67" t="s">
        <v>12</v>
      </c>
      <c r="C67" t="s">
        <v>101</v>
      </c>
      <c r="D67" t="s">
        <v>104</v>
      </c>
      <c r="E67" t="s">
        <v>25</v>
      </c>
      <c r="F67" t="s">
        <v>203</v>
      </c>
      <c r="G67" t="s">
        <v>70</v>
      </c>
      <c r="H67" s="34">
        <v>2400</v>
      </c>
      <c r="I67" s="34">
        <v>2186</v>
      </c>
      <c r="J67" s="34">
        <v>1968</v>
      </c>
      <c r="K67" s="34">
        <v>1640</v>
      </c>
      <c r="L67" s="34">
        <v>1640</v>
      </c>
      <c r="M67" s="37">
        <v>2.3922380448663194</v>
      </c>
      <c r="N67" s="37">
        <v>328</v>
      </c>
      <c r="O67" s="169">
        <v>7.2934086733729246E-3</v>
      </c>
      <c r="P67" s="37" t="s">
        <v>71</v>
      </c>
      <c r="Q67" s="169">
        <v>7.2934086733729246E-3</v>
      </c>
      <c r="R67" s="169" t="s">
        <v>71</v>
      </c>
    </row>
    <row r="68" spans="1:19" x14ac:dyDescent="0.3">
      <c r="A68" t="s">
        <v>178</v>
      </c>
      <c r="B68" t="s">
        <v>12</v>
      </c>
      <c r="C68" t="s">
        <v>182</v>
      </c>
      <c r="D68" t="s">
        <v>22</v>
      </c>
      <c r="E68" t="s">
        <v>22</v>
      </c>
      <c r="F68" t="s">
        <v>204</v>
      </c>
      <c r="G68" t="s">
        <v>194</v>
      </c>
      <c r="H68" s="34"/>
      <c r="I68" s="34">
        <v>0</v>
      </c>
      <c r="J68" s="34">
        <v>2</v>
      </c>
      <c r="K68" s="34">
        <v>4</v>
      </c>
      <c r="L68" s="34">
        <v>4</v>
      </c>
      <c r="M68" s="37">
        <v>9.2512479201330683E-2</v>
      </c>
      <c r="N68" s="37">
        <v>2</v>
      </c>
      <c r="O68" s="169">
        <v>4.6256239600665341E-2</v>
      </c>
      <c r="P68" s="37" t="s">
        <v>195</v>
      </c>
      <c r="Q68" s="37">
        <v>4.6256239600665341E-2</v>
      </c>
      <c r="R68" s="37" t="s">
        <v>195</v>
      </c>
    </row>
    <row r="69" spans="1:19" x14ac:dyDescent="0.3">
      <c r="A69" t="s">
        <v>178</v>
      </c>
      <c r="B69" t="s">
        <v>12</v>
      </c>
      <c r="C69" t="s">
        <v>108</v>
      </c>
      <c r="D69" t="s">
        <v>35</v>
      </c>
      <c r="E69" t="s">
        <v>35</v>
      </c>
      <c r="F69" t="s">
        <v>205</v>
      </c>
      <c r="G69" t="s">
        <v>206</v>
      </c>
      <c r="H69" s="34">
        <v>0</v>
      </c>
      <c r="I69" s="34">
        <v>189</v>
      </c>
      <c r="J69" s="34">
        <v>410.4</v>
      </c>
      <c r="K69" s="34">
        <v>766.8</v>
      </c>
      <c r="L69" s="34">
        <v>766.8</v>
      </c>
      <c r="M69" s="37">
        <v>13.721996469299226</v>
      </c>
      <c r="N69" s="37">
        <v>356.4</v>
      </c>
      <c r="O69" s="169">
        <v>3.8501673595115679E-2</v>
      </c>
      <c r="P69" s="37" t="s">
        <v>97</v>
      </c>
      <c r="Q69" s="169">
        <v>3.8501673595115679E-2</v>
      </c>
      <c r="R69" s="169" t="s">
        <v>97</v>
      </c>
    </row>
    <row r="70" spans="1:19" x14ac:dyDescent="0.3">
      <c r="A70" t="s">
        <v>178</v>
      </c>
      <c r="B70" t="s">
        <v>12</v>
      </c>
      <c r="C70" t="s">
        <v>112</v>
      </c>
      <c r="D70" t="s">
        <v>174</v>
      </c>
      <c r="E70" t="s">
        <v>18</v>
      </c>
      <c r="F70" t="s">
        <v>146</v>
      </c>
      <c r="G70" t="s">
        <v>115</v>
      </c>
      <c r="H70" s="34">
        <v>6</v>
      </c>
      <c r="I70" s="34">
        <v>4</v>
      </c>
      <c r="J70" s="34">
        <v>3</v>
      </c>
      <c r="K70" s="34">
        <v>0</v>
      </c>
      <c r="L70" s="34">
        <v>0</v>
      </c>
      <c r="M70" s="37">
        <v>4.5420965058236291</v>
      </c>
      <c r="N70" s="37">
        <v>3</v>
      </c>
      <c r="O70" s="169">
        <v>1.5140321686078764</v>
      </c>
      <c r="P70" s="37" t="s">
        <v>116</v>
      </c>
      <c r="Q70" s="37">
        <v>1.5140321686078764</v>
      </c>
      <c r="R70" s="37" t="s">
        <v>116</v>
      </c>
    </row>
    <row r="71" spans="1:19" x14ac:dyDescent="0.3">
      <c r="A71" t="s">
        <v>178</v>
      </c>
      <c r="B71" t="s">
        <v>12</v>
      </c>
      <c r="C71" t="s">
        <v>207</v>
      </c>
      <c r="D71" t="s">
        <v>208</v>
      </c>
      <c r="E71" t="s">
        <v>19</v>
      </c>
      <c r="F71" t="s">
        <v>209</v>
      </c>
      <c r="G71" t="s">
        <v>210</v>
      </c>
      <c r="H71" s="34">
        <v>145</v>
      </c>
      <c r="I71" s="34">
        <v>140</v>
      </c>
      <c r="J71" s="34">
        <v>136</v>
      </c>
      <c r="K71" s="34">
        <v>126</v>
      </c>
      <c r="L71" s="34">
        <v>126</v>
      </c>
      <c r="M71" s="37">
        <v>1.210569051580703</v>
      </c>
      <c r="N71" s="37">
        <v>10</v>
      </c>
      <c r="O71" s="169">
        <v>0.1210569051580703</v>
      </c>
      <c r="P71" s="37" t="s">
        <v>211</v>
      </c>
      <c r="Q71" s="37">
        <v>0.1210569051580703</v>
      </c>
      <c r="R71" s="37" t="s">
        <v>211</v>
      </c>
    </row>
    <row r="72" spans="1:19" x14ac:dyDescent="0.3">
      <c r="A72" t="s">
        <v>178</v>
      </c>
      <c r="B72" t="s">
        <v>12</v>
      </c>
      <c r="C72" t="s">
        <v>158</v>
      </c>
      <c r="D72" t="s">
        <v>159</v>
      </c>
      <c r="E72" t="s">
        <v>16</v>
      </c>
      <c r="F72" t="s">
        <v>160</v>
      </c>
      <c r="G72" t="s">
        <v>212</v>
      </c>
      <c r="H72" s="34">
        <v>61</v>
      </c>
      <c r="I72" s="34">
        <v>70</v>
      </c>
      <c r="J72" s="34">
        <v>80</v>
      </c>
      <c r="K72" s="34">
        <v>95</v>
      </c>
      <c r="L72" s="34">
        <v>95</v>
      </c>
      <c r="M72" s="37">
        <v>0.12679682011462409</v>
      </c>
      <c r="N72" s="37">
        <v>15</v>
      </c>
      <c r="O72" s="169">
        <v>8.4531213409749402E-3</v>
      </c>
      <c r="P72" s="37" t="s">
        <v>162</v>
      </c>
      <c r="Q72" s="37">
        <v>8.4531213409749402E-3</v>
      </c>
      <c r="R72" s="37" t="s">
        <v>162</v>
      </c>
    </row>
    <row r="73" spans="1:19" x14ac:dyDescent="0.3">
      <c r="A73" t="s">
        <v>178</v>
      </c>
      <c r="B73" t="s">
        <v>12</v>
      </c>
      <c r="C73" t="s">
        <v>126</v>
      </c>
      <c r="D73" t="s">
        <v>36</v>
      </c>
      <c r="E73" t="s">
        <v>36</v>
      </c>
      <c r="F73" t="s">
        <v>213</v>
      </c>
      <c r="G73" t="s">
        <v>214</v>
      </c>
      <c r="H73" s="34">
        <v>0</v>
      </c>
      <c r="I73" s="34">
        <v>0</v>
      </c>
      <c r="J73" s="34">
        <v>40000</v>
      </c>
      <c r="K73" s="34">
        <v>80000</v>
      </c>
      <c r="L73" s="34">
        <v>80000</v>
      </c>
      <c r="M73" s="37">
        <v>0.101031613976705</v>
      </c>
      <c r="N73" s="37">
        <v>40000</v>
      </c>
      <c r="O73" s="169">
        <v>2.525790349417625E-6</v>
      </c>
      <c r="P73" s="37" t="s">
        <v>129</v>
      </c>
      <c r="Q73" s="169">
        <v>2.525790349417625E-6</v>
      </c>
      <c r="R73" s="169" t="s">
        <v>129</v>
      </c>
    </row>
    <row r="74" spans="1:19" x14ac:dyDescent="0.3">
      <c r="A74" t="s">
        <v>215</v>
      </c>
      <c r="B74" t="s">
        <v>9</v>
      </c>
      <c r="C74" t="s">
        <v>68</v>
      </c>
      <c r="D74" t="s">
        <v>216</v>
      </c>
      <c r="E74" t="s">
        <v>41</v>
      </c>
      <c r="F74" t="s">
        <v>217</v>
      </c>
      <c r="G74" t="s">
        <v>173</v>
      </c>
      <c r="H74" s="77"/>
      <c r="I74" s="136"/>
      <c r="J74" s="34">
        <v>6.666666666666667</v>
      </c>
      <c r="K74" s="34">
        <v>2.5</v>
      </c>
      <c r="L74" s="136"/>
      <c r="M74" s="37">
        <v>1.25</v>
      </c>
      <c r="N74" s="37">
        <v>4.166666666666667</v>
      </c>
      <c r="O74" s="169">
        <v>0.3</v>
      </c>
      <c r="P74" s="37" t="s">
        <v>90</v>
      </c>
      <c r="Q74" s="174">
        <v>1.3284132841328412E-5</v>
      </c>
      <c r="R74" s="139" t="s">
        <v>71</v>
      </c>
      <c r="S74" t="s">
        <v>130</v>
      </c>
    </row>
    <row r="75" spans="1:19" x14ac:dyDescent="0.3">
      <c r="A75" t="s">
        <v>215</v>
      </c>
      <c r="B75" t="s">
        <v>9</v>
      </c>
      <c r="C75" t="s">
        <v>68</v>
      </c>
      <c r="D75" t="s">
        <v>218</v>
      </c>
      <c r="E75" t="s">
        <v>31</v>
      </c>
      <c r="F75" t="s">
        <v>219</v>
      </c>
      <c r="G75" t="s">
        <v>173</v>
      </c>
      <c r="H75" s="77"/>
      <c r="I75" s="136"/>
      <c r="J75" s="34">
        <v>12.5</v>
      </c>
      <c r="K75" s="34">
        <v>2.5</v>
      </c>
      <c r="L75" s="136"/>
      <c r="M75" s="37">
        <v>1.87</v>
      </c>
      <c r="N75" s="37">
        <v>10</v>
      </c>
      <c r="O75" s="169">
        <v>0.187</v>
      </c>
      <c r="P75" s="37" t="s">
        <v>90</v>
      </c>
      <c r="Q75" s="174">
        <v>3.4501845018450183E-6</v>
      </c>
      <c r="R75" s="139" t="s">
        <v>71</v>
      </c>
      <c r="S75" t="s">
        <v>130</v>
      </c>
    </row>
    <row r="76" spans="1:19" x14ac:dyDescent="0.3">
      <c r="A76" t="s">
        <v>215</v>
      </c>
      <c r="B76" t="s">
        <v>9</v>
      </c>
      <c r="C76" t="s">
        <v>68</v>
      </c>
      <c r="D76" t="s">
        <v>220</v>
      </c>
      <c r="E76" t="s">
        <v>42</v>
      </c>
      <c r="F76" t="s">
        <v>221</v>
      </c>
      <c r="G76" t="s">
        <v>173</v>
      </c>
      <c r="H76" s="77"/>
      <c r="I76" s="136"/>
      <c r="J76" s="34">
        <v>4</v>
      </c>
      <c r="K76" s="34">
        <v>2.5</v>
      </c>
      <c r="L76" s="136"/>
      <c r="M76" s="37">
        <v>1.56</v>
      </c>
      <c r="N76" s="37">
        <v>1.5</v>
      </c>
      <c r="O76" s="169">
        <v>1.04</v>
      </c>
      <c r="P76" s="37" t="s">
        <v>90</v>
      </c>
      <c r="Q76" s="174">
        <v>1.2792127921279213E-4</v>
      </c>
      <c r="R76" s="139" t="s">
        <v>71</v>
      </c>
      <c r="S76" t="s">
        <v>130</v>
      </c>
    </row>
    <row r="77" spans="1:19" x14ac:dyDescent="0.3">
      <c r="A77" t="s">
        <v>215</v>
      </c>
      <c r="B77" t="s">
        <v>9</v>
      </c>
      <c r="C77" t="s">
        <v>75</v>
      </c>
      <c r="D77" t="s">
        <v>222</v>
      </c>
      <c r="E77" t="s">
        <v>21</v>
      </c>
      <c r="F77" t="s">
        <v>179</v>
      </c>
      <c r="G77" t="s">
        <v>173</v>
      </c>
      <c r="H77" s="77"/>
      <c r="I77" s="136"/>
      <c r="J77" s="34">
        <v>2.5</v>
      </c>
      <c r="K77" s="34">
        <v>1</v>
      </c>
      <c r="L77" s="136"/>
      <c r="M77" s="37">
        <v>1.64</v>
      </c>
      <c r="N77" s="37">
        <v>1.5</v>
      </c>
      <c r="O77" s="169">
        <v>1.0933333333333333</v>
      </c>
      <c r="P77" s="37" t="s">
        <v>90</v>
      </c>
      <c r="Q77" s="174">
        <v>1.3448134481344813E-4</v>
      </c>
      <c r="R77" s="174" t="s">
        <v>71</v>
      </c>
      <c r="S77" t="s">
        <v>223</v>
      </c>
    </row>
    <row r="78" spans="1:19" x14ac:dyDescent="0.3">
      <c r="A78" t="s">
        <v>215</v>
      </c>
      <c r="B78" t="s">
        <v>9</v>
      </c>
      <c r="C78" t="s">
        <v>75</v>
      </c>
      <c r="D78" t="s">
        <v>224</v>
      </c>
      <c r="E78" t="s">
        <v>38</v>
      </c>
      <c r="F78" t="s">
        <v>181</v>
      </c>
      <c r="G78" t="s">
        <v>173</v>
      </c>
      <c r="H78" s="77"/>
      <c r="I78" s="136"/>
      <c r="J78" s="34">
        <v>1.5</v>
      </c>
      <c r="K78" s="34">
        <v>1</v>
      </c>
      <c r="L78" s="136"/>
      <c r="M78" s="37">
        <v>0.98</v>
      </c>
      <c r="N78" s="37">
        <v>0.5</v>
      </c>
      <c r="O78" s="169">
        <v>1.96</v>
      </c>
      <c r="P78" s="37" t="s">
        <v>90</v>
      </c>
      <c r="Q78" s="174">
        <v>7.232472324723247E-4</v>
      </c>
      <c r="R78" s="139" t="s">
        <v>71</v>
      </c>
      <c r="S78" t="s">
        <v>130</v>
      </c>
    </row>
    <row r="79" spans="1:19" x14ac:dyDescent="0.3">
      <c r="A79" t="s">
        <v>215</v>
      </c>
      <c r="B79" t="s">
        <v>9</v>
      </c>
      <c r="C79" t="s">
        <v>86</v>
      </c>
      <c r="D79" t="s">
        <v>87</v>
      </c>
      <c r="E79" t="s">
        <v>26</v>
      </c>
      <c r="F79" t="s">
        <v>225</v>
      </c>
      <c r="G79" t="s">
        <v>173</v>
      </c>
      <c r="H79" s="77"/>
      <c r="I79" s="136"/>
      <c r="J79" s="34">
        <v>12.5</v>
      </c>
      <c r="K79" s="34">
        <v>5</v>
      </c>
      <c r="L79" s="136"/>
      <c r="M79" s="37">
        <v>7.0000000000000007E-2</v>
      </c>
      <c r="N79" s="37">
        <v>7.5</v>
      </c>
      <c r="O79" s="169">
        <v>9.3333333333333341E-3</v>
      </c>
      <c r="P79" s="37" t="s">
        <v>90</v>
      </c>
      <c r="Q79" s="169">
        <v>9.3333333333333341E-3</v>
      </c>
      <c r="R79" s="169" t="s">
        <v>90</v>
      </c>
    </row>
    <row r="80" spans="1:19" x14ac:dyDescent="0.3">
      <c r="A80" t="s">
        <v>215</v>
      </c>
      <c r="B80" t="s">
        <v>9</v>
      </c>
      <c r="C80" t="s">
        <v>98</v>
      </c>
      <c r="D80" t="s">
        <v>27</v>
      </c>
      <c r="E80" t="s">
        <v>27</v>
      </c>
      <c r="F80" t="s">
        <v>202</v>
      </c>
      <c r="G80" t="s">
        <v>100</v>
      </c>
      <c r="H80" s="77"/>
      <c r="I80" s="136"/>
      <c r="J80" s="34">
        <v>130</v>
      </c>
      <c r="K80" s="34">
        <v>120</v>
      </c>
      <c r="L80" s="136"/>
      <c r="M80" s="37">
        <v>3.39</v>
      </c>
      <c r="N80" s="37">
        <v>10</v>
      </c>
      <c r="O80" s="169">
        <v>0.33900000000000002</v>
      </c>
      <c r="P80" s="37" t="s">
        <v>71</v>
      </c>
      <c r="Q80" s="169">
        <v>0.33900000000000002</v>
      </c>
      <c r="R80" s="37" t="s">
        <v>71</v>
      </c>
    </row>
    <row r="81" spans="1:19" x14ac:dyDescent="0.3">
      <c r="A81" t="s">
        <v>215</v>
      </c>
      <c r="B81" t="s">
        <v>9</v>
      </c>
      <c r="C81" t="s">
        <v>101</v>
      </c>
      <c r="D81" t="s">
        <v>102</v>
      </c>
      <c r="E81" t="s">
        <v>25</v>
      </c>
      <c r="F81" t="s">
        <v>203</v>
      </c>
      <c r="G81" t="s">
        <v>100</v>
      </c>
      <c r="H81" s="77"/>
      <c r="I81" s="136"/>
      <c r="J81" s="34">
        <v>900</v>
      </c>
      <c r="K81" s="34">
        <v>810</v>
      </c>
      <c r="L81" s="136"/>
      <c r="M81" s="37">
        <v>1.03</v>
      </c>
      <c r="N81" s="37">
        <v>90</v>
      </c>
      <c r="O81" s="169">
        <v>1.1444444444444445E-2</v>
      </c>
      <c r="P81" s="37" t="s">
        <v>71</v>
      </c>
      <c r="Q81" s="169">
        <v>1.1444444444444445E-2</v>
      </c>
      <c r="R81" s="169" t="s">
        <v>71</v>
      </c>
    </row>
    <row r="82" spans="1:19" x14ac:dyDescent="0.3">
      <c r="A82" t="s">
        <v>215</v>
      </c>
      <c r="B82" t="s">
        <v>9</v>
      </c>
      <c r="C82" t="s">
        <v>101</v>
      </c>
      <c r="D82" t="s">
        <v>226</v>
      </c>
      <c r="E82" t="s">
        <v>25</v>
      </c>
      <c r="F82" t="s">
        <v>227</v>
      </c>
      <c r="G82" t="s">
        <v>100</v>
      </c>
      <c r="H82" s="77"/>
      <c r="I82" s="136"/>
      <c r="J82" s="34">
        <v>660</v>
      </c>
      <c r="K82" s="34">
        <v>590</v>
      </c>
      <c r="L82" s="136"/>
      <c r="M82" s="37">
        <v>1.41</v>
      </c>
      <c r="N82" s="37">
        <v>70</v>
      </c>
      <c r="O82" s="169">
        <v>2.0142857142857143E-2</v>
      </c>
      <c r="P82" s="37" t="s">
        <v>71</v>
      </c>
      <c r="Q82" s="169">
        <v>2.0142857142857143E-2</v>
      </c>
      <c r="R82" s="169" t="s">
        <v>71</v>
      </c>
    </row>
    <row r="83" spans="1:19" x14ac:dyDescent="0.3">
      <c r="A83" t="s">
        <v>215</v>
      </c>
      <c r="B83" t="s">
        <v>9</v>
      </c>
      <c r="C83" t="s">
        <v>112</v>
      </c>
      <c r="D83" t="s">
        <v>228</v>
      </c>
      <c r="F83" t="s">
        <v>229</v>
      </c>
      <c r="G83" t="s">
        <v>230</v>
      </c>
      <c r="H83" s="77"/>
      <c r="I83" s="136"/>
      <c r="J83" s="34">
        <v>2</v>
      </c>
      <c r="K83" s="34">
        <v>0</v>
      </c>
      <c r="L83" s="136"/>
      <c r="M83" s="37">
        <v>0.85</v>
      </c>
      <c r="N83" s="37" t="s">
        <v>93</v>
      </c>
      <c r="O83" s="37" t="s">
        <v>93</v>
      </c>
      <c r="P83" s="37" t="s">
        <v>93</v>
      </c>
      <c r="Q83" s="37"/>
      <c r="R83" s="37"/>
    </row>
    <row r="84" spans="1:19" x14ac:dyDescent="0.3">
      <c r="A84" t="s">
        <v>215</v>
      </c>
      <c r="B84" t="s">
        <v>9</v>
      </c>
      <c r="C84" t="s">
        <v>108</v>
      </c>
      <c r="D84" t="s">
        <v>231</v>
      </c>
      <c r="F84" t="s">
        <v>205</v>
      </c>
      <c r="G84" t="s">
        <v>232</v>
      </c>
      <c r="H84" s="77"/>
      <c r="I84" s="136"/>
      <c r="J84" s="136"/>
      <c r="K84" s="136"/>
      <c r="L84" s="136"/>
      <c r="M84" s="37">
        <v>7.34</v>
      </c>
      <c r="N84" s="37" t="s">
        <v>93</v>
      </c>
      <c r="O84" s="37" t="s">
        <v>93</v>
      </c>
      <c r="P84" s="37" t="s">
        <v>93</v>
      </c>
      <c r="Q84" s="37"/>
      <c r="R84" s="37"/>
    </row>
    <row r="85" spans="1:19" x14ac:dyDescent="0.3">
      <c r="A85" t="s">
        <v>215</v>
      </c>
      <c r="B85" t="s">
        <v>9</v>
      </c>
      <c r="C85" t="s">
        <v>141</v>
      </c>
      <c r="D85" t="s">
        <v>233</v>
      </c>
      <c r="E85" t="s">
        <v>33</v>
      </c>
      <c r="F85" t="s">
        <v>234</v>
      </c>
      <c r="G85" t="s">
        <v>100</v>
      </c>
      <c r="H85" s="77"/>
      <c r="I85" s="136"/>
      <c r="J85" s="34">
        <v>50</v>
      </c>
      <c r="K85" s="34">
        <v>40</v>
      </c>
      <c r="L85" s="136"/>
      <c r="M85" s="37">
        <v>1.5</v>
      </c>
      <c r="N85" s="37">
        <v>10</v>
      </c>
      <c r="O85" s="169">
        <v>0.15</v>
      </c>
      <c r="P85" s="37" t="s">
        <v>71</v>
      </c>
      <c r="Q85" s="169">
        <v>0.15</v>
      </c>
      <c r="R85" s="37" t="s">
        <v>71</v>
      </c>
    </row>
    <row r="86" spans="1:19" x14ac:dyDescent="0.3">
      <c r="A86" t="s">
        <v>215</v>
      </c>
      <c r="B86" t="s">
        <v>9</v>
      </c>
      <c r="C86" t="s">
        <v>94</v>
      </c>
      <c r="D86" t="s">
        <v>34</v>
      </c>
      <c r="E86" t="s">
        <v>34</v>
      </c>
      <c r="F86" t="s">
        <v>235</v>
      </c>
      <c r="G86" t="s">
        <v>236</v>
      </c>
      <c r="H86" s="77"/>
      <c r="I86" s="136"/>
      <c r="J86" s="34">
        <v>30</v>
      </c>
      <c r="K86" s="34">
        <v>20</v>
      </c>
      <c r="L86" s="136"/>
      <c r="M86" s="37">
        <v>1.1199999999999999</v>
      </c>
      <c r="N86" s="37">
        <v>10</v>
      </c>
      <c r="O86" s="169">
        <v>0.11199999999999999</v>
      </c>
      <c r="P86" s="37" t="s">
        <v>97</v>
      </c>
      <c r="Q86" s="169">
        <v>0.11199999999999999</v>
      </c>
      <c r="R86" s="37" t="s">
        <v>97</v>
      </c>
    </row>
    <row r="87" spans="1:19" x14ac:dyDescent="0.3">
      <c r="A87" t="s">
        <v>157</v>
      </c>
      <c r="B87" t="s">
        <v>11</v>
      </c>
      <c r="C87" t="s">
        <v>158</v>
      </c>
      <c r="D87" t="s">
        <v>159</v>
      </c>
      <c r="E87" t="s">
        <v>16</v>
      </c>
      <c r="F87" t="s">
        <v>160</v>
      </c>
      <c r="G87" t="s">
        <v>161</v>
      </c>
      <c r="H87" s="105">
        <v>60</v>
      </c>
      <c r="I87" s="105">
        <v>65</v>
      </c>
      <c r="J87" s="105">
        <v>70</v>
      </c>
      <c r="K87" s="105">
        <v>80</v>
      </c>
      <c r="L87" s="105">
        <v>95</v>
      </c>
      <c r="M87" s="37">
        <v>0.08</v>
      </c>
      <c r="N87" s="37">
        <v>10</v>
      </c>
      <c r="O87" s="169">
        <v>8.0000000000000002E-3</v>
      </c>
      <c r="P87" s="37" t="s">
        <v>162</v>
      </c>
      <c r="Q87" s="37">
        <v>8.0000000000000002E-3</v>
      </c>
      <c r="R87" s="37" t="s">
        <v>162</v>
      </c>
    </row>
    <row r="88" spans="1:19" x14ac:dyDescent="0.3">
      <c r="A88" t="s">
        <v>157</v>
      </c>
      <c r="B88" t="s">
        <v>11</v>
      </c>
      <c r="C88" t="s">
        <v>141</v>
      </c>
      <c r="D88" t="s">
        <v>142</v>
      </c>
      <c r="E88" t="s">
        <v>33</v>
      </c>
      <c r="F88" t="s">
        <v>141</v>
      </c>
      <c r="G88" t="s">
        <v>163</v>
      </c>
      <c r="H88" s="108">
        <v>88</v>
      </c>
      <c r="I88" s="34">
        <v>79</v>
      </c>
      <c r="J88" s="34">
        <v>70</v>
      </c>
      <c r="K88" s="34">
        <v>63</v>
      </c>
      <c r="L88" s="34">
        <v>53</v>
      </c>
      <c r="M88" s="37">
        <v>0.6</v>
      </c>
      <c r="N88" s="37">
        <v>7</v>
      </c>
      <c r="O88" s="169">
        <v>8.5714285714285715E-2</v>
      </c>
      <c r="P88" s="37" t="s">
        <v>71</v>
      </c>
      <c r="Q88" s="169">
        <v>8.5714285714285715E-2</v>
      </c>
      <c r="R88" s="37" t="s">
        <v>71</v>
      </c>
    </row>
    <row r="89" spans="1:19" x14ac:dyDescent="0.3">
      <c r="A89" t="s">
        <v>157</v>
      </c>
      <c r="B89" t="s">
        <v>11</v>
      </c>
      <c r="C89" t="s">
        <v>82</v>
      </c>
      <c r="D89" t="s">
        <v>37</v>
      </c>
      <c r="E89" t="s">
        <v>37</v>
      </c>
      <c r="F89" t="s">
        <v>164</v>
      </c>
      <c r="G89" t="s">
        <v>165</v>
      </c>
      <c r="H89" s="105">
        <v>66</v>
      </c>
      <c r="I89" s="105">
        <v>78</v>
      </c>
      <c r="J89" s="105">
        <v>90</v>
      </c>
      <c r="K89" s="105">
        <v>95</v>
      </c>
      <c r="L89" s="105">
        <v>99</v>
      </c>
      <c r="M89" s="37">
        <v>1.22</v>
      </c>
      <c r="N89" s="37">
        <v>5</v>
      </c>
      <c r="O89" s="169">
        <v>0.24399999999999999</v>
      </c>
      <c r="P89" s="169" t="s">
        <v>85</v>
      </c>
      <c r="Q89" s="169">
        <v>0.24399999999999999</v>
      </c>
      <c r="R89" s="169" t="s">
        <v>85</v>
      </c>
    </row>
    <row r="90" spans="1:19" x14ac:dyDescent="0.3">
      <c r="A90" t="s">
        <v>157</v>
      </c>
      <c r="B90" t="s">
        <v>11</v>
      </c>
      <c r="C90" t="s">
        <v>82</v>
      </c>
      <c r="D90" t="s">
        <v>28</v>
      </c>
      <c r="E90" t="s">
        <v>28</v>
      </c>
      <c r="F90" t="s">
        <v>166</v>
      </c>
      <c r="G90" t="s">
        <v>167</v>
      </c>
      <c r="H90" s="105">
        <v>22</v>
      </c>
      <c r="I90" s="105">
        <v>21.5</v>
      </c>
      <c r="J90" s="105">
        <v>21</v>
      </c>
      <c r="K90" s="105">
        <v>20</v>
      </c>
      <c r="L90" s="105">
        <v>19</v>
      </c>
      <c r="M90" s="37">
        <v>1.68</v>
      </c>
      <c r="N90" s="37">
        <v>1</v>
      </c>
      <c r="O90" s="169">
        <v>1.68</v>
      </c>
      <c r="P90" s="37" t="s">
        <v>122</v>
      </c>
      <c r="Q90" s="169">
        <v>1.68</v>
      </c>
      <c r="R90" s="37" t="s">
        <v>122</v>
      </c>
    </row>
    <row r="91" spans="1:19" x14ac:dyDescent="0.3">
      <c r="A91" t="s">
        <v>157</v>
      </c>
      <c r="B91" t="s">
        <v>11</v>
      </c>
      <c r="C91" t="s">
        <v>108</v>
      </c>
      <c r="D91" t="s">
        <v>35</v>
      </c>
      <c r="E91" t="s">
        <v>35</v>
      </c>
      <c r="F91" t="s">
        <v>168</v>
      </c>
      <c r="G91" t="s">
        <v>132</v>
      </c>
      <c r="H91" s="34">
        <v>990</v>
      </c>
      <c r="I91" s="34">
        <v>795</v>
      </c>
      <c r="J91" s="34">
        <v>600</v>
      </c>
      <c r="K91" s="34">
        <v>369</v>
      </c>
      <c r="L91" s="34">
        <v>0</v>
      </c>
      <c r="M91" s="37">
        <v>4.9000000000000004</v>
      </c>
      <c r="N91" s="37">
        <v>231</v>
      </c>
      <c r="O91" s="169">
        <v>2.1212121212121213E-2</v>
      </c>
      <c r="P91" s="37" t="s">
        <v>97</v>
      </c>
      <c r="Q91" s="169">
        <v>2.1212121212121213E-2</v>
      </c>
      <c r="R91" s="169" t="s">
        <v>97</v>
      </c>
    </row>
    <row r="92" spans="1:19" x14ac:dyDescent="0.3">
      <c r="A92" t="s">
        <v>157</v>
      </c>
      <c r="B92" t="s">
        <v>11</v>
      </c>
      <c r="C92" t="s">
        <v>98</v>
      </c>
      <c r="D92" t="s">
        <v>27</v>
      </c>
      <c r="E92" t="s">
        <v>27</v>
      </c>
      <c r="F92" t="s">
        <v>99</v>
      </c>
      <c r="G92" t="s">
        <v>169</v>
      </c>
      <c r="H92" s="34">
        <v>198</v>
      </c>
      <c r="I92" s="34">
        <v>189</v>
      </c>
      <c r="J92" s="34">
        <v>180</v>
      </c>
      <c r="K92" s="34">
        <v>162</v>
      </c>
      <c r="L92" s="34">
        <v>135</v>
      </c>
      <c r="M92" s="37">
        <v>1.05</v>
      </c>
      <c r="N92" s="37">
        <v>18</v>
      </c>
      <c r="O92" s="169">
        <v>5.8333333333333334E-2</v>
      </c>
      <c r="P92" s="37" t="s">
        <v>71</v>
      </c>
      <c r="Q92" s="169">
        <v>5.8333333333333334E-2</v>
      </c>
      <c r="R92" s="37" t="s">
        <v>71</v>
      </c>
    </row>
    <row r="93" spans="1:19" x14ac:dyDescent="0.3">
      <c r="A93" t="s">
        <v>157</v>
      </c>
      <c r="B93" t="s">
        <v>11</v>
      </c>
      <c r="C93" t="s">
        <v>123</v>
      </c>
      <c r="D93" t="s">
        <v>29</v>
      </c>
      <c r="E93" t="s">
        <v>29</v>
      </c>
      <c r="F93" t="s">
        <v>29</v>
      </c>
      <c r="G93" t="s">
        <v>170</v>
      </c>
      <c r="H93" s="34">
        <v>134</v>
      </c>
      <c r="I93" s="34">
        <v>132.5</v>
      </c>
      <c r="J93" s="34">
        <v>131</v>
      </c>
      <c r="K93" s="34">
        <v>128</v>
      </c>
      <c r="L93" s="34">
        <v>124</v>
      </c>
      <c r="M93" s="37">
        <v>1.03</v>
      </c>
      <c r="N93" s="37">
        <v>3</v>
      </c>
      <c r="O93" s="169">
        <v>0.34333333333333332</v>
      </c>
      <c r="P93" s="37" t="s">
        <v>171</v>
      </c>
      <c r="Q93" s="169">
        <v>0.34333333333333332</v>
      </c>
      <c r="R93" s="37" t="s">
        <v>171</v>
      </c>
    </row>
    <row r="94" spans="1:19" x14ac:dyDescent="0.3">
      <c r="A94" t="s">
        <v>157</v>
      </c>
      <c r="B94" t="s">
        <v>11</v>
      </c>
      <c r="C94" t="s">
        <v>68</v>
      </c>
      <c r="D94" t="s">
        <v>172</v>
      </c>
      <c r="E94" t="s">
        <v>40</v>
      </c>
      <c r="F94" t="s">
        <v>139</v>
      </c>
      <c r="G94" t="s">
        <v>173</v>
      </c>
      <c r="H94" s="34">
        <v>19</v>
      </c>
      <c r="I94" s="34">
        <v>17</v>
      </c>
      <c r="J94" s="34">
        <v>15</v>
      </c>
      <c r="K94" s="34">
        <v>14</v>
      </c>
      <c r="L94" s="34">
        <v>13</v>
      </c>
      <c r="M94" s="37">
        <v>0.48</v>
      </c>
      <c r="N94" s="37">
        <v>1</v>
      </c>
      <c r="O94" s="169">
        <v>0.48</v>
      </c>
      <c r="P94" s="37" t="s">
        <v>90</v>
      </c>
      <c r="Q94" s="174">
        <v>8.8560885608856085E-5</v>
      </c>
      <c r="R94" s="139" t="s">
        <v>71</v>
      </c>
      <c r="S94" t="s">
        <v>130</v>
      </c>
    </row>
    <row r="95" spans="1:19" x14ac:dyDescent="0.3">
      <c r="A95" t="s">
        <v>157</v>
      </c>
      <c r="B95" t="s">
        <v>11</v>
      </c>
      <c r="C95" t="s">
        <v>112</v>
      </c>
      <c r="D95" t="s">
        <v>174</v>
      </c>
      <c r="E95" t="s">
        <v>18</v>
      </c>
      <c r="F95" t="s">
        <v>146</v>
      </c>
      <c r="G95" t="s">
        <v>115</v>
      </c>
      <c r="H95" s="34">
        <v>6</v>
      </c>
      <c r="I95" s="34">
        <v>5</v>
      </c>
      <c r="J95" s="34">
        <v>4</v>
      </c>
      <c r="K95" s="34">
        <v>3</v>
      </c>
      <c r="L95" s="34">
        <v>0</v>
      </c>
      <c r="M95" s="37">
        <v>2.0699999999999998</v>
      </c>
      <c r="N95" s="37">
        <v>1</v>
      </c>
      <c r="O95" s="169">
        <v>2.0699999999999998</v>
      </c>
      <c r="P95" s="37" t="s">
        <v>116</v>
      </c>
      <c r="Q95" s="37">
        <v>2.0699999999999998</v>
      </c>
      <c r="R95" s="37" t="s">
        <v>116</v>
      </c>
    </row>
    <row r="96" spans="1:19" x14ac:dyDescent="0.3">
      <c r="A96" t="s">
        <v>157</v>
      </c>
      <c r="B96" t="s">
        <v>11</v>
      </c>
      <c r="C96" t="s">
        <v>101</v>
      </c>
      <c r="D96" t="s">
        <v>237</v>
      </c>
      <c r="E96" t="s">
        <v>25</v>
      </c>
      <c r="F96" t="s">
        <v>175</v>
      </c>
      <c r="G96" t="s">
        <v>169</v>
      </c>
      <c r="H96" s="34">
        <v>4070</v>
      </c>
      <c r="I96" s="34">
        <v>3885</v>
      </c>
      <c r="J96" s="34">
        <v>3700</v>
      </c>
      <c r="K96" s="34">
        <v>3330</v>
      </c>
      <c r="L96" s="34">
        <v>2780</v>
      </c>
      <c r="M96" s="37">
        <v>1.05</v>
      </c>
      <c r="N96" s="37">
        <v>370</v>
      </c>
      <c r="O96" s="169">
        <v>2.8378378378378379E-3</v>
      </c>
      <c r="P96" s="37" t="s">
        <v>71</v>
      </c>
      <c r="Q96" s="169">
        <v>2.8378378378378379E-3</v>
      </c>
      <c r="R96" s="169" t="s">
        <v>71</v>
      </c>
    </row>
    <row r="97" spans="1:18" x14ac:dyDescent="0.3">
      <c r="A97" t="s">
        <v>157</v>
      </c>
      <c r="B97" t="s">
        <v>11</v>
      </c>
      <c r="C97" t="s">
        <v>94</v>
      </c>
      <c r="D97" t="s">
        <v>34</v>
      </c>
      <c r="E97" t="s">
        <v>34</v>
      </c>
      <c r="F97" t="s">
        <v>131</v>
      </c>
      <c r="G97" t="s">
        <v>132</v>
      </c>
      <c r="H97" s="34">
        <v>31</v>
      </c>
      <c r="I97" s="34">
        <v>24</v>
      </c>
      <c r="J97" s="34">
        <v>17</v>
      </c>
      <c r="K97" s="34">
        <v>1</v>
      </c>
      <c r="L97" s="34">
        <v>0</v>
      </c>
      <c r="M97" s="37">
        <v>2.83</v>
      </c>
      <c r="N97" s="37">
        <v>16</v>
      </c>
      <c r="O97" s="169">
        <v>0.176875</v>
      </c>
      <c r="P97" s="37" t="s">
        <v>97</v>
      </c>
      <c r="Q97" s="169">
        <v>0.176875</v>
      </c>
      <c r="R97" s="37" t="s">
        <v>97</v>
      </c>
    </row>
    <row r="98" spans="1:18" x14ac:dyDescent="0.3">
      <c r="A98" t="s">
        <v>157</v>
      </c>
      <c r="B98" t="s">
        <v>11</v>
      </c>
      <c r="C98" t="s">
        <v>68</v>
      </c>
      <c r="D98" t="s">
        <v>30</v>
      </c>
      <c r="E98" t="s">
        <v>30</v>
      </c>
      <c r="F98" t="s">
        <v>176</v>
      </c>
      <c r="G98" t="s">
        <v>177</v>
      </c>
      <c r="H98" s="37">
        <v>19200</v>
      </c>
      <c r="I98" s="37">
        <v>17400</v>
      </c>
      <c r="J98" s="37">
        <v>15000</v>
      </c>
      <c r="K98" s="37">
        <v>9000</v>
      </c>
      <c r="L98" s="37">
        <v>3000</v>
      </c>
      <c r="M98" s="37">
        <v>0.36</v>
      </c>
      <c r="N98" s="37">
        <v>6000</v>
      </c>
      <c r="O98" s="169">
        <v>5.9999999999999995E-5</v>
      </c>
      <c r="P98" s="37" t="s">
        <v>71</v>
      </c>
      <c r="Q98" s="169">
        <v>5.9999999999999995E-5</v>
      </c>
      <c r="R98" s="37" t="s">
        <v>71</v>
      </c>
    </row>
    <row r="99" spans="1:18" x14ac:dyDescent="0.3">
      <c r="A99" t="s">
        <v>67</v>
      </c>
      <c r="B99" t="s">
        <v>7</v>
      </c>
      <c r="C99" t="s">
        <v>68</v>
      </c>
      <c r="D99" t="s">
        <v>41</v>
      </c>
      <c r="E99" t="s">
        <v>41</v>
      </c>
      <c r="F99" t="s">
        <v>69</v>
      </c>
      <c r="G99" t="s">
        <v>70</v>
      </c>
      <c r="H99" s="37"/>
      <c r="I99" s="37">
        <v>10000</v>
      </c>
      <c r="J99" s="37">
        <v>8000</v>
      </c>
      <c r="K99" s="37">
        <v>7250</v>
      </c>
      <c r="L99" s="37">
        <v>6500</v>
      </c>
      <c r="M99" s="37">
        <v>0.39</v>
      </c>
      <c r="N99" s="37">
        <v>750</v>
      </c>
      <c r="O99" s="169">
        <v>5.2000000000000006E-4</v>
      </c>
      <c r="P99" s="169" t="s">
        <v>71</v>
      </c>
      <c r="Q99" s="169">
        <v>5.2000000000000006E-4</v>
      </c>
      <c r="R99" s="169" t="s">
        <v>71</v>
      </c>
    </row>
    <row r="100" spans="1:18" x14ac:dyDescent="0.3">
      <c r="A100" t="s">
        <v>67</v>
      </c>
      <c r="B100" t="s">
        <v>7</v>
      </c>
      <c r="C100" t="s">
        <v>68</v>
      </c>
      <c r="D100" t="s">
        <v>42</v>
      </c>
      <c r="E100" t="s">
        <v>42</v>
      </c>
      <c r="F100" t="s">
        <v>72</v>
      </c>
      <c r="G100" t="s">
        <v>70</v>
      </c>
      <c r="H100" s="37"/>
      <c r="I100" s="37">
        <v>1500</v>
      </c>
      <c r="J100" s="37">
        <v>1000</v>
      </c>
      <c r="K100" s="37">
        <v>750</v>
      </c>
      <c r="L100" s="37">
        <v>500</v>
      </c>
      <c r="M100" s="37">
        <v>1.91</v>
      </c>
      <c r="N100" s="37">
        <v>250</v>
      </c>
      <c r="O100" s="169">
        <v>7.6400000000000001E-3</v>
      </c>
      <c r="P100" s="169" t="s">
        <v>71</v>
      </c>
      <c r="Q100" s="169">
        <v>7.6400000000000001E-3</v>
      </c>
      <c r="R100" s="169" t="s">
        <v>71</v>
      </c>
    </row>
    <row r="101" spans="1:18" x14ac:dyDescent="0.3">
      <c r="A101" t="s">
        <v>67</v>
      </c>
      <c r="B101" t="s">
        <v>7</v>
      </c>
      <c r="C101" t="s">
        <v>68</v>
      </c>
      <c r="D101" t="s">
        <v>31</v>
      </c>
      <c r="E101" t="s">
        <v>31</v>
      </c>
      <c r="F101" t="s">
        <v>73</v>
      </c>
      <c r="G101" t="s">
        <v>70</v>
      </c>
      <c r="H101" s="37"/>
      <c r="I101" s="37">
        <v>17500</v>
      </c>
      <c r="J101" s="37">
        <v>14000</v>
      </c>
      <c r="K101" s="37">
        <v>8250</v>
      </c>
      <c r="L101" s="37">
        <v>2500</v>
      </c>
      <c r="M101" s="37">
        <v>0.96</v>
      </c>
      <c r="N101" s="37">
        <v>5750</v>
      </c>
      <c r="O101" s="169">
        <v>1.6695652173913042E-4</v>
      </c>
      <c r="P101" s="169" t="s">
        <v>71</v>
      </c>
      <c r="Q101" s="169">
        <v>1.6695652173913042E-4</v>
      </c>
      <c r="R101" s="37" t="s">
        <v>71</v>
      </c>
    </row>
    <row r="102" spans="1:18" x14ac:dyDescent="0.3">
      <c r="A102" t="s">
        <v>67</v>
      </c>
      <c r="B102" t="s">
        <v>7</v>
      </c>
      <c r="C102" t="s">
        <v>68</v>
      </c>
      <c r="D102" t="s">
        <v>32</v>
      </c>
      <c r="E102" t="s">
        <v>32</v>
      </c>
      <c r="F102" t="s">
        <v>74</v>
      </c>
      <c r="G102" t="s">
        <v>70</v>
      </c>
      <c r="H102" s="37"/>
      <c r="I102" s="37">
        <v>1500</v>
      </c>
      <c r="J102" s="37">
        <v>1000</v>
      </c>
      <c r="K102" s="37">
        <v>750</v>
      </c>
      <c r="L102" s="37">
        <v>500</v>
      </c>
      <c r="M102" s="37">
        <v>0.84</v>
      </c>
      <c r="N102" s="37">
        <v>250</v>
      </c>
      <c r="O102" s="169">
        <v>3.3599999999999997E-3</v>
      </c>
      <c r="P102" s="169" t="s">
        <v>71</v>
      </c>
      <c r="Q102" s="169">
        <v>3.3599999999999997E-3</v>
      </c>
      <c r="R102" s="37" t="s">
        <v>71</v>
      </c>
    </row>
    <row r="103" spans="1:18" x14ac:dyDescent="0.3">
      <c r="A103" t="s">
        <v>67</v>
      </c>
      <c r="B103" t="s">
        <v>7</v>
      </c>
      <c r="C103" t="s">
        <v>75</v>
      </c>
      <c r="D103" t="s">
        <v>21</v>
      </c>
      <c r="E103" t="s">
        <v>21</v>
      </c>
      <c r="F103" t="s">
        <v>76</v>
      </c>
      <c r="G103" t="s">
        <v>77</v>
      </c>
      <c r="H103" s="37"/>
      <c r="I103" s="37">
        <v>7560</v>
      </c>
      <c r="J103" s="37">
        <v>6500</v>
      </c>
      <c r="K103" s="37">
        <v>5850</v>
      </c>
      <c r="L103" s="37">
        <v>3900</v>
      </c>
      <c r="M103" s="37">
        <v>0.39</v>
      </c>
      <c r="N103" s="37">
        <v>650</v>
      </c>
      <c r="O103" s="169">
        <v>6.0000000000000006E-4</v>
      </c>
      <c r="P103" s="169" t="s">
        <v>71</v>
      </c>
      <c r="Q103" s="169">
        <v>6.0000000000000006E-4</v>
      </c>
      <c r="R103" s="169" t="s">
        <v>71</v>
      </c>
    </row>
    <row r="104" spans="1:18" x14ac:dyDescent="0.3">
      <c r="A104" t="s">
        <v>67</v>
      </c>
      <c r="B104" t="s">
        <v>7</v>
      </c>
      <c r="C104" t="s">
        <v>75</v>
      </c>
      <c r="D104" t="s">
        <v>38</v>
      </c>
      <c r="E104" t="s">
        <v>38</v>
      </c>
      <c r="F104" t="s">
        <v>78</v>
      </c>
      <c r="G104" t="s">
        <v>77</v>
      </c>
      <c r="H104" s="37"/>
      <c r="I104" s="37">
        <v>1744</v>
      </c>
      <c r="J104" s="37">
        <v>1500</v>
      </c>
      <c r="K104" s="37">
        <v>1350</v>
      </c>
      <c r="L104" s="37">
        <v>900</v>
      </c>
      <c r="M104" s="37">
        <v>0.21</v>
      </c>
      <c r="N104" s="37">
        <v>150</v>
      </c>
      <c r="O104" s="169">
        <v>1.4E-3</v>
      </c>
      <c r="P104" s="169" t="s">
        <v>71</v>
      </c>
      <c r="Q104" s="169">
        <v>1.4E-3</v>
      </c>
      <c r="R104" s="169" t="s">
        <v>71</v>
      </c>
    </row>
    <row r="105" spans="1:18" x14ac:dyDescent="0.3">
      <c r="A105" t="s">
        <v>67</v>
      </c>
      <c r="B105" t="s">
        <v>7</v>
      </c>
      <c r="C105" t="s">
        <v>79</v>
      </c>
      <c r="D105" t="s">
        <v>80</v>
      </c>
      <c r="F105" t="s">
        <v>81</v>
      </c>
      <c r="G105" t="s">
        <v>70</v>
      </c>
      <c r="H105" s="37"/>
      <c r="I105" s="37">
        <v>150</v>
      </c>
      <c r="J105" s="37">
        <v>130</v>
      </c>
      <c r="K105" s="37">
        <v>50</v>
      </c>
      <c r="L105" s="37">
        <v>0</v>
      </c>
      <c r="M105" s="37">
        <v>3.85</v>
      </c>
      <c r="N105" s="37">
        <v>80</v>
      </c>
      <c r="O105" s="169">
        <v>4.8125000000000001E-2</v>
      </c>
      <c r="P105" s="169" t="s">
        <v>71</v>
      </c>
      <c r="Q105" s="37"/>
      <c r="R105" s="37"/>
    </row>
    <row r="106" spans="1:18" x14ac:dyDescent="0.3">
      <c r="A106" t="s">
        <v>67</v>
      </c>
      <c r="B106" t="s">
        <v>7</v>
      </c>
      <c r="C106" t="s">
        <v>82</v>
      </c>
      <c r="D106" t="s">
        <v>37</v>
      </c>
      <c r="E106" t="s">
        <v>37</v>
      </c>
      <c r="F106" t="s">
        <v>83</v>
      </c>
      <c r="G106" t="s">
        <v>84</v>
      </c>
      <c r="H106" s="37"/>
      <c r="I106" s="37">
        <v>66</v>
      </c>
      <c r="J106" s="37">
        <v>90</v>
      </c>
      <c r="K106" s="37">
        <v>95</v>
      </c>
      <c r="L106" s="37">
        <v>99</v>
      </c>
      <c r="M106" s="37">
        <v>0.25</v>
      </c>
      <c r="N106" s="37">
        <v>5</v>
      </c>
      <c r="O106" s="169">
        <v>0.05</v>
      </c>
      <c r="P106" s="169" t="s">
        <v>85</v>
      </c>
      <c r="Q106" s="169">
        <v>0.05</v>
      </c>
      <c r="R106" s="169" t="s">
        <v>85</v>
      </c>
    </row>
    <row r="107" spans="1:18" x14ac:dyDescent="0.3">
      <c r="A107" t="s">
        <v>67</v>
      </c>
      <c r="B107" t="s">
        <v>7</v>
      </c>
      <c r="C107" t="s">
        <v>86</v>
      </c>
      <c r="D107" t="s">
        <v>87</v>
      </c>
      <c r="E107" t="s">
        <v>26</v>
      </c>
      <c r="F107" t="s">
        <v>88</v>
      </c>
      <c r="G107" t="s">
        <v>89</v>
      </c>
      <c r="H107" s="37"/>
      <c r="I107" s="37">
        <v>2</v>
      </c>
      <c r="J107" s="37">
        <v>1</v>
      </c>
      <c r="K107" s="37">
        <v>0.5</v>
      </c>
      <c r="L107" s="37">
        <v>0.2</v>
      </c>
      <c r="M107" s="37">
        <v>0.72</v>
      </c>
      <c r="N107" s="37">
        <v>0.5</v>
      </c>
      <c r="O107" s="169">
        <v>1.44</v>
      </c>
      <c r="P107" s="37" t="s">
        <v>90</v>
      </c>
      <c r="Q107" s="169">
        <v>1.44</v>
      </c>
      <c r="R107" s="169" t="s">
        <v>90</v>
      </c>
    </row>
    <row r="108" spans="1:18" x14ac:dyDescent="0.3">
      <c r="A108" t="s">
        <v>67</v>
      </c>
      <c r="B108" t="s">
        <v>7</v>
      </c>
      <c r="C108" t="s">
        <v>86</v>
      </c>
      <c r="D108" t="s">
        <v>91</v>
      </c>
      <c r="F108" t="s">
        <v>92</v>
      </c>
      <c r="G108" t="s">
        <v>89</v>
      </c>
      <c r="H108" s="37"/>
      <c r="I108" s="37">
        <v>1.3333333333333335</v>
      </c>
      <c r="J108" s="37">
        <v>0.66666666666666674</v>
      </c>
      <c r="K108" s="37">
        <v>0.5</v>
      </c>
      <c r="L108" s="37">
        <v>0.2</v>
      </c>
      <c r="M108" s="37">
        <v>6.51</v>
      </c>
      <c r="N108" s="37" t="s">
        <v>93</v>
      </c>
      <c r="O108" s="37" t="s">
        <v>93</v>
      </c>
      <c r="P108" s="37" t="s">
        <v>93</v>
      </c>
      <c r="Q108" s="37"/>
      <c r="R108" s="37"/>
    </row>
    <row r="109" spans="1:18" x14ac:dyDescent="0.3">
      <c r="A109" t="s">
        <v>67</v>
      </c>
      <c r="B109" t="s">
        <v>7</v>
      </c>
      <c r="C109" t="s">
        <v>94</v>
      </c>
      <c r="D109" t="s">
        <v>34</v>
      </c>
      <c r="E109" t="s">
        <v>34</v>
      </c>
      <c r="F109" t="s">
        <v>95</v>
      </c>
      <c r="G109" t="s">
        <v>96</v>
      </c>
      <c r="H109" s="37"/>
      <c r="I109" s="37">
        <v>31</v>
      </c>
      <c r="J109" s="37">
        <v>17</v>
      </c>
      <c r="K109" s="37">
        <v>7</v>
      </c>
      <c r="L109" s="37">
        <v>0</v>
      </c>
      <c r="M109" s="37">
        <v>0.75</v>
      </c>
      <c r="N109" s="37">
        <v>10</v>
      </c>
      <c r="O109" s="169">
        <v>7.4999999999999997E-2</v>
      </c>
      <c r="P109" s="37" t="s">
        <v>97</v>
      </c>
      <c r="Q109" s="169">
        <v>7.4999999999999997E-2</v>
      </c>
      <c r="R109" s="37" t="s">
        <v>97</v>
      </c>
    </row>
    <row r="110" spans="1:18" x14ac:dyDescent="0.3">
      <c r="A110" t="s">
        <v>67</v>
      </c>
      <c r="B110" t="s">
        <v>7</v>
      </c>
      <c r="C110" t="s">
        <v>98</v>
      </c>
      <c r="D110" t="s">
        <v>27</v>
      </c>
      <c r="E110" t="s">
        <v>27</v>
      </c>
      <c r="F110" t="s">
        <v>99</v>
      </c>
      <c r="G110" t="s">
        <v>100</v>
      </c>
      <c r="I110" s="34">
        <v>198</v>
      </c>
      <c r="J110" s="34">
        <v>180</v>
      </c>
      <c r="K110" s="34">
        <v>162</v>
      </c>
      <c r="L110" s="34">
        <v>135</v>
      </c>
      <c r="M110" s="37">
        <v>5.8</v>
      </c>
      <c r="N110" s="37">
        <v>18</v>
      </c>
      <c r="O110" s="169">
        <v>0.32222222222222219</v>
      </c>
      <c r="P110" s="169" t="s">
        <v>71</v>
      </c>
      <c r="Q110" s="169">
        <v>0.32222222222222219</v>
      </c>
      <c r="R110" s="37" t="s">
        <v>71</v>
      </c>
    </row>
    <row r="111" spans="1:18" x14ac:dyDescent="0.3">
      <c r="A111" t="s">
        <v>67</v>
      </c>
      <c r="B111" t="s">
        <v>7</v>
      </c>
      <c r="C111" t="s">
        <v>101</v>
      </c>
      <c r="D111" t="s">
        <v>102</v>
      </c>
      <c r="E111" t="s">
        <v>25</v>
      </c>
      <c r="F111" t="s">
        <v>103</v>
      </c>
      <c r="G111" t="s">
        <v>100</v>
      </c>
      <c r="I111" s="34">
        <v>2405</v>
      </c>
      <c r="J111" s="34">
        <v>2186</v>
      </c>
      <c r="K111" s="34">
        <v>1968</v>
      </c>
      <c r="L111" s="34">
        <v>1640</v>
      </c>
      <c r="M111" s="37">
        <v>2.46</v>
      </c>
      <c r="N111" s="37">
        <v>218</v>
      </c>
      <c r="O111" s="169">
        <v>1.1284403669724771E-2</v>
      </c>
      <c r="P111" s="169" t="s">
        <v>71</v>
      </c>
      <c r="Q111" s="169">
        <v>1.1284403669724771E-2</v>
      </c>
      <c r="R111" s="169" t="s">
        <v>71</v>
      </c>
    </row>
    <row r="112" spans="1:18" x14ac:dyDescent="0.3">
      <c r="A112" t="s">
        <v>67</v>
      </c>
      <c r="B112" t="s">
        <v>7</v>
      </c>
      <c r="C112" t="s">
        <v>101</v>
      </c>
      <c r="D112" t="s">
        <v>104</v>
      </c>
      <c r="E112" t="s">
        <v>25</v>
      </c>
      <c r="F112" t="s">
        <v>105</v>
      </c>
      <c r="G112" t="s">
        <v>100</v>
      </c>
      <c r="I112" s="34">
        <v>1668</v>
      </c>
      <c r="J112" s="34">
        <v>1517</v>
      </c>
      <c r="K112" s="34">
        <v>1365</v>
      </c>
      <c r="L112" s="34">
        <v>1137</v>
      </c>
      <c r="M112" s="37">
        <v>0.47</v>
      </c>
      <c r="N112" s="37">
        <v>152</v>
      </c>
      <c r="O112" s="169">
        <v>3.0921052631578947E-3</v>
      </c>
      <c r="P112" s="169" t="s">
        <v>71</v>
      </c>
      <c r="Q112" s="169">
        <v>3.0921052631578947E-3</v>
      </c>
      <c r="R112" s="169" t="s">
        <v>71</v>
      </c>
    </row>
    <row r="113" spans="1:18" x14ac:dyDescent="0.3">
      <c r="A113" t="s">
        <v>67</v>
      </c>
      <c r="B113" t="s">
        <v>7</v>
      </c>
      <c r="C113" t="s">
        <v>98</v>
      </c>
      <c r="D113" t="s">
        <v>106</v>
      </c>
      <c r="F113" t="s">
        <v>107</v>
      </c>
      <c r="G113" t="s">
        <v>100</v>
      </c>
      <c r="I113" s="34">
        <v>1551</v>
      </c>
      <c r="J113" s="34">
        <v>1410</v>
      </c>
      <c r="K113" s="34">
        <v>1269</v>
      </c>
      <c r="L113" s="34">
        <v>1057</v>
      </c>
      <c r="M113" s="37">
        <v>1.21</v>
      </c>
      <c r="N113" s="37">
        <v>141</v>
      </c>
      <c r="O113" s="169">
        <v>8.5815602836879432E-3</v>
      </c>
      <c r="P113" s="169" t="s">
        <v>71</v>
      </c>
      <c r="Q113" s="37"/>
      <c r="R113" s="37"/>
    </row>
    <row r="114" spans="1:18" x14ac:dyDescent="0.3">
      <c r="A114" t="s">
        <v>67</v>
      </c>
      <c r="B114" t="s">
        <v>7</v>
      </c>
      <c r="C114" t="s">
        <v>108</v>
      </c>
      <c r="D114" t="s">
        <v>20</v>
      </c>
      <c r="E114" t="s">
        <v>20</v>
      </c>
      <c r="F114" t="s">
        <v>109</v>
      </c>
      <c r="G114" t="s">
        <v>110</v>
      </c>
      <c r="I114" s="34">
        <v>0</v>
      </c>
      <c r="J114" s="34">
        <v>0</v>
      </c>
      <c r="K114" s="34">
        <v>66</v>
      </c>
      <c r="L114" s="34">
        <v>264</v>
      </c>
      <c r="M114" s="37">
        <v>0</v>
      </c>
      <c r="N114" s="37">
        <v>66</v>
      </c>
      <c r="O114" s="169">
        <v>0</v>
      </c>
      <c r="P114" s="169" t="s">
        <v>111</v>
      </c>
      <c r="Q114" s="169">
        <v>0</v>
      </c>
      <c r="R114" s="169" t="s">
        <v>111</v>
      </c>
    </row>
    <row r="115" spans="1:18" x14ac:dyDescent="0.3">
      <c r="A115" t="s">
        <v>67</v>
      </c>
      <c r="B115" t="s">
        <v>7</v>
      </c>
      <c r="C115" t="s">
        <v>112</v>
      </c>
      <c r="D115" t="s">
        <v>113</v>
      </c>
      <c r="E115" t="s">
        <v>18</v>
      </c>
      <c r="F115" t="s">
        <v>114</v>
      </c>
      <c r="G115" t="s">
        <v>115</v>
      </c>
      <c r="I115" s="34">
        <v>6</v>
      </c>
      <c r="J115" s="34">
        <v>4</v>
      </c>
      <c r="K115" s="34">
        <v>3</v>
      </c>
      <c r="L115" s="34">
        <v>0</v>
      </c>
      <c r="M115" s="37">
        <v>0.28999999999999998</v>
      </c>
      <c r="N115" s="37">
        <v>1</v>
      </c>
      <c r="O115" s="169">
        <v>0.28999999999999998</v>
      </c>
      <c r="P115" s="169" t="s">
        <v>116</v>
      </c>
      <c r="Q115" s="37">
        <v>0.28999999999999998</v>
      </c>
      <c r="R115" s="37" t="s">
        <v>116</v>
      </c>
    </row>
    <row r="116" spans="1:18" x14ac:dyDescent="0.3">
      <c r="A116" t="s">
        <v>67</v>
      </c>
      <c r="B116" t="s">
        <v>7</v>
      </c>
      <c r="C116" t="s">
        <v>112</v>
      </c>
      <c r="D116" t="s">
        <v>117</v>
      </c>
      <c r="F116" t="s">
        <v>118</v>
      </c>
      <c r="G116" t="s">
        <v>115</v>
      </c>
      <c r="I116" s="34">
        <v>15</v>
      </c>
      <c r="J116" s="34">
        <v>10</v>
      </c>
      <c r="K116" s="34">
        <v>5</v>
      </c>
      <c r="L116" s="34">
        <v>0</v>
      </c>
      <c r="M116" s="37">
        <v>0.47</v>
      </c>
      <c r="N116" s="37">
        <v>5</v>
      </c>
      <c r="O116" s="169">
        <v>9.4E-2</v>
      </c>
      <c r="P116" s="169" t="s">
        <v>116</v>
      </c>
      <c r="Q116" s="37"/>
      <c r="R116" s="37"/>
    </row>
    <row r="117" spans="1:18" s="162" customFormat="1" x14ac:dyDescent="0.3">
      <c r="A117" t="s">
        <v>67</v>
      </c>
      <c r="B117" t="s">
        <v>7</v>
      </c>
      <c r="C117" t="s">
        <v>108</v>
      </c>
      <c r="D117" t="s">
        <v>35</v>
      </c>
      <c r="E117" t="s">
        <v>35</v>
      </c>
      <c r="F117" t="s">
        <v>119</v>
      </c>
      <c r="G117" t="s">
        <v>96</v>
      </c>
      <c r="H117"/>
      <c r="I117" s="34">
        <v>990</v>
      </c>
      <c r="J117" s="34">
        <v>534</v>
      </c>
      <c r="K117" s="34">
        <v>369</v>
      </c>
      <c r="L117" s="34">
        <v>0</v>
      </c>
      <c r="M117" s="37">
        <v>0.47</v>
      </c>
      <c r="N117" s="37">
        <v>165</v>
      </c>
      <c r="O117" s="169">
        <v>2.8484848484848484E-3</v>
      </c>
      <c r="P117" s="37" t="s">
        <v>97</v>
      </c>
      <c r="Q117" s="169">
        <v>2.8484848484848484E-3</v>
      </c>
      <c r="R117" s="169" t="s">
        <v>97</v>
      </c>
    </row>
    <row r="118" spans="1:18" x14ac:dyDescent="0.3">
      <c r="A118" t="s">
        <v>67</v>
      </c>
      <c r="B118" t="s">
        <v>8</v>
      </c>
      <c r="C118" t="s">
        <v>68</v>
      </c>
      <c r="D118" t="s">
        <v>41</v>
      </c>
      <c r="E118" t="s">
        <v>41</v>
      </c>
      <c r="F118" t="s">
        <v>69</v>
      </c>
      <c r="G118" t="s">
        <v>70</v>
      </c>
      <c r="I118" s="34">
        <v>10000</v>
      </c>
      <c r="J118" s="34">
        <v>8000</v>
      </c>
      <c r="K118" s="34">
        <v>7250</v>
      </c>
      <c r="L118" s="34">
        <v>6500</v>
      </c>
      <c r="M118" s="37">
        <v>0.72</v>
      </c>
      <c r="N118" s="37">
        <v>750</v>
      </c>
      <c r="O118" s="169">
        <v>9.5999999999999992E-4</v>
      </c>
      <c r="P118" s="169" t="s">
        <v>71</v>
      </c>
      <c r="Q118" s="169">
        <v>9.5999999999999992E-4</v>
      </c>
      <c r="R118" s="169" t="s">
        <v>71</v>
      </c>
    </row>
    <row r="119" spans="1:18" x14ac:dyDescent="0.3">
      <c r="A119" t="s">
        <v>67</v>
      </c>
      <c r="B119" t="s">
        <v>8</v>
      </c>
      <c r="C119" t="s">
        <v>68</v>
      </c>
      <c r="D119" t="s">
        <v>42</v>
      </c>
      <c r="E119" t="s">
        <v>42</v>
      </c>
      <c r="F119" t="s">
        <v>72</v>
      </c>
      <c r="G119" t="s">
        <v>70</v>
      </c>
      <c r="I119" s="34">
        <v>1500</v>
      </c>
      <c r="J119" s="34">
        <v>1000</v>
      </c>
      <c r="K119" s="34">
        <v>750</v>
      </c>
      <c r="L119" s="34">
        <v>500</v>
      </c>
      <c r="M119" s="37">
        <v>1.31</v>
      </c>
      <c r="N119" s="37">
        <v>250</v>
      </c>
      <c r="O119" s="169">
        <v>5.2399999999999999E-3</v>
      </c>
      <c r="P119" s="169" t="s">
        <v>71</v>
      </c>
      <c r="Q119" s="169">
        <v>5.2399999999999999E-3</v>
      </c>
      <c r="R119" s="169" t="s">
        <v>71</v>
      </c>
    </row>
    <row r="120" spans="1:18" x14ac:dyDescent="0.3">
      <c r="A120" t="s">
        <v>67</v>
      </c>
      <c r="B120" t="s">
        <v>8</v>
      </c>
      <c r="C120" t="s">
        <v>68</v>
      </c>
      <c r="D120" t="s">
        <v>31</v>
      </c>
      <c r="E120" t="s">
        <v>31</v>
      </c>
      <c r="F120" t="s">
        <v>73</v>
      </c>
      <c r="G120" t="s">
        <v>70</v>
      </c>
      <c r="I120" s="34">
        <v>17500</v>
      </c>
      <c r="J120" s="34">
        <v>14000</v>
      </c>
      <c r="K120" s="34">
        <v>8250</v>
      </c>
      <c r="L120" s="34">
        <v>2500</v>
      </c>
      <c r="M120" s="37">
        <v>0.4</v>
      </c>
      <c r="N120" s="37">
        <v>5750</v>
      </c>
      <c r="O120" s="169">
        <v>6.9565217391304355E-5</v>
      </c>
      <c r="P120" s="169" t="s">
        <v>71</v>
      </c>
      <c r="Q120" s="169">
        <v>6.9565217391304355E-5</v>
      </c>
      <c r="R120" s="37" t="s">
        <v>71</v>
      </c>
    </row>
    <row r="121" spans="1:18" x14ac:dyDescent="0.3">
      <c r="A121" t="s">
        <v>67</v>
      </c>
      <c r="B121" t="s">
        <v>8</v>
      </c>
      <c r="C121" t="s">
        <v>68</v>
      </c>
      <c r="D121" t="s">
        <v>32</v>
      </c>
      <c r="E121" t="s">
        <v>32</v>
      </c>
      <c r="F121" t="s">
        <v>74</v>
      </c>
      <c r="G121" t="s">
        <v>70</v>
      </c>
      <c r="I121" s="34">
        <v>1500</v>
      </c>
      <c r="J121" s="34">
        <v>1000</v>
      </c>
      <c r="K121" s="34">
        <v>750</v>
      </c>
      <c r="L121" s="34">
        <v>500</v>
      </c>
      <c r="M121" s="37">
        <v>0.57999999999999996</v>
      </c>
      <c r="N121" s="37">
        <v>250</v>
      </c>
      <c r="O121" s="169">
        <v>2.32E-3</v>
      </c>
      <c r="P121" s="169" t="s">
        <v>71</v>
      </c>
      <c r="Q121" s="169">
        <v>2.32E-3</v>
      </c>
      <c r="R121" s="37" t="s">
        <v>71</v>
      </c>
    </row>
    <row r="122" spans="1:18" x14ac:dyDescent="0.3">
      <c r="A122" t="s">
        <v>67</v>
      </c>
      <c r="B122" t="s">
        <v>8</v>
      </c>
      <c r="C122" t="s">
        <v>75</v>
      </c>
      <c r="D122" t="s">
        <v>21</v>
      </c>
      <c r="E122" t="s">
        <v>21</v>
      </c>
      <c r="F122" t="s">
        <v>76</v>
      </c>
      <c r="G122" t="s">
        <v>77</v>
      </c>
      <c r="I122" s="34">
        <v>7560</v>
      </c>
      <c r="J122" s="34">
        <v>6500</v>
      </c>
      <c r="K122" s="34">
        <v>5850</v>
      </c>
      <c r="L122" s="34">
        <v>3900</v>
      </c>
      <c r="M122" s="37">
        <v>0.68</v>
      </c>
      <c r="N122" s="37">
        <v>650</v>
      </c>
      <c r="O122" s="169">
        <v>1.0461538461538462E-3</v>
      </c>
      <c r="P122" s="169" t="s">
        <v>71</v>
      </c>
      <c r="Q122" s="169">
        <v>1.0461538461538462E-3</v>
      </c>
      <c r="R122" s="169" t="s">
        <v>71</v>
      </c>
    </row>
    <row r="123" spans="1:18" x14ac:dyDescent="0.3">
      <c r="A123" t="s">
        <v>67</v>
      </c>
      <c r="B123" t="s">
        <v>8</v>
      </c>
      <c r="C123" t="s">
        <v>75</v>
      </c>
      <c r="D123" t="s">
        <v>38</v>
      </c>
      <c r="E123" t="s">
        <v>38</v>
      </c>
      <c r="F123" t="s">
        <v>78</v>
      </c>
      <c r="G123" t="s">
        <v>77</v>
      </c>
      <c r="I123" s="34">
        <v>1744</v>
      </c>
      <c r="J123" s="34">
        <v>1500</v>
      </c>
      <c r="K123" s="34">
        <v>1350</v>
      </c>
      <c r="L123" s="34">
        <v>900</v>
      </c>
      <c r="M123" s="37">
        <v>0.35</v>
      </c>
      <c r="N123" s="37">
        <v>150</v>
      </c>
      <c r="O123" s="169">
        <v>2.3333333333333331E-3</v>
      </c>
      <c r="P123" s="169" t="s">
        <v>71</v>
      </c>
      <c r="Q123" s="169">
        <v>2.3333333333333331E-3</v>
      </c>
      <c r="R123" s="169" t="s">
        <v>71</v>
      </c>
    </row>
    <row r="124" spans="1:18" x14ac:dyDescent="0.3">
      <c r="A124" t="s">
        <v>67</v>
      </c>
      <c r="B124" t="s">
        <v>8</v>
      </c>
      <c r="C124" t="s">
        <v>79</v>
      </c>
      <c r="D124" t="s">
        <v>80</v>
      </c>
      <c r="F124" t="s">
        <v>81</v>
      </c>
      <c r="G124" t="s">
        <v>70</v>
      </c>
      <c r="I124" s="34">
        <v>150</v>
      </c>
      <c r="J124" s="34">
        <v>130</v>
      </c>
      <c r="K124" s="34">
        <v>50</v>
      </c>
      <c r="L124" s="34">
        <v>0</v>
      </c>
      <c r="M124" s="37">
        <v>1.08</v>
      </c>
      <c r="N124" s="37">
        <v>80</v>
      </c>
      <c r="O124" s="169">
        <v>1.3500000000000002E-2</v>
      </c>
      <c r="P124" s="169" t="s">
        <v>71</v>
      </c>
      <c r="Q124" s="37"/>
      <c r="R124" s="37"/>
    </row>
    <row r="125" spans="1:18" x14ac:dyDescent="0.3">
      <c r="A125" t="s">
        <v>67</v>
      </c>
      <c r="B125" t="s">
        <v>8</v>
      </c>
      <c r="C125" t="s">
        <v>82</v>
      </c>
      <c r="D125" t="s">
        <v>37</v>
      </c>
      <c r="E125" t="s">
        <v>37</v>
      </c>
      <c r="F125" t="s">
        <v>83</v>
      </c>
      <c r="G125" t="s">
        <v>84</v>
      </c>
      <c r="I125" s="34">
        <v>66</v>
      </c>
      <c r="J125" s="34">
        <v>90</v>
      </c>
      <c r="K125" s="34">
        <v>95</v>
      </c>
      <c r="L125" s="34">
        <v>99</v>
      </c>
      <c r="M125" s="37">
        <v>0.77</v>
      </c>
      <c r="N125" s="37">
        <v>5</v>
      </c>
      <c r="O125" s="169">
        <v>0.154</v>
      </c>
      <c r="P125" s="169" t="s">
        <v>85</v>
      </c>
      <c r="Q125" s="169">
        <v>0.154</v>
      </c>
      <c r="R125" s="169" t="s">
        <v>85</v>
      </c>
    </row>
    <row r="126" spans="1:18" x14ac:dyDescent="0.3">
      <c r="A126" t="s">
        <v>67</v>
      </c>
      <c r="B126" t="s">
        <v>8</v>
      </c>
      <c r="C126" t="s">
        <v>86</v>
      </c>
      <c r="D126" t="s">
        <v>87</v>
      </c>
      <c r="E126" t="s">
        <v>26</v>
      </c>
      <c r="F126" t="s">
        <v>88</v>
      </c>
      <c r="G126" t="s">
        <v>89</v>
      </c>
      <c r="I126" s="34">
        <v>2</v>
      </c>
      <c r="J126" s="34">
        <v>1</v>
      </c>
      <c r="K126" s="34">
        <v>0.5</v>
      </c>
      <c r="L126" s="34">
        <v>0.2</v>
      </c>
      <c r="M126" s="37">
        <v>0.25</v>
      </c>
      <c r="N126" s="37">
        <v>0.5</v>
      </c>
      <c r="O126" s="169">
        <v>0.5</v>
      </c>
      <c r="P126" s="37" t="s">
        <v>90</v>
      </c>
      <c r="Q126" s="169">
        <v>0.5</v>
      </c>
      <c r="R126" s="169" t="s">
        <v>90</v>
      </c>
    </row>
    <row r="127" spans="1:18" x14ac:dyDescent="0.3">
      <c r="A127" t="s">
        <v>67</v>
      </c>
      <c r="B127" t="s">
        <v>8</v>
      </c>
      <c r="C127" t="s">
        <v>86</v>
      </c>
      <c r="D127" t="s">
        <v>91</v>
      </c>
      <c r="F127" t="s">
        <v>92</v>
      </c>
      <c r="G127" t="s">
        <v>89</v>
      </c>
      <c r="I127" s="34">
        <v>1.3333333329999999</v>
      </c>
      <c r="J127" s="34">
        <v>0.66666666699999999</v>
      </c>
      <c r="K127" s="34">
        <v>0.5</v>
      </c>
      <c r="L127" s="34">
        <v>0.2</v>
      </c>
      <c r="M127" s="37">
        <v>1.87</v>
      </c>
      <c r="N127" s="37" t="s">
        <v>93</v>
      </c>
      <c r="O127" s="37" t="s">
        <v>93</v>
      </c>
      <c r="P127" s="37" t="s">
        <v>93</v>
      </c>
      <c r="Q127" s="37"/>
      <c r="R127" s="37"/>
    </row>
    <row r="128" spans="1:18" x14ac:dyDescent="0.3">
      <c r="A128" t="s">
        <v>67</v>
      </c>
      <c r="B128" t="s">
        <v>8</v>
      </c>
      <c r="C128" t="s">
        <v>94</v>
      </c>
      <c r="D128" t="s">
        <v>34</v>
      </c>
      <c r="E128" t="s">
        <v>34</v>
      </c>
      <c r="F128" t="s">
        <v>95</v>
      </c>
      <c r="G128" t="s">
        <v>96</v>
      </c>
      <c r="I128" s="34">
        <v>31</v>
      </c>
      <c r="J128" s="34">
        <v>17</v>
      </c>
      <c r="K128" s="34">
        <v>7</v>
      </c>
      <c r="L128" s="34">
        <v>0</v>
      </c>
      <c r="M128" s="37">
        <v>0.23</v>
      </c>
      <c r="N128" s="37">
        <v>10</v>
      </c>
      <c r="O128" s="169">
        <v>2.3E-2</v>
      </c>
      <c r="P128" s="37" t="s">
        <v>97</v>
      </c>
      <c r="Q128" s="169">
        <v>2.3E-2</v>
      </c>
      <c r="R128" s="37" t="s">
        <v>97</v>
      </c>
    </row>
    <row r="129" spans="1:18" x14ac:dyDescent="0.3">
      <c r="A129" t="s">
        <v>67</v>
      </c>
      <c r="B129" t="s">
        <v>8</v>
      </c>
      <c r="C129" t="s">
        <v>98</v>
      </c>
      <c r="D129" t="s">
        <v>27</v>
      </c>
      <c r="E129" t="s">
        <v>27</v>
      </c>
      <c r="F129" t="s">
        <v>99</v>
      </c>
      <c r="G129" t="s">
        <v>100</v>
      </c>
      <c r="I129" s="34">
        <v>198</v>
      </c>
      <c r="J129" s="34">
        <v>180</v>
      </c>
      <c r="K129" s="34">
        <v>162</v>
      </c>
      <c r="L129" s="34">
        <v>135</v>
      </c>
      <c r="M129" s="37">
        <v>11.95</v>
      </c>
      <c r="N129" s="37">
        <v>18</v>
      </c>
      <c r="O129" s="169">
        <v>0.66388888888888886</v>
      </c>
      <c r="P129" s="169" t="s">
        <v>71</v>
      </c>
      <c r="Q129" s="169">
        <v>0.66388888888888886</v>
      </c>
      <c r="R129" s="37" t="s">
        <v>71</v>
      </c>
    </row>
    <row r="130" spans="1:18" x14ac:dyDescent="0.3">
      <c r="A130" t="s">
        <v>67</v>
      </c>
      <c r="B130" t="s">
        <v>8</v>
      </c>
      <c r="C130" t="s">
        <v>101</v>
      </c>
      <c r="D130" t="s">
        <v>102</v>
      </c>
      <c r="E130" t="s">
        <v>25</v>
      </c>
      <c r="F130" t="s">
        <v>103</v>
      </c>
      <c r="G130" t="s">
        <v>100</v>
      </c>
      <c r="I130" s="34">
        <v>2405</v>
      </c>
      <c r="J130" s="34">
        <v>2186</v>
      </c>
      <c r="K130" s="34">
        <v>1968</v>
      </c>
      <c r="L130" s="34">
        <v>1640</v>
      </c>
      <c r="M130" s="37">
        <v>5.08</v>
      </c>
      <c r="N130" s="37">
        <v>218</v>
      </c>
      <c r="O130" s="169">
        <v>2.3302752293577981E-2</v>
      </c>
      <c r="P130" s="169" t="s">
        <v>71</v>
      </c>
      <c r="Q130" s="169">
        <v>2.3302752293577981E-2</v>
      </c>
      <c r="R130" s="169" t="s">
        <v>71</v>
      </c>
    </row>
    <row r="131" spans="1:18" x14ac:dyDescent="0.3">
      <c r="A131" t="s">
        <v>67</v>
      </c>
      <c r="B131" t="s">
        <v>8</v>
      </c>
      <c r="C131" t="s">
        <v>101</v>
      </c>
      <c r="D131" t="s">
        <v>104</v>
      </c>
      <c r="E131" t="s">
        <v>25</v>
      </c>
      <c r="F131" t="s">
        <v>105</v>
      </c>
      <c r="G131" t="s">
        <v>100</v>
      </c>
      <c r="I131" s="34">
        <v>1668</v>
      </c>
      <c r="J131" s="34">
        <v>1517</v>
      </c>
      <c r="K131" s="34">
        <v>1365</v>
      </c>
      <c r="L131" s="34">
        <v>1137</v>
      </c>
      <c r="M131" s="37">
        <v>0.97</v>
      </c>
      <c r="N131" s="37">
        <v>152</v>
      </c>
      <c r="O131" s="169">
        <v>6.3815789473684213E-3</v>
      </c>
      <c r="P131" s="169" t="s">
        <v>71</v>
      </c>
      <c r="Q131" s="169">
        <v>6.3815789473684213E-3</v>
      </c>
      <c r="R131" s="169" t="s">
        <v>71</v>
      </c>
    </row>
    <row r="132" spans="1:18" x14ac:dyDescent="0.3">
      <c r="A132" t="s">
        <v>67</v>
      </c>
      <c r="B132" t="s">
        <v>8</v>
      </c>
      <c r="C132" t="s">
        <v>98</v>
      </c>
      <c r="D132" t="s">
        <v>106</v>
      </c>
      <c r="F132" t="s">
        <v>107</v>
      </c>
      <c r="G132" t="s">
        <v>100</v>
      </c>
      <c r="I132" s="34">
        <v>1551</v>
      </c>
      <c r="J132" s="34">
        <v>1410</v>
      </c>
      <c r="K132" s="34">
        <v>1269</v>
      </c>
      <c r="L132" s="34">
        <v>1057</v>
      </c>
      <c r="M132" s="37">
        <v>2.4900000000000002</v>
      </c>
      <c r="N132" s="37">
        <v>141</v>
      </c>
      <c r="O132" s="169">
        <v>1.7659574468085106E-2</v>
      </c>
      <c r="P132" s="169" t="s">
        <v>71</v>
      </c>
      <c r="Q132" s="37"/>
      <c r="R132" s="37"/>
    </row>
    <row r="133" spans="1:18" x14ac:dyDescent="0.3">
      <c r="A133" t="s">
        <v>67</v>
      </c>
      <c r="B133" t="s">
        <v>8</v>
      </c>
      <c r="C133" t="s">
        <v>108</v>
      </c>
      <c r="D133" t="s">
        <v>20</v>
      </c>
      <c r="E133" t="s">
        <v>20</v>
      </c>
      <c r="F133" t="s">
        <v>109</v>
      </c>
      <c r="G133" t="s">
        <v>110</v>
      </c>
      <c r="I133" s="34">
        <v>0</v>
      </c>
      <c r="J133" s="34">
        <v>0</v>
      </c>
      <c r="K133" s="34">
        <v>66</v>
      </c>
      <c r="L133" s="34">
        <v>264</v>
      </c>
      <c r="M133" s="37">
        <v>0.68</v>
      </c>
      <c r="N133" s="37">
        <v>66</v>
      </c>
      <c r="O133" s="169">
        <v>1.0303030303030303E-2</v>
      </c>
      <c r="P133" s="169" t="s">
        <v>111</v>
      </c>
      <c r="Q133" s="169">
        <v>1.0303030303030303E-2</v>
      </c>
      <c r="R133" s="169" t="s">
        <v>111</v>
      </c>
    </row>
    <row r="134" spans="1:18" x14ac:dyDescent="0.3">
      <c r="A134" t="s">
        <v>67</v>
      </c>
      <c r="B134" t="s">
        <v>8</v>
      </c>
      <c r="C134" t="s">
        <v>112</v>
      </c>
      <c r="D134" t="s">
        <v>113</v>
      </c>
      <c r="E134" t="s">
        <v>18</v>
      </c>
      <c r="F134" t="s">
        <v>114</v>
      </c>
      <c r="G134" t="s">
        <v>115</v>
      </c>
      <c r="I134" s="34">
        <v>6</v>
      </c>
      <c r="J134" s="34">
        <v>4</v>
      </c>
      <c r="K134" s="34">
        <v>3</v>
      </c>
      <c r="L134" s="34">
        <v>0</v>
      </c>
      <c r="M134" s="37">
        <v>0.24</v>
      </c>
      <c r="N134" s="37">
        <v>1</v>
      </c>
      <c r="O134" s="169">
        <v>0.24</v>
      </c>
      <c r="P134" s="169" t="s">
        <v>116</v>
      </c>
      <c r="Q134" s="37">
        <v>0.24</v>
      </c>
      <c r="R134" s="37" t="s">
        <v>116</v>
      </c>
    </row>
    <row r="135" spans="1:18" x14ac:dyDescent="0.3">
      <c r="A135" t="s">
        <v>67</v>
      </c>
      <c r="B135" t="s">
        <v>8</v>
      </c>
      <c r="C135" t="s">
        <v>112</v>
      </c>
      <c r="D135" t="s">
        <v>117</v>
      </c>
      <c r="F135" t="s">
        <v>118</v>
      </c>
      <c r="G135" t="s">
        <v>115</v>
      </c>
      <c r="I135" s="34">
        <v>15</v>
      </c>
      <c r="J135" s="34">
        <v>10</v>
      </c>
      <c r="K135" s="34">
        <v>5</v>
      </c>
      <c r="L135" s="34">
        <v>0</v>
      </c>
      <c r="M135" s="37">
        <v>0.19</v>
      </c>
      <c r="N135" s="37">
        <v>5</v>
      </c>
      <c r="O135" s="169">
        <v>3.7999999999999999E-2</v>
      </c>
      <c r="P135" s="169" t="s">
        <v>116</v>
      </c>
      <c r="Q135" s="37"/>
      <c r="R135" s="37"/>
    </row>
    <row r="136" spans="1:18" x14ac:dyDescent="0.3">
      <c r="A136" t="s">
        <v>67</v>
      </c>
      <c r="B136" t="s">
        <v>8</v>
      </c>
      <c r="C136" t="s">
        <v>108</v>
      </c>
      <c r="D136" t="s">
        <v>35</v>
      </c>
      <c r="E136" t="s">
        <v>35</v>
      </c>
      <c r="F136" t="s">
        <v>119</v>
      </c>
      <c r="G136" t="s">
        <v>96</v>
      </c>
      <c r="I136" s="34">
        <v>990</v>
      </c>
      <c r="J136" s="34">
        <v>534</v>
      </c>
      <c r="K136" s="34">
        <v>369</v>
      </c>
      <c r="L136" s="34">
        <v>0</v>
      </c>
      <c r="M136" s="37">
        <v>0.31</v>
      </c>
      <c r="N136" s="37">
        <v>165</v>
      </c>
      <c r="O136" s="169">
        <v>1.8787878787878789E-3</v>
      </c>
      <c r="P136" s="37" t="s">
        <v>97</v>
      </c>
      <c r="Q136" s="169">
        <v>1.8787878787878789E-3</v>
      </c>
      <c r="R136" s="169" t="s">
        <v>97</v>
      </c>
    </row>
    <row r="137" spans="1:18" x14ac:dyDescent="0.3">
      <c r="A137" t="s">
        <v>178</v>
      </c>
      <c r="B137" t="s">
        <v>13</v>
      </c>
      <c r="C137" t="s">
        <v>75</v>
      </c>
      <c r="D137" t="s">
        <v>21</v>
      </c>
      <c r="E137" t="s">
        <v>21</v>
      </c>
      <c r="F137" t="s">
        <v>179</v>
      </c>
      <c r="G137" t="s">
        <v>180</v>
      </c>
      <c r="H137">
        <v>7364</v>
      </c>
      <c r="I137" s="34">
        <v>6500</v>
      </c>
      <c r="J137" s="34">
        <v>5850</v>
      </c>
      <c r="K137" s="34">
        <v>3900</v>
      </c>
      <c r="L137" s="34">
        <v>3900</v>
      </c>
      <c r="M137" s="37">
        <v>6.8831175055396958</v>
      </c>
      <c r="N137" s="37">
        <v>1950</v>
      </c>
      <c r="O137" s="169">
        <v>3.5298038489947159E-3</v>
      </c>
      <c r="P137" s="37" t="s">
        <v>71</v>
      </c>
      <c r="Q137" s="169">
        <v>3.5298038489947159E-3</v>
      </c>
      <c r="R137" s="169" t="s">
        <v>71</v>
      </c>
    </row>
    <row r="138" spans="1:18" x14ac:dyDescent="0.3">
      <c r="A138" t="s">
        <v>178</v>
      </c>
      <c r="B138" t="s">
        <v>13</v>
      </c>
      <c r="C138" t="s">
        <v>75</v>
      </c>
      <c r="D138" t="s">
        <v>38</v>
      </c>
      <c r="E138" t="s">
        <v>38</v>
      </c>
      <c r="F138" t="s">
        <v>181</v>
      </c>
      <c r="G138" t="s">
        <v>180</v>
      </c>
      <c r="H138">
        <v>1700</v>
      </c>
      <c r="I138" s="34">
        <v>1500</v>
      </c>
      <c r="J138" s="34">
        <v>1350</v>
      </c>
      <c r="K138" s="34">
        <v>900</v>
      </c>
      <c r="L138" s="34">
        <v>900</v>
      </c>
      <c r="M138" s="37">
        <v>7.4021787837220252</v>
      </c>
      <c r="N138" s="37">
        <v>450</v>
      </c>
      <c r="O138" s="169">
        <v>1.6449286186048944E-2</v>
      </c>
      <c r="P138" s="37" t="s">
        <v>71</v>
      </c>
      <c r="Q138" s="169">
        <v>1.6449286186048944E-2</v>
      </c>
      <c r="R138" s="169" t="s">
        <v>71</v>
      </c>
    </row>
    <row r="139" spans="1:18" x14ac:dyDescent="0.3">
      <c r="A139" t="s">
        <v>178</v>
      </c>
      <c r="B139" t="s">
        <v>13</v>
      </c>
      <c r="C139" t="s">
        <v>182</v>
      </c>
      <c r="D139" t="s">
        <v>23</v>
      </c>
      <c r="E139" t="s">
        <v>23</v>
      </c>
      <c r="F139" t="s">
        <v>183</v>
      </c>
      <c r="G139" t="s">
        <v>184</v>
      </c>
      <c r="H139">
        <v>2350</v>
      </c>
      <c r="I139" s="34">
        <v>3500</v>
      </c>
      <c r="J139" s="34">
        <v>5250</v>
      </c>
      <c r="K139" s="34">
        <v>7000</v>
      </c>
      <c r="L139" s="34">
        <v>7000</v>
      </c>
      <c r="M139" s="37">
        <v>6.2801028806584407</v>
      </c>
      <c r="N139" s="37">
        <v>1750</v>
      </c>
      <c r="O139" s="169">
        <v>3.5886302175191088E-3</v>
      </c>
      <c r="P139" s="37" t="s">
        <v>71</v>
      </c>
      <c r="Q139" s="37">
        <v>3.5886302175191088E-3</v>
      </c>
      <c r="R139" s="37" t="s">
        <v>71</v>
      </c>
    </row>
    <row r="140" spans="1:18" x14ac:dyDescent="0.3">
      <c r="A140" t="s">
        <v>178</v>
      </c>
      <c r="B140" t="s">
        <v>13</v>
      </c>
      <c r="C140" t="s">
        <v>75</v>
      </c>
      <c r="D140" t="s">
        <v>185</v>
      </c>
      <c r="F140" t="s">
        <v>186</v>
      </c>
      <c r="G140" t="s">
        <v>187</v>
      </c>
      <c r="H140">
        <v>0</v>
      </c>
      <c r="I140" s="34">
        <v>0</v>
      </c>
      <c r="J140" s="34">
        <v>0</v>
      </c>
      <c r="K140" s="34">
        <v>10</v>
      </c>
      <c r="L140" s="34">
        <v>20</v>
      </c>
      <c r="M140" s="37">
        <v>3.8232804232804264E-2</v>
      </c>
      <c r="N140" s="37">
        <v>10</v>
      </c>
      <c r="O140" s="169">
        <v>3.8232804232804264E-3</v>
      </c>
      <c r="P140" s="37" t="s">
        <v>122</v>
      </c>
    </row>
    <row r="141" spans="1:18" x14ac:dyDescent="0.3">
      <c r="A141" t="s">
        <v>178</v>
      </c>
      <c r="B141" t="s">
        <v>13</v>
      </c>
      <c r="C141" t="s">
        <v>82</v>
      </c>
      <c r="D141" t="s">
        <v>28</v>
      </c>
      <c r="E141" t="s">
        <v>28</v>
      </c>
      <c r="F141" t="s">
        <v>188</v>
      </c>
      <c r="G141" t="s">
        <v>167</v>
      </c>
      <c r="H141">
        <v>21.666877612304688</v>
      </c>
      <c r="I141" s="34">
        <v>21</v>
      </c>
      <c r="J141" s="34">
        <v>20</v>
      </c>
      <c r="K141" s="34">
        <v>19</v>
      </c>
      <c r="L141" s="34">
        <v>19</v>
      </c>
      <c r="M141" s="37">
        <v>13.533656835194641</v>
      </c>
      <c r="N141" s="37">
        <v>1</v>
      </c>
      <c r="O141" s="169">
        <v>13.533656835194641</v>
      </c>
      <c r="P141" s="37" t="s">
        <v>122</v>
      </c>
      <c r="Q141" s="169">
        <v>13.533656835194641</v>
      </c>
      <c r="R141" s="37" t="s">
        <v>122</v>
      </c>
    </row>
    <row r="142" spans="1:18" x14ac:dyDescent="0.3">
      <c r="A142" t="s">
        <v>178</v>
      </c>
      <c r="B142" t="s">
        <v>13</v>
      </c>
      <c r="C142" t="s">
        <v>123</v>
      </c>
      <c r="D142" t="s">
        <v>43</v>
      </c>
      <c r="E142" t="s">
        <v>43</v>
      </c>
      <c r="F142" t="s">
        <v>189</v>
      </c>
      <c r="G142" t="s">
        <v>167</v>
      </c>
      <c r="H142">
        <v>5.5</v>
      </c>
      <c r="I142" s="34">
        <v>7</v>
      </c>
      <c r="J142" s="34">
        <v>10</v>
      </c>
      <c r="K142" s="34">
        <v>12</v>
      </c>
      <c r="L142" s="34">
        <v>12</v>
      </c>
      <c r="M142" s="37">
        <v>0.59069315843621384</v>
      </c>
      <c r="N142" s="37">
        <v>2</v>
      </c>
      <c r="O142" s="169">
        <v>0.29534657921810692</v>
      </c>
      <c r="P142" s="37" t="s">
        <v>190</v>
      </c>
      <c r="Q142" s="169">
        <v>0.29534657921810692</v>
      </c>
      <c r="R142" s="169" t="s">
        <v>190</v>
      </c>
    </row>
    <row r="143" spans="1:18" x14ac:dyDescent="0.3">
      <c r="A143" t="s">
        <v>178</v>
      </c>
      <c r="B143" t="s">
        <v>13</v>
      </c>
      <c r="C143" t="s">
        <v>126</v>
      </c>
      <c r="D143" t="s">
        <v>44</v>
      </c>
      <c r="E143" t="s">
        <v>44</v>
      </c>
      <c r="F143" t="s">
        <v>191</v>
      </c>
      <c r="G143" t="s">
        <v>192</v>
      </c>
      <c r="H143">
        <v>73</v>
      </c>
      <c r="I143" s="34">
        <v>77</v>
      </c>
      <c r="J143" s="34">
        <v>78</v>
      </c>
      <c r="K143" s="34">
        <v>90</v>
      </c>
      <c r="L143" s="34">
        <v>90</v>
      </c>
      <c r="M143" s="37">
        <v>1.5562574202674848</v>
      </c>
      <c r="N143" s="37">
        <v>12</v>
      </c>
      <c r="O143" s="169">
        <v>0.12968811835562374</v>
      </c>
      <c r="P143" s="37" t="s">
        <v>190</v>
      </c>
      <c r="Q143" s="169">
        <v>0.12968811835562374</v>
      </c>
      <c r="R143" s="169" t="s">
        <v>190</v>
      </c>
    </row>
    <row r="144" spans="1:18" x14ac:dyDescent="0.3">
      <c r="A144" t="s">
        <v>178</v>
      </c>
      <c r="B144" t="s">
        <v>13</v>
      </c>
      <c r="C144" t="s">
        <v>182</v>
      </c>
      <c r="D144" t="s">
        <v>24</v>
      </c>
      <c r="E144" t="s">
        <v>24</v>
      </c>
      <c r="F144" t="s">
        <v>193</v>
      </c>
      <c r="G144" t="s">
        <v>194</v>
      </c>
      <c r="H144">
        <v>0</v>
      </c>
      <c r="I144" s="34">
        <v>0</v>
      </c>
      <c r="J144" s="34">
        <v>0</v>
      </c>
      <c r="K144" s="34">
        <v>2</v>
      </c>
      <c r="L144" s="34">
        <v>4</v>
      </c>
      <c r="M144" s="37">
        <v>0.18148148148148124</v>
      </c>
      <c r="N144" s="37">
        <v>2</v>
      </c>
      <c r="O144" s="169">
        <v>9.0740740740740622E-2</v>
      </c>
      <c r="P144" s="37" t="s">
        <v>195</v>
      </c>
      <c r="Q144" s="37">
        <v>9.0740740740740622E-2</v>
      </c>
      <c r="R144" s="37" t="s">
        <v>195</v>
      </c>
    </row>
    <row r="145" spans="1:18" x14ac:dyDescent="0.3">
      <c r="A145" t="s">
        <v>178</v>
      </c>
      <c r="B145" t="s">
        <v>13</v>
      </c>
      <c r="C145" t="s">
        <v>68</v>
      </c>
      <c r="D145" t="s">
        <v>40</v>
      </c>
      <c r="E145" t="s">
        <v>40</v>
      </c>
      <c r="F145" t="s">
        <v>196</v>
      </c>
      <c r="G145" t="s">
        <v>169</v>
      </c>
      <c r="H145">
        <v>1170</v>
      </c>
      <c r="I145" s="34">
        <v>1000</v>
      </c>
      <c r="J145" s="34">
        <v>750</v>
      </c>
      <c r="K145" s="34">
        <v>500</v>
      </c>
      <c r="L145" s="34">
        <v>500</v>
      </c>
      <c r="M145" s="37">
        <v>7.7178770273541406E-2</v>
      </c>
      <c r="N145" s="37">
        <v>250</v>
      </c>
      <c r="O145" s="169">
        <v>3.087150810941656E-4</v>
      </c>
      <c r="P145" s="37" t="s">
        <v>71</v>
      </c>
      <c r="Q145" s="169">
        <v>3.087150810941656E-4</v>
      </c>
      <c r="R145" s="169" t="s">
        <v>71</v>
      </c>
    </row>
    <row r="146" spans="1:18" x14ac:dyDescent="0.3">
      <c r="A146" t="s">
        <v>178</v>
      </c>
      <c r="B146" t="s">
        <v>13</v>
      </c>
      <c r="C146" t="s">
        <v>68</v>
      </c>
      <c r="D146" t="s">
        <v>80</v>
      </c>
      <c r="F146" t="s">
        <v>197</v>
      </c>
      <c r="H146">
        <v>17500</v>
      </c>
      <c r="I146" s="34">
        <v>14000</v>
      </c>
      <c r="J146" s="34">
        <v>8250</v>
      </c>
      <c r="K146" s="34">
        <v>2500</v>
      </c>
      <c r="L146" s="34">
        <v>2500</v>
      </c>
      <c r="M146" s="37">
        <v>0.51834049024870577</v>
      </c>
      <c r="N146" s="37" t="s">
        <v>93</v>
      </c>
      <c r="O146" s="37" t="s">
        <v>93</v>
      </c>
      <c r="P146" s="37" t="s">
        <v>93</v>
      </c>
    </row>
    <row r="147" spans="1:18" x14ac:dyDescent="0.3">
      <c r="A147" t="s">
        <v>178</v>
      </c>
      <c r="B147" t="s">
        <v>13</v>
      </c>
      <c r="C147" t="s">
        <v>86</v>
      </c>
      <c r="D147" t="s">
        <v>26</v>
      </c>
      <c r="E147" t="s">
        <v>26</v>
      </c>
      <c r="F147" t="s">
        <v>198</v>
      </c>
      <c r="G147" t="s">
        <v>199</v>
      </c>
      <c r="H147" s="34">
        <v>8.0000000000000002E-3</v>
      </c>
      <c r="I147" s="34">
        <v>2</v>
      </c>
      <c r="J147" s="34">
        <v>1</v>
      </c>
      <c r="K147" s="34">
        <v>0.5</v>
      </c>
      <c r="L147" s="34">
        <v>0.2</v>
      </c>
      <c r="M147" s="37">
        <v>3.2055432098765495</v>
      </c>
      <c r="N147" s="37">
        <v>0.5</v>
      </c>
      <c r="O147" s="169">
        <v>6.411086419753099</v>
      </c>
      <c r="P147" s="37" t="s">
        <v>90</v>
      </c>
      <c r="Q147" s="169">
        <v>6.411086419753099</v>
      </c>
      <c r="R147" s="169" t="s">
        <v>90</v>
      </c>
    </row>
    <row r="148" spans="1:18" x14ac:dyDescent="0.3">
      <c r="A148" t="s">
        <v>178</v>
      </c>
      <c r="B148" t="s">
        <v>13</v>
      </c>
      <c r="C148" t="s">
        <v>149</v>
      </c>
      <c r="D148" t="s">
        <v>17</v>
      </c>
      <c r="E148" t="s">
        <v>17</v>
      </c>
      <c r="F148" t="s">
        <v>200</v>
      </c>
      <c r="G148" t="s">
        <v>201</v>
      </c>
      <c r="H148">
        <v>1930</v>
      </c>
      <c r="I148" s="34">
        <v>1800</v>
      </c>
      <c r="J148" s="34">
        <v>1620</v>
      </c>
      <c r="K148" s="34">
        <v>1440</v>
      </c>
      <c r="L148" s="34">
        <v>1440</v>
      </c>
      <c r="M148" s="37">
        <v>17.268825138053636</v>
      </c>
      <c r="N148" s="37">
        <v>180</v>
      </c>
      <c r="O148" s="169">
        <v>9.5937917433631309E-2</v>
      </c>
      <c r="P148" s="37" t="s">
        <v>71</v>
      </c>
      <c r="Q148" s="37">
        <v>9.5937917433631309E-2</v>
      </c>
      <c r="R148" s="37" t="s">
        <v>71</v>
      </c>
    </row>
    <row r="149" spans="1:18" x14ac:dyDescent="0.3">
      <c r="A149" t="s">
        <v>178</v>
      </c>
      <c r="B149" t="s">
        <v>13</v>
      </c>
      <c r="C149" t="s">
        <v>98</v>
      </c>
      <c r="D149" t="s">
        <v>27</v>
      </c>
      <c r="E149" t="s">
        <v>27</v>
      </c>
      <c r="F149" t="s">
        <v>202</v>
      </c>
      <c r="G149" t="s">
        <v>169</v>
      </c>
      <c r="H149">
        <v>195</v>
      </c>
      <c r="I149" s="34">
        <v>180</v>
      </c>
      <c r="J149" s="34">
        <v>162</v>
      </c>
      <c r="K149" s="34">
        <v>135</v>
      </c>
      <c r="L149" s="34">
        <v>135</v>
      </c>
      <c r="M149" s="37">
        <v>3.1793918609967999</v>
      </c>
      <c r="N149" s="37">
        <v>27</v>
      </c>
      <c r="O149" s="169">
        <v>0.11775525411099259</v>
      </c>
      <c r="P149" s="37" t="s">
        <v>71</v>
      </c>
      <c r="Q149" s="169">
        <v>0.11775525411099259</v>
      </c>
      <c r="R149" s="37" t="s">
        <v>71</v>
      </c>
    </row>
    <row r="150" spans="1:18" x14ac:dyDescent="0.3">
      <c r="A150" t="s">
        <v>178</v>
      </c>
      <c r="B150" t="s">
        <v>13</v>
      </c>
      <c r="C150" t="s">
        <v>101</v>
      </c>
      <c r="D150" t="s">
        <v>102</v>
      </c>
      <c r="E150" t="s">
        <v>25</v>
      </c>
      <c r="F150" t="s">
        <v>203</v>
      </c>
      <c r="G150" t="s">
        <v>70</v>
      </c>
      <c r="H150">
        <v>2400</v>
      </c>
      <c r="I150" s="34">
        <v>2186</v>
      </c>
      <c r="J150" s="34">
        <v>1968</v>
      </c>
      <c r="K150" s="34">
        <v>1640</v>
      </c>
      <c r="L150" s="34">
        <v>1640</v>
      </c>
      <c r="M150" s="37">
        <v>2.2534727627736499</v>
      </c>
      <c r="N150" s="37">
        <v>328</v>
      </c>
      <c r="O150" s="169">
        <v>6.8703437889440543E-3</v>
      </c>
      <c r="P150" s="37" t="s">
        <v>71</v>
      </c>
      <c r="Q150" s="169">
        <v>6.8703437889440543E-3</v>
      </c>
      <c r="R150" s="169" t="s">
        <v>71</v>
      </c>
    </row>
    <row r="151" spans="1:18" x14ac:dyDescent="0.3">
      <c r="A151" t="s">
        <v>178</v>
      </c>
      <c r="B151" t="s">
        <v>13</v>
      </c>
      <c r="C151" t="s">
        <v>182</v>
      </c>
      <c r="D151" t="s">
        <v>22</v>
      </c>
      <c r="E151" t="s">
        <v>22</v>
      </c>
      <c r="F151" t="s">
        <v>204</v>
      </c>
      <c r="G151" t="s">
        <v>194</v>
      </c>
      <c r="I151" s="34">
        <v>0</v>
      </c>
      <c r="J151" s="34">
        <v>2</v>
      </c>
      <c r="K151" s="34">
        <v>4</v>
      </c>
      <c r="L151" s="34">
        <v>4</v>
      </c>
      <c r="M151" s="37">
        <v>8.3456790123456567E-2</v>
      </c>
      <c r="N151" s="37">
        <v>2</v>
      </c>
      <c r="O151" s="169">
        <v>4.1728395061728284E-2</v>
      </c>
      <c r="P151" s="37" t="s">
        <v>195</v>
      </c>
      <c r="Q151" s="37">
        <v>4.1728395061728284E-2</v>
      </c>
      <c r="R151" s="37" t="s">
        <v>195</v>
      </c>
    </row>
    <row r="152" spans="1:18" x14ac:dyDescent="0.3">
      <c r="A152" t="s">
        <v>178</v>
      </c>
      <c r="B152" t="s">
        <v>13</v>
      </c>
      <c r="C152" t="s">
        <v>108</v>
      </c>
      <c r="D152" t="s">
        <v>35</v>
      </c>
      <c r="E152" t="s">
        <v>35</v>
      </c>
      <c r="F152" t="s">
        <v>205</v>
      </c>
      <c r="G152" t="s">
        <v>206</v>
      </c>
      <c r="H152">
        <v>0</v>
      </c>
      <c r="I152" s="34">
        <v>189</v>
      </c>
      <c r="J152" s="34">
        <v>410.4</v>
      </c>
      <c r="K152" s="34">
        <v>766.8</v>
      </c>
      <c r="L152" s="34">
        <v>766.8</v>
      </c>
      <c r="M152" s="37">
        <v>12.861212060381039</v>
      </c>
      <c r="N152" s="37">
        <v>356.4</v>
      </c>
      <c r="O152" s="169">
        <v>3.608645359253939E-2</v>
      </c>
      <c r="P152" s="37" t="s">
        <v>97</v>
      </c>
      <c r="Q152" s="169">
        <v>3.608645359253939E-2</v>
      </c>
      <c r="R152" s="169" t="s">
        <v>97</v>
      </c>
    </row>
    <row r="153" spans="1:18" x14ac:dyDescent="0.3">
      <c r="A153" t="s">
        <v>178</v>
      </c>
      <c r="B153" t="s">
        <v>13</v>
      </c>
      <c r="C153" t="s">
        <v>112</v>
      </c>
      <c r="D153" t="s">
        <v>174</v>
      </c>
      <c r="E153" t="s">
        <v>18</v>
      </c>
      <c r="F153" t="s">
        <v>146</v>
      </c>
      <c r="G153" t="s">
        <v>115</v>
      </c>
      <c r="H153">
        <v>6</v>
      </c>
      <c r="I153" s="34">
        <v>4</v>
      </c>
      <c r="J153" s="34">
        <v>3</v>
      </c>
      <c r="K153" s="34">
        <v>0</v>
      </c>
      <c r="L153" s="34">
        <v>0</v>
      </c>
      <c r="M153" s="37">
        <v>4.1450102880658379</v>
      </c>
      <c r="N153" s="37">
        <v>3</v>
      </c>
      <c r="O153" s="169">
        <v>1.3816700960219459</v>
      </c>
      <c r="P153" s="37" t="s">
        <v>116</v>
      </c>
      <c r="Q153" s="37">
        <v>1.3816700960219459</v>
      </c>
      <c r="R153" s="37" t="s">
        <v>116</v>
      </c>
    </row>
    <row r="154" spans="1:18" x14ac:dyDescent="0.3">
      <c r="A154" t="s">
        <v>178</v>
      </c>
      <c r="B154" t="s">
        <v>13</v>
      </c>
      <c r="C154" t="s">
        <v>207</v>
      </c>
      <c r="D154" t="s">
        <v>208</v>
      </c>
      <c r="E154" t="s">
        <v>19</v>
      </c>
      <c r="F154" t="s">
        <v>209</v>
      </c>
      <c r="G154" t="s">
        <v>210</v>
      </c>
      <c r="H154">
        <v>145</v>
      </c>
      <c r="I154" s="34">
        <v>140</v>
      </c>
      <c r="J154" s="34">
        <v>136</v>
      </c>
      <c r="K154" s="34">
        <v>126</v>
      </c>
      <c r="L154" s="34">
        <v>126</v>
      </c>
      <c r="M154" s="37">
        <v>1.1223117283950679</v>
      </c>
      <c r="N154" s="37">
        <v>10</v>
      </c>
      <c r="O154" s="169">
        <v>0.11223117283950679</v>
      </c>
      <c r="P154" s="37" t="s">
        <v>211</v>
      </c>
      <c r="Q154" s="37">
        <v>0.11223117283950679</v>
      </c>
      <c r="R154" s="37" t="s">
        <v>211</v>
      </c>
    </row>
    <row r="155" spans="1:18" x14ac:dyDescent="0.3">
      <c r="A155" t="s">
        <v>178</v>
      </c>
      <c r="B155" t="s">
        <v>13</v>
      </c>
      <c r="C155" t="s">
        <v>158</v>
      </c>
      <c r="D155" t="s">
        <v>159</v>
      </c>
      <c r="E155" t="s">
        <v>16</v>
      </c>
      <c r="F155" t="s">
        <v>160</v>
      </c>
      <c r="G155" t="s">
        <v>212</v>
      </c>
      <c r="H155">
        <v>61</v>
      </c>
      <c r="I155" s="34">
        <v>70</v>
      </c>
      <c r="J155" s="34">
        <v>80</v>
      </c>
      <c r="K155" s="34">
        <v>95</v>
      </c>
      <c r="L155" s="34">
        <v>95</v>
      </c>
      <c r="M155" s="37">
        <v>0.11540923639689053</v>
      </c>
      <c r="N155" s="37">
        <v>15</v>
      </c>
      <c r="O155" s="169">
        <v>7.6939490931260358E-3</v>
      </c>
      <c r="P155" s="37" t="s">
        <v>162</v>
      </c>
      <c r="Q155" s="37">
        <v>7.6939490931260358E-3</v>
      </c>
      <c r="R155" s="37" t="s">
        <v>162</v>
      </c>
    </row>
    <row r="156" spans="1:18" x14ac:dyDescent="0.3">
      <c r="A156" t="s">
        <v>178</v>
      </c>
      <c r="B156" t="s">
        <v>13</v>
      </c>
      <c r="C156" t="s">
        <v>126</v>
      </c>
      <c r="D156" t="s">
        <v>36</v>
      </c>
      <c r="E156" t="s">
        <v>36</v>
      </c>
      <c r="F156" t="s">
        <v>213</v>
      </c>
      <c r="G156" t="s">
        <v>214</v>
      </c>
      <c r="H156">
        <v>0</v>
      </c>
      <c r="I156" s="34">
        <v>0</v>
      </c>
      <c r="J156" s="34">
        <v>0</v>
      </c>
      <c r="K156" s="34">
        <v>40000</v>
      </c>
      <c r="L156" s="34">
        <v>80000</v>
      </c>
      <c r="M156" s="37">
        <v>9.9259259259259089E-2</v>
      </c>
      <c r="N156" s="37">
        <v>40000</v>
      </c>
      <c r="O156" s="169">
        <v>2.4814814814814772E-6</v>
      </c>
      <c r="P156" s="37" t="s">
        <v>129</v>
      </c>
      <c r="Q156" s="169">
        <v>2.4814814814814772E-6</v>
      </c>
      <c r="R156" s="169" t="s">
        <v>129</v>
      </c>
    </row>
    <row r="157" spans="1:18" x14ac:dyDescent="0.3">
      <c r="A157" t="s">
        <v>178</v>
      </c>
      <c r="B157" t="s">
        <v>14</v>
      </c>
      <c r="C157" t="s">
        <v>75</v>
      </c>
      <c r="D157" t="s">
        <v>21</v>
      </c>
      <c r="E157" t="s">
        <v>21</v>
      </c>
      <c r="F157" t="s">
        <v>179</v>
      </c>
      <c r="G157" t="s">
        <v>180</v>
      </c>
      <c r="H157">
        <v>7364</v>
      </c>
      <c r="I157" s="34">
        <v>6500</v>
      </c>
      <c r="J157" s="34">
        <v>5850</v>
      </c>
      <c r="K157" s="34">
        <v>3900</v>
      </c>
      <c r="L157" s="34">
        <v>3900</v>
      </c>
      <c r="M157" s="37">
        <v>7.8394330594099078</v>
      </c>
      <c r="N157" s="37">
        <v>1950</v>
      </c>
      <c r="O157" s="169">
        <v>4.0202220817486707E-3</v>
      </c>
      <c r="P157" s="37" t="s">
        <v>71</v>
      </c>
      <c r="Q157" s="169">
        <v>4.0202220817486707E-3</v>
      </c>
      <c r="R157" s="169" t="s">
        <v>71</v>
      </c>
    </row>
    <row r="158" spans="1:18" x14ac:dyDescent="0.3">
      <c r="A158" t="s">
        <v>178</v>
      </c>
      <c r="B158" t="s">
        <v>14</v>
      </c>
      <c r="C158" t="s">
        <v>75</v>
      </c>
      <c r="D158" t="s">
        <v>38</v>
      </c>
      <c r="E158" t="s">
        <v>38</v>
      </c>
      <c r="F158" t="s">
        <v>181</v>
      </c>
      <c r="G158" t="s">
        <v>180</v>
      </c>
      <c r="H158">
        <v>1700</v>
      </c>
      <c r="I158" s="34">
        <v>1500</v>
      </c>
      <c r="J158" s="34">
        <v>1350</v>
      </c>
      <c r="K158" s="34">
        <v>900</v>
      </c>
      <c r="L158" s="34">
        <v>900</v>
      </c>
      <c r="M158" s="37">
        <v>7.7750087565674457</v>
      </c>
      <c r="N158" s="37">
        <v>450</v>
      </c>
      <c r="O158" s="169">
        <v>1.7277797236816547E-2</v>
      </c>
      <c r="P158" s="37" t="s">
        <v>71</v>
      </c>
      <c r="Q158" s="169">
        <v>1.7277797236816547E-2</v>
      </c>
      <c r="R158" s="169" t="s">
        <v>71</v>
      </c>
    </row>
    <row r="159" spans="1:18" x14ac:dyDescent="0.3">
      <c r="A159" t="s">
        <v>178</v>
      </c>
      <c r="B159" t="s">
        <v>14</v>
      </c>
      <c r="C159" t="s">
        <v>182</v>
      </c>
      <c r="D159" t="s">
        <v>23</v>
      </c>
      <c r="E159" t="s">
        <v>23</v>
      </c>
      <c r="F159" t="s">
        <v>183</v>
      </c>
      <c r="G159" t="s">
        <v>184</v>
      </c>
      <c r="H159">
        <v>2350</v>
      </c>
      <c r="I159" s="34">
        <v>3500</v>
      </c>
      <c r="J159" s="34">
        <v>5250</v>
      </c>
      <c r="K159" s="34">
        <v>7000</v>
      </c>
      <c r="L159" s="34">
        <v>7000</v>
      </c>
      <c r="M159" s="37">
        <v>7.7961821366024626</v>
      </c>
      <c r="N159" s="37">
        <v>1750</v>
      </c>
      <c r="O159" s="169">
        <v>4.4549612209156932E-3</v>
      </c>
      <c r="P159" s="37" t="s">
        <v>71</v>
      </c>
      <c r="Q159" s="37">
        <v>4.4549612209156932E-3</v>
      </c>
      <c r="R159" s="37" t="s">
        <v>71</v>
      </c>
    </row>
    <row r="160" spans="1:18" x14ac:dyDescent="0.3">
      <c r="A160" t="s">
        <v>178</v>
      </c>
      <c r="B160" t="s">
        <v>14</v>
      </c>
      <c r="C160" t="s">
        <v>75</v>
      </c>
      <c r="D160" t="s">
        <v>185</v>
      </c>
      <c r="F160" t="s">
        <v>186</v>
      </c>
      <c r="G160" t="s">
        <v>187</v>
      </c>
      <c r="H160">
        <v>0</v>
      </c>
      <c r="I160" s="34">
        <v>0</v>
      </c>
      <c r="J160" s="34">
        <v>0</v>
      </c>
      <c r="K160" s="34">
        <v>10</v>
      </c>
      <c r="L160" s="34">
        <v>20</v>
      </c>
      <c r="M160" s="37">
        <v>4.1780835626720261E-2</v>
      </c>
      <c r="N160" s="37">
        <v>10</v>
      </c>
      <c r="O160" s="169">
        <v>4.1780835626720261E-3</v>
      </c>
      <c r="P160" s="37" t="s">
        <v>122</v>
      </c>
    </row>
    <row r="161" spans="1:18" x14ac:dyDescent="0.3">
      <c r="A161" t="s">
        <v>178</v>
      </c>
      <c r="B161" t="s">
        <v>14</v>
      </c>
      <c r="C161" t="s">
        <v>82</v>
      </c>
      <c r="D161" t="s">
        <v>28</v>
      </c>
      <c r="E161" t="s">
        <v>28</v>
      </c>
      <c r="F161" t="s">
        <v>188</v>
      </c>
      <c r="G161" t="s">
        <v>167</v>
      </c>
      <c r="H161">
        <v>21.666877612304688</v>
      </c>
      <c r="I161" s="34">
        <v>21</v>
      </c>
      <c r="J161" s="34">
        <v>20</v>
      </c>
      <c r="K161" s="34">
        <v>19</v>
      </c>
      <c r="L161" s="34">
        <v>19</v>
      </c>
      <c r="M161" s="37">
        <v>2.4226623005786974</v>
      </c>
      <c r="N161" s="37">
        <v>1</v>
      </c>
      <c r="O161" s="169">
        <v>2.4226623005786974</v>
      </c>
      <c r="P161" s="37" t="s">
        <v>122</v>
      </c>
      <c r="Q161" s="169">
        <v>2.4226623005786974</v>
      </c>
      <c r="R161" s="37" t="s">
        <v>122</v>
      </c>
    </row>
    <row r="162" spans="1:18" x14ac:dyDescent="0.3">
      <c r="A162" t="s">
        <v>178</v>
      </c>
      <c r="B162" t="s">
        <v>14</v>
      </c>
      <c r="C162" t="s">
        <v>123</v>
      </c>
      <c r="D162" t="s">
        <v>43</v>
      </c>
      <c r="E162" t="s">
        <v>43</v>
      </c>
      <c r="F162" t="s">
        <v>189</v>
      </c>
      <c r="G162" t="s">
        <v>167</v>
      </c>
      <c r="H162">
        <v>5.5</v>
      </c>
      <c r="I162" s="34">
        <v>7</v>
      </c>
      <c r="J162" s="34">
        <v>10</v>
      </c>
      <c r="K162" s="34">
        <v>12</v>
      </c>
      <c r="L162" s="34">
        <v>12</v>
      </c>
      <c r="M162" s="37">
        <v>0.67976138353765403</v>
      </c>
      <c r="N162" s="37">
        <v>2</v>
      </c>
      <c r="O162" s="169">
        <v>0.33988069176882701</v>
      </c>
      <c r="P162" s="37" t="s">
        <v>190</v>
      </c>
      <c r="Q162" s="169">
        <v>0.33988069176882701</v>
      </c>
      <c r="R162" s="169" t="s">
        <v>190</v>
      </c>
    </row>
    <row r="163" spans="1:18" x14ac:dyDescent="0.3">
      <c r="A163" t="s">
        <v>178</v>
      </c>
      <c r="B163" t="s">
        <v>14</v>
      </c>
      <c r="C163" t="s">
        <v>126</v>
      </c>
      <c r="D163" t="s">
        <v>44</v>
      </c>
      <c r="E163" t="s">
        <v>44</v>
      </c>
      <c r="F163" t="s">
        <v>191</v>
      </c>
      <c r="G163" t="s">
        <v>192</v>
      </c>
      <c r="H163">
        <v>73</v>
      </c>
      <c r="I163" s="34">
        <v>77</v>
      </c>
      <c r="J163" s="34">
        <v>78</v>
      </c>
      <c r="K163" s="34">
        <v>90</v>
      </c>
      <c r="L163" s="34">
        <v>90</v>
      </c>
      <c r="M163" s="37">
        <v>1.6148455122591856</v>
      </c>
      <c r="N163" s="37">
        <v>12</v>
      </c>
      <c r="O163" s="169">
        <v>0.13457045935493214</v>
      </c>
      <c r="P163" s="37" t="s">
        <v>190</v>
      </c>
      <c r="Q163" s="169">
        <v>0.13457045935493214</v>
      </c>
      <c r="R163" s="169" t="s">
        <v>190</v>
      </c>
    </row>
    <row r="164" spans="1:18" x14ac:dyDescent="0.3">
      <c r="A164" t="s">
        <v>178</v>
      </c>
      <c r="B164" t="s">
        <v>14</v>
      </c>
      <c r="C164" t="s">
        <v>182</v>
      </c>
      <c r="D164" t="s">
        <v>24</v>
      </c>
      <c r="E164" t="s">
        <v>24</v>
      </c>
      <c r="F164" t="s">
        <v>193</v>
      </c>
      <c r="G164" t="s">
        <v>194</v>
      </c>
      <c r="H164">
        <v>0</v>
      </c>
      <c r="I164" s="34">
        <v>0</v>
      </c>
      <c r="J164" s="34">
        <v>0</v>
      </c>
      <c r="K164" s="34">
        <v>2</v>
      </c>
      <c r="L164" s="34">
        <v>4</v>
      </c>
      <c r="M164" s="37">
        <v>0.19154991243432512</v>
      </c>
      <c r="N164" s="37">
        <v>2</v>
      </c>
      <c r="O164" s="169">
        <v>9.577495621716256E-2</v>
      </c>
      <c r="P164" s="37" t="s">
        <v>195</v>
      </c>
      <c r="Q164" s="37">
        <v>9.577495621716256E-2</v>
      </c>
      <c r="R164" s="37" t="s">
        <v>195</v>
      </c>
    </row>
    <row r="165" spans="1:18" x14ac:dyDescent="0.3">
      <c r="A165" t="s">
        <v>178</v>
      </c>
      <c r="B165" t="s">
        <v>14</v>
      </c>
      <c r="C165" t="s">
        <v>68</v>
      </c>
      <c r="D165" t="s">
        <v>40</v>
      </c>
      <c r="E165" t="s">
        <v>40</v>
      </c>
      <c r="F165" t="s">
        <v>196</v>
      </c>
      <c r="G165" t="s">
        <v>169</v>
      </c>
      <c r="H165">
        <v>1170</v>
      </c>
      <c r="I165" s="34">
        <v>1000</v>
      </c>
      <c r="J165" s="34">
        <v>750</v>
      </c>
      <c r="K165" s="34">
        <v>500</v>
      </c>
      <c r="L165" s="34">
        <v>500</v>
      </c>
      <c r="M165" s="37">
        <v>7.6533903368703207E-2</v>
      </c>
      <c r="N165" s="37">
        <v>250</v>
      </c>
      <c r="O165" s="169">
        <v>3.0613561347481286E-4</v>
      </c>
      <c r="P165" s="37" t="s">
        <v>71</v>
      </c>
      <c r="Q165" s="169">
        <v>3.0613561347481286E-4</v>
      </c>
      <c r="R165" s="169" t="s">
        <v>71</v>
      </c>
    </row>
    <row r="166" spans="1:18" x14ac:dyDescent="0.3">
      <c r="A166" t="s">
        <v>178</v>
      </c>
      <c r="B166" t="s">
        <v>14</v>
      </c>
      <c r="C166" t="s">
        <v>68</v>
      </c>
      <c r="D166" t="s">
        <v>80</v>
      </c>
      <c r="F166" t="s">
        <v>197</v>
      </c>
      <c r="H166">
        <v>17500</v>
      </c>
      <c r="I166" s="34">
        <v>14000</v>
      </c>
      <c r="J166" s="34">
        <v>8250</v>
      </c>
      <c r="K166" s="34">
        <v>2500</v>
      </c>
      <c r="L166" s="34">
        <v>2500</v>
      </c>
      <c r="M166" s="37">
        <v>0.51939770044925382</v>
      </c>
      <c r="N166" s="37" t="s">
        <v>93</v>
      </c>
      <c r="O166" s="37" t="s">
        <v>93</v>
      </c>
      <c r="P166" s="37" t="s">
        <v>93</v>
      </c>
    </row>
    <row r="167" spans="1:18" x14ac:dyDescent="0.3">
      <c r="A167" t="s">
        <v>178</v>
      </c>
      <c r="B167" t="s">
        <v>14</v>
      </c>
      <c r="C167" t="s">
        <v>86</v>
      </c>
      <c r="D167" t="s">
        <v>26</v>
      </c>
      <c r="E167" t="s">
        <v>26</v>
      </c>
      <c r="F167" t="s">
        <v>198</v>
      </c>
      <c r="G167" t="s">
        <v>199</v>
      </c>
      <c r="H167" s="34">
        <v>8.0000000000000002E-3</v>
      </c>
      <c r="I167" s="34">
        <v>2</v>
      </c>
      <c r="J167" s="34">
        <v>1</v>
      </c>
      <c r="K167" s="34">
        <v>0.5</v>
      </c>
      <c r="L167" s="34">
        <v>0.2</v>
      </c>
      <c r="M167" s="37">
        <v>3.3309597197898566</v>
      </c>
      <c r="N167" s="37">
        <v>0.5</v>
      </c>
      <c r="O167" s="169">
        <v>6.6619194395797132</v>
      </c>
      <c r="P167" s="37" t="s">
        <v>90</v>
      </c>
      <c r="Q167" s="169">
        <v>6.6619194395797132</v>
      </c>
      <c r="R167" s="169" t="s">
        <v>90</v>
      </c>
    </row>
    <row r="168" spans="1:18" x14ac:dyDescent="0.3">
      <c r="A168" t="s">
        <v>178</v>
      </c>
      <c r="B168" t="s">
        <v>14</v>
      </c>
      <c r="C168" t="s">
        <v>149</v>
      </c>
      <c r="D168" t="s">
        <v>17</v>
      </c>
      <c r="E168" t="s">
        <v>17</v>
      </c>
      <c r="F168" t="s">
        <v>200</v>
      </c>
      <c r="G168" t="s">
        <v>201</v>
      </c>
      <c r="H168">
        <v>1930</v>
      </c>
      <c r="I168" s="34">
        <v>1800</v>
      </c>
      <c r="J168" s="34">
        <v>1620</v>
      </c>
      <c r="K168" s="34">
        <v>1440</v>
      </c>
      <c r="L168" s="34">
        <v>1440</v>
      </c>
      <c r="M168" s="37">
        <v>17.390862259942949</v>
      </c>
      <c r="N168" s="37">
        <v>180</v>
      </c>
      <c r="O168" s="169">
        <v>9.6615901444127489E-2</v>
      </c>
      <c r="P168" s="37" t="s">
        <v>71</v>
      </c>
      <c r="Q168" s="37">
        <v>9.6615901444127489E-2</v>
      </c>
      <c r="R168" s="37" t="s">
        <v>71</v>
      </c>
    </row>
    <row r="169" spans="1:18" x14ac:dyDescent="0.3">
      <c r="A169" t="s">
        <v>178</v>
      </c>
      <c r="B169" t="s">
        <v>14</v>
      </c>
      <c r="C169" t="s">
        <v>98</v>
      </c>
      <c r="D169" t="s">
        <v>27</v>
      </c>
      <c r="E169" t="s">
        <v>27</v>
      </c>
      <c r="F169" t="s">
        <v>202</v>
      </c>
      <c r="G169" t="s">
        <v>169</v>
      </c>
      <c r="H169">
        <v>195</v>
      </c>
      <c r="I169" s="34">
        <v>180</v>
      </c>
      <c r="J169" s="34">
        <v>162</v>
      </c>
      <c r="K169" s="34">
        <v>135</v>
      </c>
      <c r="L169" s="34">
        <v>135</v>
      </c>
      <c r="M169" s="37">
        <v>3.0700505935006777</v>
      </c>
      <c r="N169" s="37">
        <v>27</v>
      </c>
      <c r="O169" s="169">
        <v>0.11370557753706213</v>
      </c>
      <c r="P169" s="37" t="s">
        <v>71</v>
      </c>
      <c r="Q169" s="169">
        <v>0.11370557753706213</v>
      </c>
      <c r="R169" s="37" t="s">
        <v>71</v>
      </c>
    </row>
    <row r="170" spans="1:18" x14ac:dyDescent="0.3">
      <c r="A170" t="s">
        <v>178</v>
      </c>
      <c r="B170" t="s">
        <v>14</v>
      </c>
      <c r="C170" t="s">
        <v>101</v>
      </c>
      <c r="D170" t="s">
        <v>102</v>
      </c>
      <c r="E170" t="s">
        <v>25</v>
      </c>
      <c r="F170" t="s">
        <v>203</v>
      </c>
      <c r="G170" t="s">
        <v>70</v>
      </c>
      <c r="H170">
        <v>2400</v>
      </c>
      <c r="I170" s="34">
        <v>2186</v>
      </c>
      <c r="J170" s="34">
        <v>1968</v>
      </c>
      <c r="K170" s="34">
        <v>1640</v>
      </c>
      <c r="L170" s="34">
        <v>1640</v>
      </c>
      <c r="M170" s="37">
        <v>2.2431957698613436</v>
      </c>
      <c r="N170" s="37">
        <v>328</v>
      </c>
      <c r="O170" s="169">
        <v>6.8390114934797058E-3</v>
      </c>
      <c r="P170" s="37" t="s">
        <v>71</v>
      </c>
      <c r="Q170" s="169">
        <v>6.8390114934797058E-3</v>
      </c>
      <c r="R170" s="169" t="s">
        <v>71</v>
      </c>
    </row>
    <row r="171" spans="1:18" x14ac:dyDescent="0.3">
      <c r="A171" t="s">
        <v>178</v>
      </c>
      <c r="B171" t="s">
        <v>14</v>
      </c>
      <c r="C171" t="s">
        <v>182</v>
      </c>
      <c r="D171" t="s">
        <v>22</v>
      </c>
      <c r="E171" t="s">
        <v>22</v>
      </c>
      <c r="F171" t="s">
        <v>204</v>
      </c>
      <c r="G171" t="s">
        <v>194</v>
      </c>
      <c r="I171" s="34">
        <v>0</v>
      </c>
      <c r="J171" s="34">
        <v>2</v>
      </c>
      <c r="K171" s="34">
        <v>4</v>
      </c>
      <c r="L171" s="34">
        <v>4</v>
      </c>
      <c r="M171" s="37">
        <v>7.8598949211908589E-2</v>
      </c>
      <c r="N171" s="37">
        <v>2</v>
      </c>
      <c r="O171" s="169">
        <v>3.9299474605954295E-2</v>
      </c>
      <c r="P171" s="37" t="s">
        <v>195</v>
      </c>
      <c r="Q171" s="37">
        <v>3.9299474605954295E-2</v>
      </c>
      <c r="R171" s="37" t="s">
        <v>195</v>
      </c>
    </row>
    <row r="172" spans="1:18" x14ac:dyDescent="0.3">
      <c r="A172" t="s">
        <v>178</v>
      </c>
      <c r="B172" t="s">
        <v>14</v>
      </c>
      <c r="C172" t="s">
        <v>108</v>
      </c>
      <c r="D172" t="s">
        <v>35</v>
      </c>
      <c r="E172" t="s">
        <v>35</v>
      </c>
      <c r="F172" t="s">
        <v>205</v>
      </c>
      <c r="G172" t="s">
        <v>206</v>
      </c>
      <c r="H172">
        <v>0</v>
      </c>
      <c r="I172" s="34">
        <v>189</v>
      </c>
      <c r="J172" s="34">
        <v>410.4</v>
      </c>
      <c r="K172" s="34">
        <v>766.8</v>
      </c>
      <c r="L172" s="34">
        <v>766.8</v>
      </c>
      <c r="M172" s="37">
        <v>12.283270645889145</v>
      </c>
      <c r="N172" s="37">
        <v>356.4</v>
      </c>
      <c r="O172" s="169">
        <v>3.4464844685435314E-2</v>
      </c>
      <c r="P172" s="37" t="s">
        <v>97</v>
      </c>
      <c r="Q172" s="169">
        <v>3.4464844685435314E-2</v>
      </c>
      <c r="R172" s="169" t="s">
        <v>97</v>
      </c>
    </row>
    <row r="173" spans="1:18" x14ac:dyDescent="0.3">
      <c r="A173" t="s">
        <v>178</v>
      </c>
      <c r="B173" t="s">
        <v>14</v>
      </c>
      <c r="C173" t="s">
        <v>112</v>
      </c>
      <c r="D173" t="s">
        <v>174</v>
      </c>
      <c r="E173" t="s">
        <v>18</v>
      </c>
      <c r="F173" t="s">
        <v>146</v>
      </c>
      <c r="G173" t="s">
        <v>115</v>
      </c>
      <c r="H173">
        <v>6</v>
      </c>
      <c r="I173" s="34">
        <v>4</v>
      </c>
      <c r="J173" s="34">
        <v>3</v>
      </c>
      <c r="K173" s="34">
        <v>0</v>
      </c>
      <c r="L173" s="34">
        <v>0</v>
      </c>
      <c r="M173" s="37">
        <v>3.590214535901918</v>
      </c>
      <c r="N173" s="37">
        <v>3</v>
      </c>
      <c r="O173" s="169">
        <v>1.1967381786339726</v>
      </c>
      <c r="P173" s="37" t="s">
        <v>116</v>
      </c>
      <c r="Q173" s="37">
        <v>1.1967381786339726</v>
      </c>
      <c r="R173" s="37" t="s">
        <v>116</v>
      </c>
    </row>
    <row r="174" spans="1:18" x14ac:dyDescent="0.3">
      <c r="A174" t="s">
        <v>178</v>
      </c>
      <c r="B174" t="s">
        <v>14</v>
      </c>
      <c r="C174" t="s">
        <v>207</v>
      </c>
      <c r="D174" t="s">
        <v>208</v>
      </c>
      <c r="E174" t="s">
        <v>19</v>
      </c>
      <c r="F174" t="s">
        <v>209</v>
      </c>
      <c r="G174" t="s">
        <v>210</v>
      </c>
      <c r="H174">
        <v>145</v>
      </c>
      <c r="I174" s="34">
        <v>140</v>
      </c>
      <c r="J174" s="34">
        <v>136</v>
      </c>
      <c r="K174" s="34">
        <v>126</v>
      </c>
      <c r="L174" s="34">
        <v>126</v>
      </c>
      <c r="M174" s="37">
        <v>1.030845008756573</v>
      </c>
      <c r="N174" s="37">
        <v>10</v>
      </c>
      <c r="O174" s="169">
        <v>0.10308450087565731</v>
      </c>
      <c r="P174" s="37" t="s">
        <v>211</v>
      </c>
      <c r="Q174" s="37">
        <v>0.10308450087565731</v>
      </c>
      <c r="R174" s="37" t="s">
        <v>211</v>
      </c>
    </row>
    <row r="175" spans="1:18" x14ac:dyDescent="0.3">
      <c r="A175" t="s">
        <v>178</v>
      </c>
      <c r="B175" t="s">
        <v>14</v>
      </c>
      <c r="C175" t="s">
        <v>158</v>
      </c>
      <c r="D175" t="s">
        <v>159</v>
      </c>
      <c r="E175" t="s">
        <v>16</v>
      </c>
      <c r="F175" t="s">
        <v>160</v>
      </c>
      <c r="G175" t="s">
        <v>212</v>
      </c>
      <c r="H175">
        <v>61</v>
      </c>
      <c r="I175" s="34">
        <v>70</v>
      </c>
      <c r="J175" s="34">
        <v>80</v>
      </c>
      <c r="K175" s="34">
        <v>95</v>
      </c>
      <c r="L175" s="34">
        <v>95</v>
      </c>
      <c r="M175" s="37">
        <v>0.11490912628916118</v>
      </c>
      <c r="N175" s="37">
        <v>15</v>
      </c>
      <c r="O175" s="169">
        <v>7.6606084192774124E-3</v>
      </c>
      <c r="P175" s="37" t="s">
        <v>162</v>
      </c>
      <c r="Q175" s="37">
        <v>7.6606084192774124E-3</v>
      </c>
      <c r="R175" s="37" t="s">
        <v>162</v>
      </c>
    </row>
    <row r="176" spans="1:18" x14ac:dyDescent="0.3">
      <c r="A176" t="s">
        <v>178</v>
      </c>
      <c r="B176" t="s">
        <v>14</v>
      </c>
      <c r="C176" t="s">
        <v>126</v>
      </c>
      <c r="D176" t="s">
        <v>36</v>
      </c>
      <c r="E176" t="s">
        <v>36</v>
      </c>
      <c r="F176" t="s">
        <v>213</v>
      </c>
      <c r="G176" t="s">
        <v>214</v>
      </c>
      <c r="H176">
        <v>0</v>
      </c>
      <c r="I176" s="34">
        <v>0</v>
      </c>
      <c r="J176" s="34">
        <v>0</v>
      </c>
      <c r="K176" s="34">
        <v>40000</v>
      </c>
      <c r="L176" s="34">
        <v>80000</v>
      </c>
      <c r="M176" s="37">
        <v>0.10612959719789812</v>
      </c>
      <c r="N176" s="37">
        <v>40000</v>
      </c>
      <c r="O176" s="169">
        <v>2.6532399299474531E-6</v>
      </c>
      <c r="P176" s="37" t="s">
        <v>129</v>
      </c>
      <c r="Q176" s="169">
        <v>2.6532399299474531E-6</v>
      </c>
      <c r="R176" s="169" t="s">
        <v>129</v>
      </c>
    </row>
  </sheetData>
  <autoFilter ref="A3:S176" xr:uid="{00000000-0009-0000-0000-000001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M188"/>
  <sheetViews>
    <sheetView zoomScale="70" zoomScaleNormal="70" workbookViewId="0">
      <pane xSplit="6" ySplit="3" topLeftCell="AH166" activePane="bottomRight" state="frozen"/>
      <selection pane="topRight" activeCell="E1" sqref="E1"/>
      <selection pane="bottomLeft" activeCell="A4" sqref="A4"/>
      <selection pane="bottomRight" activeCell="D17" sqref="D17"/>
    </sheetView>
  </sheetViews>
  <sheetFormatPr defaultRowHeight="14.4" x14ac:dyDescent="0.3"/>
  <cols>
    <col min="2" max="2" width="12" customWidth="1"/>
    <col min="3" max="3" width="18.109375" bestFit="1" customWidth="1"/>
    <col min="4" max="4" width="14.88671875" customWidth="1"/>
    <col min="5" max="5" width="65.44140625" bestFit="1" customWidth="1"/>
    <col min="6" max="6" width="33.33203125" customWidth="1"/>
    <col min="7" max="7" width="13.6640625" customWidth="1"/>
    <col min="8" max="11" width="12" style="34" customWidth="1"/>
    <col min="13" max="13" width="13" customWidth="1"/>
    <col min="14" max="14" width="8.88671875" customWidth="1"/>
    <col min="32" max="32" width="7.33203125" customWidth="1"/>
    <col min="33" max="33" width="12.44140625" customWidth="1"/>
    <col min="34" max="34" width="11.6640625" customWidth="1"/>
    <col min="35" max="35" width="12.6640625" customWidth="1"/>
    <col min="37" max="37" width="12.33203125" customWidth="1"/>
    <col min="38" max="38" width="12" customWidth="1"/>
    <col min="39" max="39" width="13.5546875" customWidth="1"/>
    <col min="40" max="40" width="12.88671875" customWidth="1"/>
    <col min="41" max="41" width="12" customWidth="1"/>
    <col min="42" max="43" width="11.33203125" customWidth="1"/>
    <col min="44" max="44" width="12.109375" customWidth="1"/>
    <col min="48" max="48" width="140.5546875" bestFit="1" customWidth="1"/>
  </cols>
  <sheetData>
    <row r="1" spans="1:91" ht="15" thickBot="1" x14ac:dyDescent="0.35">
      <c r="B1" s="1" t="s">
        <v>49</v>
      </c>
      <c r="C1" s="2"/>
      <c r="D1" s="2"/>
      <c r="E1" s="2"/>
      <c r="F1" s="3"/>
      <c r="G1" s="2"/>
      <c r="H1" s="4"/>
      <c r="I1" s="4"/>
      <c r="J1" s="4"/>
      <c r="K1" s="4"/>
      <c r="L1" s="5" t="s">
        <v>238</v>
      </c>
      <c r="M1" s="6"/>
      <c r="N1" s="6"/>
      <c r="O1" s="7"/>
      <c r="P1" s="6"/>
      <c r="Q1" s="8"/>
      <c r="R1" s="6"/>
      <c r="S1" s="6"/>
      <c r="T1" s="9"/>
      <c r="U1" s="175" t="s">
        <v>239</v>
      </c>
      <c r="V1" s="176"/>
      <c r="W1" s="176"/>
      <c r="X1" s="176"/>
      <c r="Y1" s="176"/>
      <c r="Z1" s="176"/>
      <c r="AA1" s="176"/>
      <c r="AB1" s="176"/>
      <c r="AC1" s="176"/>
      <c r="AD1" s="177" t="s">
        <v>240</v>
      </c>
      <c r="AE1" s="178"/>
      <c r="AF1" s="178"/>
      <c r="AG1" s="178"/>
      <c r="AH1" s="178"/>
      <c r="AI1" s="178"/>
      <c r="AJ1" s="178"/>
      <c r="AK1" s="178"/>
      <c r="AL1" s="178"/>
      <c r="AM1" s="178" t="s">
        <v>241</v>
      </c>
      <c r="AN1" s="178"/>
      <c r="AO1" s="178"/>
      <c r="AP1" s="178"/>
      <c r="AQ1" s="178"/>
      <c r="AR1" s="178"/>
      <c r="AS1" s="178"/>
      <c r="AT1" s="178"/>
      <c r="AU1" s="179"/>
      <c r="AV1" s="10"/>
    </row>
    <row r="2" spans="1:91" ht="15" thickBot="1" x14ac:dyDescent="0.35">
      <c r="B2" s="11"/>
      <c r="C2" s="12"/>
      <c r="D2" s="12"/>
      <c r="E2" s="12"/>
      <c r="F2" s="13"/>
      <c r="G2" s="14" t="s">
        <v>50</v>
      </c>
      <c r="H2" s="14"/>
      <c r="I2" s="14"/>
      <c r="J2" s="14"/>
      <c r="K2" s="14"/>
      <c r="L2" s="15" t="s">
        <v>242</v>
      </c>
      <c r="M2" s="14"/>
      <c r="N2" s="14"/>
      <c r="O2" s="16" t="s">
        <v>243</v>
      </c>
      <c r="P2" s="14"/>
      <c r="Q2" s="17"/>
      <c r="R2" s="18" t="s">
        <v>244</v>
      </c>
      <c r="S2" s="14"/>
      <c r="T2" s="19"/>
      <c r="U2" s="15" t="s">
        <v>242</v>
      </c>
      <c r="V2" s="14"/>
      <c r="W2" s="14"/>
      <c r="X2" s="16" t="s">
        <v>243</v>
      </c>
      <c r="Y2" s="14"/>
      <c r="Z2" s="17"/>
      <c r="AA2" s="180" t="s">
        <v>244</v>
      </c>
      <c r="AB2" s="181"/>
      <c r="AC2" s="181"/>
      <c r="AD2" s="182" t="s">
        <v>245</v>
      </c>
      <c r="AE2" s="183"/>
      <c r="AF2" s="183"/>
      <c r="AG2" s="182" t="s">
        <v>246</v>
      </c>
      <c r="AH2" s="183"/>
      <c r="AI2" s="184"/>
      <c r="AJ2" s="182" t="s">
        <v>247</v>
      </c>
      <c r="AK2" s="183"/>
      <c r="AL2" s="184"/>
      <c r="AM2" s="182" t="s">
        <v>245</v>
      </c>
      <c r="AN2" s="183"/>
      <c r="AO2" s="184"/>
      <c r="AP2" s="177" t="s">
        <v>246</v>
      </c>
      <c r="AQ2" s="178"/>
      <c r="AR2" s="179"/>
      <c r="AS2" s="182" t="s">
        <v>248</v>
      </c>
      <c r="AT2" s="178"/>
      <c r="AU2" s="179"/>
      <c r="AV2" s="20" t="s">
        <v>40</v>
      </c>
      <c r="AW2" t="s">
        <v>174</v>
      </c>
      <c r="AX2" s="21" t="s">
        <v>244</v>
      </c>
      <c r="AY2" t="s">
        <v>34</v>
      </c>
      <c r="AZ2" t="s">
        <v>30</v>
      </c>
      <c r="BA2" t="s">
        <v>21</v>
      </c>
      <c r="BB2" t="s">
        <v>38</v>
      </c>
      <c r="BC2" t="s">
        <v>23</v>
      </c>
      <c r="BD2" t="s">
        <v>185</v>
      </c>
      <c r="BE2" t="s">
        <v>28</v>
      </c>
      <c r="BF2" t="s">
        <v>43</v>
      </c>
      <c r="BG2" t="s">
        <v>44</v>
      </c>
      <c r="BH2" t="s">
        <v>24</v>
      </c>
      <c r="BI2" t="s">
        <v>40</v>
      </c>
      <c r="BJ2" t="s">
        <v>80</v>
      </c>
      <c r="BK2" t="s">
        <v>26</v>
      </c>
      <c r="BL2" t="s">
        <v>17</v>
      </c>
      <c r="BM2" t="s">
        <v>27</v>
      </c>
      <c r="BN2" t="s">
        <v>237</v>
      </c>
      <c r="BO2" t="s">
        <v>22</v>
      </c>
      <c r="BP2" t="s">
        <v>35</v>
      </c>
      <c r="BQ2" t="s">
        <v>174</v>
      </c>
      <c r="BR2" t="s">
        <v>208</v>
      </c>
      <c r="BS2" t="s">
        <v>159</v>
      </c>
      <c r="BT2" t="s">
        <v>80</v>
      </c>
      <c r="BU2" t="s">
        <v>36</v>
      </c>
      <c r="BV2" t="s">
        <v>80</v>
      </c>
      <c r="BW2" t="s">
        <v>80</v>
      </c>
      <c r="BX2" t="s">
        <v>41</v>
      </c>
      <c r="BY2" t="s">
        <v>31</v>
      </c>
      <c r="BZ2" t="s">
        <v>42</v>
      </c>
      <c r="CA2" t="s">
        <v>21</v>
      </c>
      <c r="CB2" t="s">
        <v>38</v>
      </c>
      <c r="CC2" t="s">
        <v>26</v>
      </c>
      <c r="CD2" t="s">
        <v>27</v>
      </c>
      <c r="CE2" t="s">
        <v>237</v>
      </c>
      <c r="CF2" t="s">
        <v>226</v>
      </c>
      <c r="CI2" t="s">
        <v>142</v>
      </c>
      <c r="CJ2" t="s">
        <v>28</v>
      </c>
      <c r="CK2" t="s">
        <v>43</v>
      </c>
      <c r="CL2" t="s">
        <v>44</v>
      </c>
      <c r="CM2" t="s">
        <v>34</v>
      </c>
    </row>
    <row r="3" spans="1:91" ht="15" thickBot="1" x14ac:dyDescent="0.35">
      <c r="A3" t="s">
        <v>57</v>
      </c>
      <c r="B3" s="11" t="s">
        <v>58</v>
      </c>
      <c r="C3" s="12" t="s">
        <v>59</v>
      </c>
      <c r="D3" s="12" t="s">
        <v>60</v>
      </c>
      <c r="E3" s="12" t="s">
        <v>62</v>
      </c>
      <c r="F3" s="13" t="s">
        <v>52</v>
      </c>
      <c r="G3" s="12">
        <v>-2</v>
      </c>
      <c r="H3" s="22">
        <v>-1</v>
      </c>
      <c r="I3" s="22" t="s">
        <v>63</v>
      </c>
      <c r="J3" s="22">
        <v>1</v>
      </c>
      <c r="K3" s="22">
        <v>2</v>
      </c>
      <c r="L3" s="23" t="s">
        <v>249</v>
      </c>
      <c r="M3" s="24" t="s">
        <v>250</v>
      </c>
      <c r="N3" s="22" t="s">
        <v>251</v>
      </c>
      <c r="O3" s="25" t="s">
        <v>252</v>
      </c>
      <c r="P3" s="24" t="s">
        <v>64</v>
      </c>
      <c r="Q3" s="26" t="s">
        <v>253</v>
      </c>
      <c r="R3" s="22" t="s">
        <v>254</v>
      </c>
      <c r="S3" s="24" t="s">
        <v>255</v>
      </c>
      <c r="T3" s="27" t="s">
        <v>256</v>
      </c>
      <c r="U3" s="23" t="s">
        <v>257</v>
      </c>
      <c r="V3" s="24" t="s">
        <v>258</v>
      </c>
      <c r="W3" s="22" t="s">
        <v>259</v>
      </c>
      <c r="X3" s="25" t="s">
        <v>260</v>
      </c>
      <c r="Y3" s="24" t="s">
        <v>261</v>
      </c>
      <c r="Z3" s="26" t="s">
        <v>262</v>
      </c>
      <c r="AA3" s="22" t="s">
        <v>263</v>
      </c>
      <c r="AB3" s="24" t="s">
        <v>264</v>
      </c>
      <c r="AC3" s="27" t="s">
        <v>265</v>
      </c>
      <c r="AD3" s="23" t="s">
        <v>266</v>
      </c>
      <c r="AE3" s="24" t="s">
        <v>267</v>
      </c>
      <c r="AF3" s="22" t="s">
        <v>268</v>
      </c>
      <c r="AG3" s="25" t="s">
        <v>269</v>
      </c>
      <c r="AH3" s="24" t="s">
        <v>270</v>
      </c>
      <c r="AI3" s="26" t="s">
        <v>271</v>
      </c>
      <c r="AJ3" s="22" t="s">
        <v>272</v>
      </c>
      <c r="AK3" s="24" t="s">
        <v>273</v>
      </c>
      <c r="AL3" s="27" t="s">
        <v>274</v>
      </c>
      <c r="AM3" s="28" t="s">
        <v>275</v>
      </c>
      <c r="AN3" s="29" t="s">
        <v>276</v>
      </c>
      <c r="AO3" s="29" t="s">
        <v>277</v>
      </c>
      <c r="AP3" s="28" t="s">
        <v>278</v>
      </c>
      <c r="AQ3" s="29" t="s">
        <v>279</v>
      </c>
      <c r="AR3" s="29" t="s">
        <v>280</v>
      </c>
      <c r="AS3" s="28" t="s">
        <v>281</v>
      </c>
      <c r="AT3" s="29" t="s">
        <v>282</v>
      </c>
      <c r="AU3" s="29" t="s">
        <v>283</v>
      </c>
      <c r="AV3" s="30" t="s">
        <v>284</v>
      </c>
    </row>
    <row r="4" spans="1:91" x14ac:dyDescent="0.3">
      <c r="A4" t="s">
        <v>67</v>
      </c>
      <c r="B4" s="31" t="s">
        <v>5</v>
      </c>
      <c r="C4" t="s">
        <v>68</v>
      </c>
      <c r="D4" t="s">
        <v>41</v>
      </c>
      <c r="E4" t="s">
        <v>69</v>
      </c>
      <c r="F4" s="32" t="s">
        <v>70</v>
      </c>
      <c r="G4" s="33"/>
      <c r="H4" s="34">
        <v>10000</v>
      </c>
      <c r="I4" s="34">
        <v>8000</v>
      </c>
      <c r="J4" s="34">
        <v>7250</v>
      </c>
      <c r="K4" s="34">
        <v>6500</v>
      </c>
      <c r="L4" s="35">
        <v>-12.37</v>
      </c>
      <c r="M4" s="36">
        <v>-4.97</v>
      </c>
      <c r="N4" s="37">
        <v>-2.42</v>
      </c>
      <c r="O4" s="38">
        <v>0.32</v>
      </c>
      <c r="P4" s="36">
        <v>0.39</v>
      </c>
      <c r="Q4" s="39">
        <v>0.45</v>
      </c>
      <c r="R4" s="37">
        <v>0.02</v>
      </c>
      <c r="S4" s="36">
        <v>0.05</v>
      </c>
      <c r="T4" s="40">
        <v>0.08</v>
      </c>
      <c r="U4" s="41"/>
      <c r="V4" s="42"/>
      <c r="W4" s="43"/>
      <c r="X4" s="38">
        <v>4.1100000000000003</v>
      </c>
      <c r="Y4" s="36">
        <v>5.79</v>
      </c>
      <c r="Z4" s="39">
        <v>7.46</v>
      </c>
      <c r="AA4" s="37">
        <v>0.2</v>
      </c>
      <c r="AB4" s="36">
        <v>2.13</v>
      </c>
      <c r="AC4" s="40">
        <v>4.07</v>
      </c>
      <c r="AD4" s="44"/>
      <c r="AE4" s="44"/>
      <c r="AF4" s="45"/>
      <c r="AG4" s="46">
        <f>X4/SQRT(($J4-$I4)^2)</f>
        <v>5.4800000000000005E-3</v>
      </c>
      <c r="AH4" s="47">
        <f t="shared" ref="AH4:AI19" si="0">Y4/SQRT(($J4-$I4)^2)</f>
        <v>7.7200000000000003E-3</v>
      </c>
      <c r="AI4" s="47">
        <f t="shared" si="0"/>
        <v>9.9466666666666662E-3</v>
      </c>
      <c r="AJ4" s="46">
        <f>AA4/SQRT(($K4-$J4)^2)</f>
        <v>2.6666666666666668E-4</v>
      </c>
      <c r="AK4" s="47">
        <f t="shared" ref="AK4:AL19" si="1">AB4/SQRT(($K4-$J4)^2)</f>
        <v>2.8399999999999996E-3</v>
      </c>
      <c r="AL4" s="47">
        <f t="shared" si="1"/>
        <v>5.4266666666666673E-3</v>
      </c>
      <c r="AM4" s="46">
        <f t="shared" ref="AM4:AO18" si="2">L4/SQRT(($I4-$H4)^2)</f>
        <v>-6.1849999999999995E-3</v>
      </c>
      <c r="AN4" s="47">
        <f t="shared" si="2"/>
        <v>-2.4849999999999998E-3</v>
      </c>
      <c r="AO4" s="47">
        <f t="shared" si="2"/>
        <v>-1.2099999999999999E-3</v>
      </c>
      <c r="AP4" s="46">
        <f t="shared" ref="AP4:AP22" si="3">O4/SQRT(($J4-$I4)^2)</f>
        <v>4.2666666666666667E-4</v>
      </c>
      <c r="AQ4" s="47">
        <f t="shared" ref="AQ4:AR35" si="4">IFERROR(P4/SQRT(($J4-$I4)^2), 0)</f>
        <v>5.2000000000000006E-4</v>
      </c>
      <c r="AR4" s="47">
        <f t="shared" ref="AR4:AR22" si="5">Q4/SQRT(($J4-$I4)^2)</f>
        <v>6.0000000000000006E-4</v>
      </c>
      <c r="AS4" s="46">
        <f t="shared" ref="AS4:AU41" si="6">R4/SQRT(($J4-$K4)^2)</f>
        <v>2.6666666666666667E-5</v>
      </c>
      <c r="AT4" s="47">
        <f t="shared" si="6"/>
        <v>6.666666666666667E-5</v>
      </c>
      <c r="AU4" s="47">
        <f t="shared" si="6"/>
        <v>1.0666666666666667E-4</v>
      </c>
      <c r="AV4" s="48" t="s">
        <v>285</v>
      </c>
      <c r="AX4" s="49">
        <f>+S4/P4</f>
        <v>0.12820512820512822</v>
      </c>
    </row>
    <row r="5" spans="1:91" x14ac:dyDescent="0.3">
      <c r="A5" t="s">
        <v>67</v>
      </c>
      <c r="B5" s="31" t="s">
        <v>5</v>
      </c>
      <c r="C5" t="s">
        <v>68</v>
      </c>
      <c r="D5" t="s">
        <v>42</v>
      </c>
      <c r="E5" t="s">
        <v>72</v>
      </c>
      <c r="F5" s="32" t="s">
        <v>70</v>
      </c>
      <c r="G5" s="33"/>
      <c r="H5" s="34">
        <v>1500</v>
      </c>
      <c r="I5" s="34">
        <v>1000</v>
      </c>
      <c r="J5" s="34">
        <v>750</v>
      </c>
      <c r="K5" s="34">
        <v>500</v>
      </c>
      <c r="L5" s="35">
        <v>-5.65</v>
      </c>
      <c r="M5" s="36">
        <v>-2.27</v>
      </c>
      <c r="N5" s="37">
        <v>-1.1100000000000001</v>
      </c>
      <c r="O5" s="38">
        <v>0.2</v>
      </c>
      <c r="P5" s="36">
        <v>0.24</v>
      </c>
      <c r="Q5" s="39">
        <v>0.27</v>
      </c>
      <c r="R5" s="37">
        <v>0.01</v>
      </c>
      <c r="S5" s="36">
        <v>0.03</v>
      </c>
      <c r="T5" s="40">
        <v>0.05</v>
      </c>
      <c r="U5" s="41"/>
      <c r="V5" s="42"/>
      <c r="W5" s="43"/>
      <c r="X5" s="38">
        <v>1.53</v>
      </c>
      <c r="Y5" s="36">
        <v>2.15</v>
      </c>
      <c r="Z5" s="39">
        <v>2.76</v>
      </c>
      <c r="AA5" s="37">
        <v>7.0000000000000007E-2</v>
      </c>
      <c r="AB5" s="36">
        <v>0.79</v>
      </c>
      <c r="AC5" s="40">
        <v>1.51</v>
      </c>
      <c r="AD5" s="44"/>
      <c r="AE5" s="44"/>
      <c r="AF5" s="45"/>
      <c r="AG5" s="46">
        <f t="shared" ref="AG5:AH22" si="7">X5/SQRT(($J5-$I5)^2)</f>
        <v>6.1200000000000004E-3</v>
      </c>
      <c r="AH5" s="47">
        <f t="shared" si="0"/>
        <v>8.6E-3</v>
      </c>
      <c r="AI5" s="47">
        <f t="shared" si="0"/>
        <v>1.1039999999999999E-2</v>
      </c>
      <c r="AJ5" s="46">
        <f t="shared" ref="AJ5:AL28" si="8">AA5/SQRT(($K5-$J5)^2)</f>
        <v>2.8000000000000003E-4</v>
      </c>
      <c r="AK5" s="47">
        <f t="shared" si="1"/>
        <v>3.16E-3</v>
      </c>
      <c r="AL5" s="47">
        <f t="shared" si="1"/>
        <v>6.0400000000000002E-3</v>
      </c>
      <c r="AM5" s="46">
        <f t="shared" si="2"/>
        <v>-1.1300000000000001E-2</v>
      </c>
      <c r="AN5" s="47">
        <f t="shared" si="2"/>
        <v>-4.5399999999999998E-3</v>
      </c>
      <c r="AO5" s="47">
        <f t="shared" si="2"/>
        <v>-2.2200000000000002E-3</v>
      </c>
      <c r="AP5" s="46">
        <f t="shared" si="3"/>
        <v>8.0000000000000004E-4</v>
      </c>
      <c r="AQ5" s="47">
        <f t="shared" si="4"/>
        <v>9.5999999999999992E-4</v>
      </c>
      <c r="AR5" s="47">
        <f t="shared" si="5"/>
        <v>1.08E-3</v>
      </c>
      <c r="AS5" s="46">
        <f t="shared" si="6"/>
        <v>4.0000000000000003E-5</v>
      </c>
      <c r="AT5" s="47">
        <f t="shared" si="6"/>
        <v>1.1999999999999999E-4</v>
      </c>
      <c r="AU5" s="47">
        <f t="shared" si="6"/>
        <v>2.0000000000000001E-4</v>
      </c>
      <c r="AV5" s="48" t="s">
        <v>286</v>
      </c>
      <c r="AX5" s="49">
        <f t="shared" ref="AX5:AX68" si="9">+S5/P5</f>
        <v>0.125</v>
      </c>
    </row>
    <row r="6" spans="1:91" x14ac:dyDescent="0.3">
      <c r="A6" t="s">
        <v>67</v>
      </c>
      <c r="B6" s="31" t="s">
        <v>5</v>
      </c>
      <c r="C6" t="s">
        <v>68</v>
      </c>
      <c r="D6" s="50" t="s">
        <v>31</v>
      </c>
      <c r="E6" t="s">
        <v>73</v>
      </c>
      <c r="F6" s="32" t="s">
        <v>70</v>
      </c>
      <c r="G6" s="33"/>
      <c r="H6" s="34">
        <v>17500</v>
      </c>
      <c r="I6" s="34">
        <v>14000</v>
      </c>
      <c r="J6" s="34">
        <v>8250</v>
      </c>
      <c r="K6" s="34">
        <v>2500</v>
      </c>
      <c r="L6" s="35">
        <v>-12.06</v>
      </c>
      <c r="M6" s="36">
        <v>-4.8499999999999996</v>
      </c>
      <c r="N6" s="37">
        <v>-2.36</v>
      </c>
      <c r="O6" s="38">
        <v>1.38</v>
      </c>
      <c r="P6" s="36">
        <v>1.65</v>
      </c>
      <c r="Q6" s="39">
        <v>1.92</v>
      </c>
      <c r="R6" s="37">
        <v>0.09</v>
      </c>
      <c r="S6" s="36">
        <v>0.21</v>
      </c>
      <c r="T6" s="40">
        <v>0.32</v>
      </c>
      <c r="U6" s="41"/>
      <c r="V6" s="42"/>
      <c r="W6" s="43"/>
      <c r="X6" s="38">
        <v>11.85</v>
      </c>
      <c r="Y6" s="36">
        <v>16.66</v>
      </c>
      <c r="Z6" s="39">
        <v>21.47</v>
      </c>
      <c r="AA6" s="37">
        <v>0.56999999999999995</v>
      </c>
      <c r="AB6" s="36">
        <v>6.15</v>
      </c>
      <c r="AC6" s="40">
        <v>11.73</v>
      </c>
      <c r="AD6" s="44"/>
      <c r="AE6" s="44"/>
      <c r="AF6" s="45"/>
      <c r="AG6" s="46">
        <f t="shared" si="7"/>
        <v>2.0608695652173914E-3</v>
      </c>
      <c r="AH6" s="47">
        <f t="shared" si="0"/>
        <v>2.897391304347826E-3</v>
      </c>
      <c r="AI6" s="47">
        <f t="shared" si="0"/>
        <v>3.7339130434782607E-3</v>
      </c>
      <c r="AJ6" s="46">
        <f t="shared" si="8"/>
        <v>9.9130434782608687E-5</v>
      </c>
      <c r="AK6" s="47">
        <f t="shared" si="1"/>
        <v>1.0695652173913044E-3</v>
      </c>
      <c r="AL6" s="47">
        <f t="shared" si="1"/>
        <v>2.0400000000000001E-3</v>
      </c>
      <c r="AM6" s="46">
        <f t="shared" si="2"/>
        <v>-3.4457142857142859E-3</v>
      </c>
      <c r="AN6" s="47">
        <f t="shared" si="2"/>
        <v>-1.3857142857142857E-3</v>
      </c>
      <c r="AO6" s="47">
        <f t="shared" si="2"/>
        <v>-6.7428571428571429E-4</v>
      </c>
      <c r="AP6" s="46">
        <f t="shared" si="3"/>
        <v>2.3999999999999998E-4</v>
      </c>
      <c r="AQ6" s="47">
        <f t="shared" si="4"/>
        <v>2.8695652173913041E-4</v>
      </c>
      <c r="AR6" s="47">
        <f t="shared" si="5"/>
        <v>3.3391304347826084E-4</v>
      </c>
      <c r="AS6" s="46">
        <f t="shared" si="6"/>
        <v>1.5652173913043477E-5</v>
      </c>
      <c r="AT6" s="47">
        <f t="shared" si="6"/>
        <v>3.6521739130434779E-5</v>
      </c>
      <c r="AU6" s="47">
        <f t="shared" si="6"/>
        <v>5.565217391304348E-5</v>
      </c>
      <c r="AV6" s="48" t="s">
        <v>286</v>
      </c>
      <c r="AX6" s="49">
        <f t="shared" si="9"/>
        <v>0.12727272727272729</v>
      </c>
    </row>
    <row r="7" spans="1:91" x14ac:dyDescent="0.3">
      <c r="A7" t="s">
        <v>67</v>
      </c>
      <c r="B7" s="31" t="s">
        <v>5</v>
      </c>
      <c r="C7" t="s">
        <v>68</v>
      </c>
      <c r="D7" t="s">
        <v>32</v>
      </c>
      <c r="E7" t="s">
        <v>74</v>
      </c>
      <c r="F7" s="32" t="s">
        <v>70</v>
      </c>
      <c r="G7" s="33"/>
      <c r="H7" s="34">
        <v>1500</v>
      </c>
      <c r="I7" s="34">
        <v>1000</v>
      </c>
      <c r="J7" s="34">
        <v>750</v>
      </c>
      <c r="K7" s="34">
        <v>500</v>
      </c>
      <c r="L7" s="35">
        <v>-2.4700000000000002</v>
      </c>
      <c r="M7" s="36">
        <v>-0.99</v>
      </c>
      <c r="N7" s="37">
        <v>-0.48</v>
      </c>
      <c r="O7" s="38">
        <v>0.09</v>
      </c>
      <c r="P7" s="36">
        <v>0.1</v>
      </c>
      <c r="Q7" s="39">
        <v>0.12</v>
      </c>
      <c r="R7" s="37">
        <v>0.01</v>
      </c>
      <c r="S7" s="36">
        <v>0.01</v>
      </c>
      <c r="T7" s="40">
        <v>0.02</v>
      </c>
      <c r="U7" s="41"/>
      <c r="V7" s="42"/>
      <c r="W7" s="43"/>
      <c r="X7" s="38">
        <v>0.61</v>
      </c>
      <c r="Y7" s="36">
        <v>0.86</v>
      </c>
      <c r="Z7" s="39">
        <v>1.1000000000000001</v>
      </c>
      <c r="AA7" s="37">
        <v>0.03</v>
      </c>
      <c r="AB7" s="36">
        <v>0.32</v>
      </c>
      <c r="AC7" s="40">
        <v>0.6</v>
      </c>
      <c r="AD7" s="44"/>
      <c r="AE7" s="44"/>
      <c r="AF7" s="45"/>
      <c r="AG7" s="46">
        <f t="shared" si="7"/>
        <v>2.4399999999999999E-3</v>
      </c>
      <c r="AH7" s="47">
        <f t="shared" si="0"/>
        <v>3.4399999999999999E-3</v>
      </c>
      <c r="AI7" s="47">
        <f t="shared" si="0"/>
        <v>4.4000000000000003E-3</v>
      </c>
      <c r="AJ7" s="46">
        <f t="shared" si="8"/>
        <v>1.1999999999999999E-4</v>
      </c>
      <c r="AK7" s="47">
        <f t="shared" si="1"/>
        <v>1.2800000000000001E-3</v>
      </c>
      <c r="AL7" s="47">
        <f t="shared" si="1"/>
        <v>2.3999999999999998E-3</v>
      </c>
      <c r="AM7" s="46">
        <f t="shared" si="2"/>
        <v>-4.9400000000000008E-3</v>
      </c>
      <c r="AN7" s="47">
        <f t="shared" si="2"/>
        <v>-1.98E-3</v>
      </c>
      <c r="AO7" s="47">
        <f t="shared" si="2"/>
        <v>-9.5999999999999992E-4</v>
      </c>
      <c r="AP7" s="46">
        <f t="shared" si="3"/>
        <v>3.5999999999999997E-4</v>
      </c>
      <c r="AQ7" s="47">
        <f t="shared" si="4"/>
        <v>4.0000000000000002E-4</v>
      </c>
      <c r="AR7" s="47">
        <f t="shared" si="5"/>
        <v>4.7999999999999996E-4</v>
      </c>
      <c r="AS7" s="46">
        <f t="shared" si="6"/>
        <v>4.0000000000000003E-5</v>
      </c>
      <c r="AT7" s="47">
        <f t="shared" si="6"/>
        <v>4.0000000000000003E-5</v>
      </c>
      <c r="AU7" s="47">
        <f t="shared" si="6"/>
        <v>8.0000000000000007E-5</v>
      </c>
      <c r="AV7" s="48" t="s">
        <v>286</v>
      </c>
      <c r="AX7" s="49">
        <f t="shared" si="9"/>
        <v>9.9999999999999992E-2</v>
      </c>
    </row>
    <row r="8" spans="1:91" x14ac:dyDescent="0.3">
      <c r="A8" t="s">
        <v>67</v>
      </c>
      <c r="B8" s="31" t="s">
        <v>5</v>
      </c>
      <c r="C8" t="s">
        <v>75</v>
      </c>
      <c r="D8" t="s">
        <v>21</v>
      </c>
      <c r="E8" t="s">
        <v>76</v>
      </c>
      <c r="F8" s="32" t="s">
        <v>77</v>
      </c>
      <c r="G8" s="33"/>
      <c r="H8" s="34">
        <v>7560</v>
      </c>
      <c r="I8" s="34">
        <v>6500</v>
      </c>
      <c r="J8" s="34">
        <v>5850</v>
      </c>
      <c r="K8" s="34">
        <v>3900</v>
      </c>
      <c r="L8" s="35">
        <v>-6.17</v>
      </c>
      <c r="M8" s="36">
        <v>-2.48</v>
      </c>
      <c r="N8" s="37">
        <v>-1.21</v>
      </c>
      <c r="O8" s="38">
        <v>0.26</v>
      </c>
      <c r="P8" s="36">
        <v>0.32</v>
      </c>
      <c r="Q8" s="39">
        <v>0.37</v>
      </c>
      <c r="R8" s="37">
        <v>0.05</v>
      </c>
      <c r="S8" s="36">
        <v>0.12</v>
      </c>
      <c r="T8" s="40">
        <v>0.18</v>
      </c>
      <c r="U8" s="41"/>
      <c r="V8" s="42"/>
      <c r="W8" s="43"/>
      <c r="X8" s="38">
        <v>1.39</v>
      </c>
      <c r="Y8" s="36">
        <v>1.95</v>
      </c>
      <c r="Z8" s="39">
        <v>2.5099999999999998</v>
      </c>
      <c r="AA8" s="37">
        <v>0.2</v>
      </c>
      <c r="AB8" s="36">
        <v>2.16</v>
      </c>
      <c r="AC8" s="40">
        <v>4.12</v>
      </c>
      <c r="AD8" s="44"/>
      <c r="AE8" s="44"/>
      <c r="AF8" s="45"/>
      <c r="AG8" s="46">
        <f t="shared" si="7"/>
        <v>2.1384615384615383E-3</v>
      </c>
      <c r="AH8" s="47">
        <f t="shared" si="0"/>
        <v>3.0000000000000001E-3</v>
      </c>
      <c r="AI8" s="47">
        <f t="shared" si="0"/>
        <v>3.8615384615384614E-3</v>
      </c>
      <c r="AJ8" s="46">
        <f t="shared" si="8"/>
        <v>1.0256410256410257E-4</v>
      </c>
      <c r="AK8" s="47">
        <f t="shared" si="1"/>
        <v>1.1076923076923078E-3</v>
      </c>
      <c r="AL8" s="47">
        <f t="shared" si="1"/>
        <v>2.1128205128205127E-3</v>
      </c>
      <c r="AM8" s="46">
        <f t="shared" si="2"/>
        <v>-5.8207547169811316E-3</v>
      </c>
      <c r="AN8" s="47">
        <f t="shared" si="2"/>
        <v>-2.3396226415094341E-3</v>
      </c>
      <c r="AO8" s="47">
        <f t="shared" si="2"/>
        <v>-1.1415094339622641E-3</v>
      </c>
      <c r="AP8" s="46">
        <f t="shared" si="3"/>
        <v>4.0000000000000002E-4</v>
      </c>
      <c r="AQ8" s="47">
        <f t="shared" si="4"/>
        <v>4.9230769230769228E-4</v>
      </c>
      <c r="AR8" s="47">
        <f t="shared" si="5"/>
        <v>5.6923076923076925E-4</v>
      </c>
      <c r="AS8" s="46">
        <f t="shared" si="6"/>
        <v>2.5641025641025643E-5</v>
      </c>
      <c r="AT8" s="47">
        <f t="shared" si="6"/>
        <v>6.1538461538461535E-5</v>
      </c>
      <c r="AU8" s="47">
        <f t="shared" si="6"/>
        <v>9.2307692307692303E-5</v>
      </c>
      <c r="AV8" s="48" t="s">
        <v>286</v>
      </c>
      <c r="AX8" s="49">
        <f t="shared" si="9"/>
        <v>0.375</v>
      </c>
    </row>
    <row r="9" spans="1:91" x14ac:dyDescent="0.3">
      <c r="A9" t="s">
        <v>67</v>
      </c>
      <c r="B9" s="31" t="s">
        <v>5</v>
      </c>
      <c r="C9" t="s">
        <v>75</v>
      </c>
      <c r="D9" t="s">
        <v>38</v>
      </c>
      <c r="E9" t="s">
        <v>78</v>
      </c>
      <c r="F9" s="32" t="s">
        <v>77</v>
      </c>
      <c r="G9" s="33"/>
      <c r="H9" s="34">
        <v>1744</v>
      </c>
      <c r="I9" s="34">
        <v>1500</v>
      </c>
      <c r="J9" s="34">
        <v>1350</v>
      </c>
      <c r="K9" s="34">
        <v>900</v>
      </c>
      <c r="L9" s="35">
        <v>-0.74</v>
      </c>
      <c r="M9" s="36">
        <v>-0.3</v>
      </c>
      <c r="N9" s="37">
        <v>-0.15</v>
      </c>
      <c r="O9" s="38">
        <v>0.03</v>
      </c>
      <c r="P9" s="36">
        <v>0.04</v>
      </c>
      <c r="Q9" s="39">
        <v>0.04</v>
      </c>
      <c r="R9" s="37">
        <v>0.01</v>
      </c>
      <c r="S9" s="36">
        <v>0.01</v>
      </c>
      <c r="T9" s="40">
        <v>0.02</v>
      </c>
      <c r="U9" s="41"/>
      <c r="V9" s="42"/>
      <c r="W9" s="43"/>
      <c r="X9" s="38">
        <v>0.19</v>
      </c>
      <c r="Y9" s="36">
        <v>0.26</v>
      </c>
      <c r="Z9" s="39">
        <v>0.34</v>
      </c>
      <c r="AA9" s="37">
        <v>0.03</v>
      </c>
      <c r="AB9" s="36">
        <v>0.28999999999999998</v>
      </c>
      <c r="AC9" s="40">
        <v>0.55000000000000004</v>
      </c>
      <c r="AD9" s="44"/>
      <c r="AE9" s="44"/>
      <c r="AF9" s="45"/>
      <c r="AG9" s="46">
        <f t="shared" si="7"/>
        <v>1.2666666666666666E-3</v>
      </c>
      <c r="AH9" s="47">
        <f t="shared" si="0"/>
        <v>1.7333333333333335E-3</v>
      </c>
      <c r="AI9" s="47">
        <f t="shared" si="0"/>
        <v>2.2666666666666668E-3</v>
      </c>
      <c r="AJ9" s="46">
        <f t="shared" si="8"/>
        <v>6.666666666666667E-5</v>
      </c>
      <c r="AK9" s="47">
        <f t="shared" si="1"/>
        <v>6.4444444444444445E-4</v>
      </c>
      <c r="AL9" s="47">
        <f t="shared" si="1"/>
        <v>1.2222222222222224E-3</v>
      </c>
      <c r="AM9" s="46">
        <f t="shared" si="2"/>
        <v>-3.0327868852459017E-3</v>
      </c>
      <c r="AN9" s="47">
        <f t="shared" si="2"/>
        <v>-1.2295081967213114E-3</v>
      </c>
      <c r="AO9" s="47">
        <f t="shared" si="2"/>
        <v>-6.1475409836065568E-4</v>
      </c>
      <c r="AP9" s="46">
        <f t="shared" si="3"/>
        <v>1.9999999999999998E-4</v>
      </c>
      <c r="AQ9" s="47">
        <f t="shared" si="4"/>
        <v>2.6666666666666668E-4</v>
      </c>
      <c r="AR9" s="47">
        <f t="shared" si="5"/>
        <v>2.6666666666666668E-4</v>
      </c>
      <c r="AS9" s="46">
        <f t="shared" si="6"/>
        <v>2.2222222222222223E-5</v>
      </c>
      <c r="AT9" s="47">
        <f t="shared" si="6"/>
        <v>2.2222222222222223E-5</v>
      </c>
      <c r="AU9" s="47">
        <f t="shared" si="6"/>
        <v>4.4444444444444447E-5</v>
      </c>
      <c r="AV9" s="48" t="s">
        <v>286</v>
      </c>
      <c r="AX9" s="49">
        <f t="shared" si="9"/>
        <v>0.25</v>
      </c>
    </row>
    <row r="10" spans="1:91" x14ac:dyDescent="0.3">
      <c r="A10" t="s">
        <v>67</v>
      </c>
      <c r="B10" s="31" t="s">
        <v>5</v>
      </c>
      <c r="C10" t="s">
        <v>79</v>
      </c>
      <c r="D10" t="s">
        <v>80</v>
      </c>
      <c r="E10" t="s">
        <v>81</v>
      </c>
      <c r="F10" s="32" t="s">
        <v>70</v>
      </c>
      <c r="G10" s="33"/>
      <c r="H10" s="34">
        <v>150</v>
      </c>
      <c r="I10" s="34">
        <v>130</v>
      </c>
      <c r="J10" s="34">
        <v>50</v>
      </c>
      <c r="K10" s="34">
        <v>0</v>
      </c>
      <c r="L10" s="35">
        <v>-0.18</v>
      </c>
      <c r="M10" s="36">
        <v>-7.0000000000000007E-2</v>
      </c>
      <c r="N10" s="37">
        <v>-0.04</v>
      </c>
      <c r="O10" s="38">
        <v>0.05</v>
      </c>
      <c r="P10" s="36">
        <v>0.06</v>
      </c>
      <c r="Q10" s="39">
        <v>7.0000000000000007E-2</v>
      </c>
      <c r="R10" s="37">
        <v>0</v>
      </c>
      <c r="S10" s="36">
        <v>0</v>
      </c>
      <c r="T10" s="40">
        <v>0.01</v>
      </c>
      <c r="U10" s="41"/>
      <c r="V10" s="42"/>
      <c r="W10" s="43"/>
      <c r="X10" s="38">
        <v>0.17</v>
      </c>
      <c r="Y10" s="36">
        <v>0.24</v>
      </c>
      <c r="Z10" s="39">
        <v>0.31</v>
      </c>
      <c r="AA10" s="37">
        <v>0.01</v>
      </c>
      <c r="AB10" s="36">
        <v>0.06</v>
      </c>
      <c r="AC10" s="40">
        <v>0.11</v>
      </c>
      <c r="AD10" s="44"/>
      <c r="AE10" s="44"/>
      <c r="AF10" s="45"/>
      <c r="AG10" s="46">
        <f t="shared" si="7"/>
        <v>2.1250000000000002E-3</v>
      </c>
      <c r="AH10" s="47">
        <f t="shared" si="0"/>
        <v>3.0000000000000001E-3</v>
      </c>
      <c r="AI10" s="47">
        <f t="shared" si="0"/>
        <v>3.875E-3</v>
      </c>
      <c r="AJ10" s="46">
        <f t="shared" si="8"/>
        <v>2.0000000000000001E-4</v>
      </c>
      <c r="AK10" s="47">
        <f t="shared" si="1"/>
        <v>1.1999999999999999E-3</v>
      </c>
      <c r="AL10" s="47">
        <f t="shared" si="1"/>
        <v>2.2000000000000001E-3</v>
      </c>
      <c r="AM10" s="46">
        <f t="shared" si="2"/>
        <v>-8.9999999999999993E-3</v>
      </c>
      <c r="AN10" s="47">
        <f t="shared" si="2"/>
        <v>-3.5000000000000005E-3</v>
      </c>
      <c r="AO10" s="47">
        <f t="shared" si="2"/>
        <v>-2E-3</v>
      </c>
      <c r="AP10" s="46">
        <f t="shared" si="3"/>
        <v>6.2500000000000001E-4</v>
      </c>
      <c r="AQ10" s="47">
        <f t="shared" si="4"/>
        <v>7.5000000000000002E-4</v>
      </c>
      <c r="AR10" s="47">
        <f t="shared" si="5"/>
        <v>8.7500000000000013E-4</v>
      </c>
      <c r="AS10" s="46">
        <f t="shared" si="6"/>
        <v>0</v>
      </c>
      <c r="AT10" s="47">
        <f t="shared" si="6"/>
        <v>0</v>
      </c>
      <c r="AU10" s="47">
        <f t="shared" si="6"/>
        <v>2.0000000000000001E-4</v>
      </c>
      <c r="AV10" s="48" t="s">
        <v>286</v>
      </c>
      <c r="AX10" s="49">
        <f t="shared" si="9"/>
        <v>0</v>
      </c>
    </row>
    <row r="11" spans="1:91" x14ac:dyDescent="0.3">
      <c r="A11" t="s">
        <v>67</v>
      </c>
      <c r="B11" s="31" t="s">
        <v>5</v>
      </c>
      <c r="C11" t="s">
        <v>82</v>
      </c>
      <c r="D11" t="s">
        <v>37</v>
      </c>
      <c r="E11" t="s">
        <v>83</v>
      </c>
      <c r="F11" s="32" t="s">
        <v>84</v>
      </c>
      <c r="G11" s="33"/>
      <c r="H11" s="34">
        <v>66</v>
      </c>
      <c r="I11" s="34">
        <v>90</v>
      </c>
      <c r="J11" s="34">
        <v>95</v>
      </c>
      <c r="K11" s="34">
        <v>99</v>
      </c>
      <c r="L11" s="35">
        <v>-37.909999999999997</v>
      </c>
      <c r="M11" s="36">
        <v>-15.24</v>
      </c>
      <c r="N11" s="37">
        <v>-7.43</v>
      </c>
      <c r="O11" s="38">
        <v>0.55000000000000004</v>
      </c>
      <c r="P11" s="36">
        <v>0.66</v>
      </c>
      <c r="Q11" s="39">
        <v>0.77</v>
      </c>
      <c r="R11" s="37">
        <v>0.03</v>
      </c>
      <c r="S11" s="36">
        <v>7.0000000000000007E-2</v>
      </c>
      <c r="T11" s="40">
        <v>0.1</v>
      </c>
      <c r="U11" s="41"/>
      <c r="V11" s="42"/>
      <c r="W11" s="43"/>
      <c r="X11" s="38">
        <v>4.43</v>
      </c>
      <c r="Y11" s="36">
        <v>6.23</v>
      </c>
      <c r="Z11" s="39">
        <v>8.0299999999999994</v>
      </c>
      <c r="AA11" s="37">
        <v>0.17</v>
      </c>
      <c r="AB11" s="36">
        <v>1.84</v>
      </c>
      <c r="AC11" s="40">
        <v>3.51</v>
      </c>
      <c r="AD11" s="44"/>
      <c r="AE11" s="44"/>
      <c r="AF11" s="45"/>
      <c r="AG11" s="46">
        <f t="shared" si="7"/>
        <v>0.8859999999999999</v>
      </c>
      <c r="AH11" s="47">
        <f t="shared" si="0"/>
        <v>1.246</v>
      </c>
      <c r="AI11" s="47">
        <f t="shared" si="0"/>
        <v>1.6059999999999999</v>
      </c>
      <c r="AJ11" s="46">
        <f t="shared" si="8"/>
        <v>4.2500000000000003E-2</v>
      </c>
      <c r="AK11" s="47">
        <f t="shared" si="1"/>
        <v>0.46</v>
      </c>
      <c r="AL11" s="47">
        <f t="shared" si="1"/>
        <v>0.87749999999999995</v>
      </c>
      <c r="AM11" s="46">
        <f t="shared" si="2"/>
        <v>-1.5795833333333331</v>
      </c>
      <c r="AN11" s="47">
        <f t="shared" si="2"/>
        <v>-0.63500000000000001</v>
      </c>
      <c r="AO11" s="47">
        <f t="shared" si="2"/>
        <v>-0.30958333333333332</v>
      </c>
      <c r="AP11" s="46">
        <f t="shared" si="3"/>
        <v>0.11000000000000001</v>
      </c>
      <c r="AQ11" s="47">
        <f t="shared" si="4"/>
        <v>0.13200000000000001</v>
      </c>
      <c r="AR11" s="47">
        <f t="shared" si="5"/>
        <v>0.154</v>
      </c>
      <c r="AS11" s="46">
        <f t="shared" si="6"/>
        <v>7.4999999999999997E-3</v>
      </c>
      <c r="AT11" s="47">
        <f t="shared" si="6"/>
        <v>1.7500000000000002E-2</v>
      </c>
      <c r="AU11" s="47">
        <f t="shared" si="6"/>
        <v>2.5000000000000001E-2</v>
      </c>
      <c r="AV11" s="48" t="s">
        <v>286</v>
      </c>
      <c r="AX11" s="49">
        <f t="shared" si="9"/>
        <v>0.10606060606060606</v>
      </c>
    </row>
    <row r="12" spans="1:91" x14ac:dyDescent="0.3">
      <c r="A12" t="s">
        <v>67</v>
      </c>
      <c r="B12" s="31" t="s">
        <v>5</v>
      </c>
      <c r="C12" t="s">
        <v>86</v>
      </c>
      <c r="D12" t="s">
        <v>87</v>
      </c>
      <c r="E12" t="s">
        <v>88</v>
      </c>
      <c r="F12" s="32" t="s">
        <v>89</v>
      </c>
      <c r="G12" s="33"/>
      <c r="H12" s="34">
        <v>2</v>
      </c>
      <c r="I12" s="34">
        <v>1</v>
      </c>
      <c r="J12" s="34">
        <v>0.5</v>
      </c>
      <c r="K12" s="34">
        <v>0.2</v>
      </c>
      <c r="L12" s="35">
        <v>-11.71</v>
      </c>
      <c r="M12" s="36">
        <v>-4.71</v>
      </c>
      <c r="N12" s="37">
        <v>-2.29</v>
      </c>
      <c r="O12" s="38">
        <v>0.41</v>
      </c>
      <c r="P12" s="36">
        <v>0.49</v>
      </c>
      <c r="Q12" s="39">
        <v>0.56999999999999995</v>
      </c>
      <c r="R12" s="37">
        <v>0.02</v>
      </c>
      <c r="S12" s="36">
        <v>0.04</v>
      </c>
      <c r="T12" s="40">
        <v>0.06</v>
      </c>
      <c r="U12" s="41"/>
      <c r="V12" s="42"/>
      <c r="W12" s="43"/>
      <c r="X12" s="38">
        <v>0.41</v>
      </c>
      <c r="Y12" s="36">
        <v>0.56999999999999995</v>
      </c>
      <c r="Z12" s="39">
        <v>0.73</v>
      </c>
      <c r="AA12" s="37">
        <v>0.05</v>
      </c>
      <c r="AB12" s="36">
        <v>0.5</v>
      </c>
      <c r="AC12" s="40">
        <v>0.96</v>
      </c>
      <c r="AD12" s="44"/>
      <c r="AE12" s="44"/>
      <c r="AF12" s="45"/>
      <c r="AG12" s="46">
        <f t="shared" si="7"/>
        <v>0.82</v>
      </c>
      <c r="AH12" s="47">
        <f t="shared" si="0"/>
        <v>1.1399999999999999</v>
      </c>
      <c r="AI12" s="47">
        <f t="shared" si="0"/>
        <v>1.46</v>
      </c>
      <c r="AJ12" s="46">
        <f t="shared" si="8"/>
        <v>0.16666666666666669</v>
      </c>
      <c r="AK12" s="47">
        <f t="shared" si="1"/>
        <v>1.6666666666666667</v>
      </c>
      <c r="AL12" s="47">
        <f t="shared" si="1"/>
        <v>3.2</v>
      </c>
      <c r="AM12" s="46">
        <f t="shared" si="2"/>
        <v>-11.71</v>
      </c>
      <c r="AN12" s="47">
        <f t="shared" si="2"/>
        <v>-4.71</v>
      </c>
      <c r="AO12" s="47">
        <f t="shared" si="2"/>
        <v>-2.29</v>
      </c>
      <c r="AP12" s="46">
        <f t="shared" si="3"/>
        <v>0.82</v>
      </c>
      <c r="AQ12" s="47">
        <f t="shared" si="4"/>
        <v>0.98</v>
      </c>
      <c r="AR12" s="47">
        <f t="shared" si="5"/>
        <v>1.1399999999999999</v>
      </c>
      <c r="AS12" s="46">
        <f t="shared" si="6"/>
        <v>6.6666666666666666E-2</v>
      </c>
      <c r="AT12" s="47">
        <f t="shared" si="6"/>
        <v>0.13333333333333333</v>
      </c>
      <c r="AU12" s="47">
        <f t="shared" si="6"/>
        <v>0.2</v>
      </c>
      <c r="AV12" s="48" t="s">
        <v>286</v>
      </c>
      <c r="AX12" s="49">
        <f t="shared" si="9"/>
        <v>8.1632653061224497E-2</v>
      </c>
    </row>
    <row r="13" spans="1:91" x14ac:dyDescent="0.3">
      <c r="A13" t="s">
        <v>67</v>
      </c>
      <c r="B13" s="31" t="s">
        <v>5</v>
      </c>
      <c r="C13" t="s">
        <v>86</v>
      </c>
      <c r="D13" t="s">
        <v>91</v>
      </c>
      <c r="E13" t="s">
        <v>92</v>
      </c>
      <c r="F13" s="32" t="s">
        <v>89</v>
      </c>
      <c r="G13" s="33"/>
      <c r="H13" s="34">
        <f>1/75 * 100</f>
        <v>1.3333333333333335</v>
      </c>
      <c r="I13" s="34">
        <f>1/150 * 100</f>
        <v>0.66666666666666674</v>
      </c>
      <c r="J13" s="34">
        <f>1/200 * 100</f>
        <v>0.5</v>
      </c>
      <c r="K13" s="34">
        <f>1/500 * 100</f>
        <v>0.2</v>
      </c>
      <c r="L13" s="35">
        <v>-43.84</v>
      </c>
      <c r="M13" s="36">
        <v>-17.62</v>
      </c>
      <c r="N13" s="37">
        <v>-8.59</v>
      </c>
      <c r="O13" s="38">
        <v>1.83</v>
      </c>
      <c r="P13" s="36">
        <v>2.19</v>
      </c>
      <c r="Q13" s="39">
        <v>2.5499999999999998</v>
      </c>
      <c r="R13" s="37">
        <v>0.04</v>
      </c>
      <c r="S13" s="36">
        <v>0.09</v>
      </c>
      <c r="T13" s="40">
        <v>0.14000000000000001</v>
      </c>
      <c r="U13" s="41"/>
      <c r="V13" s="42"/>
      <c r="W13" s="43"/>
      <c r="X13" s="38">
        <v>10.5</v>
      </c>
      <c r="Y13" s="36">
        <v>14.77</v>
      </c>
      <c r="Z13" s="39">
        <v>19.04</v>
      </c>
      <c r="AA13" s="37">
        <v>0.17</v>
      </c>
      <c r="AB13" s="36">
        <v>1.82</v>
      </c>
      <c r="AC13" s="40">
        <v>3.47</v>
      </c>
      <c r="AD13" s="44"/>
      <c r="AE13" s="44"/>
      <c r="AF13" s="45"/>
      <c r="AG13" s="46">
        <f t="shared" si="7"/>
        <v>62.999999999999972</v>
      </c>
      <c r="AH13" s="47">
        <f t="shared" si="0"/>
        <v>88.619999999999962</v>
      </c>
      <c r="AI13" s="47">
        <f t="shared" si="0"/>
        <v>114.23999999999994</v>
      </c>
      <c r="AJ13" s="46">
        <f t="shared" si="8"/>
        <v>0.56666666666666676</v>
      </c>
      <c r="AK13" s="47">
        <f t="shared" si="1"/>
        <v>6.0666666666666673</v>
      </c>
      <c r="AL13" s="47">
        <f t="shared" si="1"/>
        <v>11.566666666666668</v>
      </c>
      <c r="AM13" s="46">
        <f t="shared" si="2"/>
        <v>-65.759999999999991</v>
      </c>
      <c r="AN13" s="47">
        <f t="shared" si="2"/>
        <v>-26.43</v>
      </c>
      <c r="AO13" s="47">
        <f t="shared" si="2"/>
        <v>-12.884999999999998</v>
      </c>
      <c r="AP13" s="46">
        <f t="shared" si="3"/>
        <v>10.979999999999995</v>
      </c>
      <c r="AQ13" s="47">
        <f t="shared" si="4"/>
        <v>13.139999999999993</v>
      </c>
      <c r="AR13" s="47">
        <f t="shared" si="5"/>
        <v>15.299999999999992</v>
      </c>
      <c r="AS13" s="46">
        <f t="shared" si="6"/>
        <v>0.13333333333333333</v>
      </c>
      <c r="AT13" s="47">
        <f t="shared" si="6"/>
        <v>0.3</v>
      </c>
      <c r="AU13" s="47">
        <f t="shared" si="6"/>
        <v>0.46666666666666673</v>
      </c>
      <c r="AV13" s="48" t="s">
        <v>286</v>
      </c>
      <c r="AX13" s="49">
        <f t="shared" si="9"/>
        <v>4.1095890410958902E-2</v>
      </c>
    </row>
    <row r="14" spans="1:91" x14ac:dyDescent="0.3">
      <c r="A14" t="s">
        <v>67</v>
      </c>
      <c r="B14" s="31" t="s">
        <v>5</v>
      </c>
      <c r="C14" t="s">
        <v>94</v>
      </c>
      <c r="D14" t="s">
        <v>34</v>
      </c>
      <c r="E14" t="s">
        <v>95</v>
      </c>
      <c r="F14" s="32" t="s">
        <v>96</v>
      </c>
      <c r="G14" s="33"/>
      <c r="H14" s="34">
        <v>31</v>
      </c>
      <c r="I14" s="34">
        <v>17</v>
      </c>
      <c r="J14" s="34">
        <v>7</v>
      </c>
      <c r="K14" s="34">
        <v>0</v>
      </c>
      <c r="L14" s="35">
        <v>-9.9</v>
      </c>
      <c r="M14" s="36">
        <v>-3.98</v>
      </c>
      <c r="N14" s="37">
        <v>-1.94</v>
      </c>
      <c r="O14" s="38">
        <v>0.41</v>
      </c>
      <c r="P14" s="36">
        <v>0.49</v>
      </c>
      <c r="Q14" s="39">
        <v>0.57999999999999996</v>
      </c>
      <c r="R14" s="37">
        <v>0.02</v>
      </c>
      <c r="S14" s="36">
        <v>0.05</v>
      </c>
      <c r="T14" s="40">
        <v>7.0000000000000007E-2</v>
      </c>
      <c r="U14" s="41"/>
      <c r="V14" s="42"/>
      <c r="W14" s="43"/>
      <c r="X14" s="38">
        <v>1.77</v>
      </c>
      <c r="Y14" s="36">
        <v>2.48</v>
      </c>
      <c r="Z14" s="39">
        <v>3.2</v>
      </c>
      <c r="AA14" s="37">
        <v>7.0000000000000007E-2</v>
      </c>
      <c r="AB14" s="36">
        <v>0.71</v>
      </c>
      <c r="AC14" s="40">
        <v>1.36</v>
      </c>
      <c r="AD14" s="44"/>
      <c r="AE14" s="44"/>
      <c r="AF14" s="45"/>
      <c r="AG14" s="46">
        <f t="shared" si="7"/>
        <v>0.17699999999999999</v>
      </c>
      <c r="AH14" s="47">
        <f t="shared" si="0"/>
        <v>0.248</v>
      </c>
      <c r="AI14" s="47">
        <f t="shared" si="0"/>
        <v>0.32</v>
      </c>
      <c r="AJ14" s="46">
        <f t="shared" si="8"/>
        <v>0.01</v>
      </c>
      <c r="AK14" s="47">
        <f t="shared" si="1"/>
        <v>0.10142857142857142</v>
      </c>
      <c r="AL14" s="47">
        <f t="shared" si="1"/>
        <v>0.19428571428571431</v>
      </c>
      <c r="AM14" s="46">
        <f t="shared" si="2"/>
        <v>-0.70714285714285718</v>
      </c>
      <c r="AN14" s="47">
        <f t="shared" si="2"/>
        <v>-0.28428571428571431</v>
      </c>
      <c r="AO14" s="47">
        <f t="shared" si="2"/>
        <v>-0.13857142857142857</v>
      </c>
      <c r="AP14" s="46">
        <f t="shared" si="3"/>
        <v>4.0999999999999995E-2</v>
      </c>
      <c r="AQ14" s="47">
        <f t="shared" si="4"/>
        <v>4.9000000000000002E-2</v>
      </c>
      <c r="AR14" s="47">
        <f t="shared" si="5"/>
        <v>5.7999999999999996E-2</v>
      </c>
      <c r="AS14" s="46">
        <f t="shared" si="6"/>
        <v>2.8571428571428571E-3</v>
      </c>
      <c r="AT14" s="47">
        <f t="shared" si="6"/>
        <v>7.1428571428571435E-3</v>
      </c>
      <c r="AU14" s="47">
        <f t="shared" si="6"/>
        <v>0.01</v>
      </c>
      <c r="AV14" s="48" t="s">
        <v>286</v>
      </c>
      <c r="AX14" s="49">
        <f t="shared" si="9"/>
        <v>0.10204081632653061</v>
      </c>
    </row>
    <row r="15" spans="1:91" x14ac:dyDescent="0.3">
      <c r="A15" t="s">
        <v>67</v>
      </c>
      <c r="B15" s="31" t="s">
        <v>5</v>
      </c>
      <c r="C15" t="s">
        <v>98</v>
      </c>
      <c r="D15" t="s">
        <v>27</v>
      </c>
      <c r="E15" t="s">
        <v>99</v>
      </c>
      <c r="F15" s="32" t="s">
        <v>100</v>
      </c>
      <c r="G15" s="33"/>
      <c r="H15" s="34">
        <v>198</v>
      </c>
      <c r="I15" s="34">
        <v>180</v>
      </c>
      <c r="J15" s="34">
        <v>162</v>
      </c>
      <c r="K15" s="34">
        <v>135</v>
      </c>
      <c r="L15" s="35">
        <v>-1.1905775075987841</v>
      </c>
      <c r="M15" s="36">
        <v>-0.46683890577507597</v>
      </c>
      <c r="N15" s="37">
        <v>0.24920972644376901</v>
      </c>
      <c r="O15" s="38">
        <v>3.9239610963748894E-2</v>
      </c>
      <c r="P15" s="36">
        <v>5.0583554376657826E-2</v>
      </c>
      <c r="Q15" s="39">
        <v>5.7745358090185675E-2</v>
      </c>
      <c r="R15" s="37">
        <v>1.1343943412908931E-2</v>
      </c>
      <c r="S15" s="36">
        <v>2.2687886825817863E-2</v>
      </c>
      <c r="T15" s="40">
        <v>2.9849690539345709E-2</v>
      </c>
      <c r="U15" s="51">
        <v>-10.15</v>
      </c>
      <c r="V15" s="52">
        <v>-2.34</v>
      </c>
      <c r="W15" s="53">
        <v>5.46</v>
      </c>
      <c r="X15" s="38">
        <v>0.38530864197530867</v>
      </c>
      <c r="Y15" s="36">
        <v>0.55888888888888888</v>
      </c>
      <c r="Z15" s="39">
        <v>0.73074074074074069</v>
      </c>
      <c r="AA15" s="37">
        <v>5.8765432098765433E-2</v>
      </c>
      <c r="AB15" s="36">
        <v>0.29234567901234565</v>
      </c>
      <c r="AC15" s="40">
        <v>0.52419753086419751</v>
      </c>
      <c r="AD15" s="40">
        <f>U15/SQRT(($I15-$H15)^2)</f>
        <v>-0.56388888888888888</v>
      </c>
      <c r="AE15" s="40">
        <f t="shared" ref="AE15:AE21" si="10">V15/SQRT(($J15-$I15)^2)</f>
        <v>-0.13</v>
      </c>
      <c r="AF15" s="40">
        <f t="shared" ref="AF15:AF21" si="11">W15/SQRT(($K15-$J15)^2)</f>
        <v>0.20222222222222222</v>
      </c>
      <c r="AG15" s="46">
        <f t="shared" si="7"/>
        <v>2.1406035665294927E-2</v>
      </c>
      <c r="AH15" s="47">
        <f t="shared" si="0"/>
        <v>3.1049382716049383E-2</v>
      </c>
      <c r="AI15" s="47">
        <f t="shared" si="0"/>
        <v>4.0596707818930038E-2</v>
      </c>
      <c r="AJ15" s="46">
        <f t="shared" si="8"/>
        <v>2.1764974851394606E-3</v>
      </c>
      <c r="AK15" s="47">
        <f t="shared" si="1"/>
        <v>1.0827617741197988E-2</v>
      </c>
      <c r="AL15" s="47">
        <f t="shared" si="1"/>
        <v>1.9414723365340648E-2</v>
      </c>
      <c r="AM15" s="46">
        <f t="shared" si="2"/>
        <v>-6.6143194866599114E-2</v>
      </c>
      <c r="AN15" s="47">
        <f t="shared" si="2"/>
        <v>-2.5935494765281997E-2</v>
      </c>
      <c r="AO15" s="47">
        <f t="shared" si="2"/>
        <v>1.3844984802431612E-2</v>
      </c>
      <c r="AP15" s="46">
        <f t="shared" si="3"/>
        <v>2.1799783868749387E-3</v>
      </c>
      <c r="AQ15" s="47">
        <f t="shared" si="4"/>
        <v>2.8101974653698793E-3</v>
      </c>
      <c r="AR15" s="47">
        <f t="shared" si="5"/>
        <v>3.2080754494547598E-3</v>
      </c>
      <c r="AS15" s="46">
        <f t="shared" si="6"/>
        <v>4.2014605232996045E-4</v>
      </c>
      <c r="AT15" s="47">
        <f t="shared" si="6"/>
        <v>8.4029210465992089E-4</v>
      </c>
      <c r="AU15" s="47">
        <f t="shared" si="6"/>
        <v>1.105544094049841E-3</v>
      </c>
      <c r="AV15" s="48" t="s">
        <v>287</v>
      </c>
      <c r="AX15" s="49">
        <f t="shared" si="9"/>
        <v>0.44852298549204689</v>
      </c>
    </row>
    <row r="16" spans="1:91" x14ac:dyDescent="0.3">
      <c r="A16" t="s">
        <v>67</v>
      </c>
      <c r="B16" s="31" t="s">
        <v>5</v>
      </c>
      <c r="C16" t="s">
        <v>101</v>
      </c>
      <c r="D16" t="s">
        <v>102</v>
      </c>
      <c r="E16" t="s">
        <v>103</v>
      </c>
      <c r="F16" s="32" t="s">
        <v>100</v>
      </c>
      <c r="G16" s="33"/>
      <c r="H16" s="34">
        <v>2405</v>
      </c>
      <c r="I16" s="34">
        <v>2186</v>
      </c>
      <c r="J16" s="34">
        <v>1968</v>
      </c>
      <c r="K16" s="34">
        <v>1640</v>
      </c>
      <c r="L16" s="35">
        <v>-0.71832826747720357</v>
      </c>
      <c r="M16" s="36">
        <v>-0.28224924012158059</v>
      </c>
      <c r="N16" s="37">
        <v>0.15151975683890581</v>
      </c>
      <c r="O16" s="38">
        <v>0.19769230769230767</v>
      </c>
      <c r="P16" s="36">
        <v>0.24230769230769231</v>
      </c>
      <c r="Q16" s="39">
        <v>0.28692307692307689</v>
      </c>
      <c r="R16" s="37">
        <v>3.0910698496905396E-2</v>
      </c>
      <c r="S16" s="36">
        <v>4.0618921308576486E-2</v>
      </c>
      <c r="T16" s="40">
        <v>5.4801061007957563E-2</v>
      </c>
      <c r="U16" s="51">
        <v>-2.63</v>
      </c>
      <c r="V16" s="52">
        <v>-0.61</v>
      </c>
      <c r="W16" s="53">
        <v>1.42</v>
      </c>
      <c r="X16" s="38">
        <v>0.5512345679012346</v>
      </c>
      <c r="Y16" s="36">
        <v>0.69518518518518524</v>
      </c>
      <c r="Z16" s="39">
        <v>0.83703703703703702</v>
      </c>
      <c r="AA16" s="37">
        <v>7.4691358024691373E-2</v>
      </c>
      <c r="AB16" s="36">
        <v>0.35913580246913579</v>
      </c>
      <c r="AC16" s="40">
        <v>0.63975308641975304</v>
      </c>
      <c r="AD16" s="40">
        <f t="shared" ref="AD16:AD22" si="12">U16/SQRT(($I16-$H16)^2)</f>
        <v>-1.2009132420091323E-2</v>
      </c>
      <c r="AE16" s="40">
        <f t="shared" si="10"/>
        <v>-2.7981651376146788E-3</v>
      </c>
      <c r="AF16" s="40">
        <f t="shared" si="11"/>
        <v>4.3292682926829263E-3</v>
      </c>
      <c r="AG16" s="46">
        <f t="shared" si="7"/>
        <v>2.5285989353267643E-3</v>
      </c>
      <c r="AH16" s="47">
        <f t="shared" si="0"/>
        <v>3.1889228678219504E-3</v>
      </c>
      <c r="AI16" s="47">
        <f t="shared" si="0"/>
        <v>3.8396194359497111E-3</v>
      </c>
      <c r="AJ16" s="46">
        <f t="shared" si="8"/>
        <v>2.2771755495332735E-4</v>
      </c>
      <c r="AK16" s="47">
        <f t="shared" si="1"/>
        <v>1.0949262270400482E-3</v>
      </c>
      <c r="AL16" s="47">
        <f t="shared" si="1"/>
        <v>1.950466726889491E-3</v>
      </c>
      <c r="AM16" s="46">
        <f t="shared" si="2"/>
        <v>-3.2800377510374592E-3</v>
      </c>
      <c r="AN16" s="47">
        <f t="shared" si="2"/>
        <v>-1.2888093156236556E-3</v>
      </c>
      <c r="AO16" s="47">
        <f t="shared" si="2"/>
        <v>6.918710357940905E-4</v>
      </c>
      <c r="AP16" s="46">
        <f t="shared" si="3"/>
        <v>9.0684544812985168E-4</v>
      </c>
      <c r="AQ16" s="47">
        <f t="shared" si="4"/>
        <v>1.1115031757233593E-3</v>
      </c>
      <c r="AR16" s="47">
        <f t="shared" si="5"/>
        <v>1.3161609033168664E-3</v>
      </c>
      <c r="AS16" s="46">
        <f t="shared" si="6"/>
        <v>9.4239934441784737E-5</v>
      </c>
      <c r="AT16" s="47">
        <f t="shared" si="6"/>
        <v>1.2383817472126976E-4</v>
      </c>
      <c r="AU16" s="47">
        <f t="shared" si="6"/>
        <v>1.6707640551206574E-4</v>
      </c>
      <c r="AV16" s="48" t="s">
        <v>287</v>
      </c>
      <c r="AX16" s="49">
        <f t="shared" si="9"/>
        <v>0.16763364349571247</v>
      </c>
    </row>
    <row r="17" spans="1:50" x14ac:dyDescent="0.3">
      <c r="A17" t="s">
        <v>67</v>
      </c>
      <c r="B17" s="31" t="s">
        <v>5</v>
      </c>
      <c r="C17" t="s">
        <v>101</v>
      </c>
      <c r="D17" t="s">
        <v>104</v>
      </c>
      <c r="E17" t="s">
        <v>105</v>
      </c>
      <c r="F17" s="32" t="s">
        <v>100</v>
      </c>
      <c r="G17" s="33"/>
      <c r="H17" s="34">
        <v>1668</v>
      </c>
      <c r="I17" s="34">
        <v>1517</v>
      </c>
      <c r="J17" s="34">
        <v>1365</v>
      </c>
      <c r="K17" s="34">
        <v>1137</v>
      </c>
      <c r="L17" s="35">
        <v>-3.619240121580547</v>
      </c>
      <c r="M17" s="36">
        <v>-1.4412158054711246</v>
      </c>
      <c r="N17" s="37">
        <v>0.74680851063829778</v>
      </c>
      <c r="O17" s="38">
        <v>0.11564102564102566</v>
      </c>
      <c r="P17" s="36">
        <v>0.14130857648099027</v>
      </c>
      <c r="Q17" s="39">
        <v>0.16832007073386385</v>
      </c>
      <c r="R17" s="37">
        <v>3.5526083112290011E-2</v>
      </c>
      <c r="S17" s="36">
        <v>6.2979664014146772E-2</v>
      </c>
      <c r="T17" s="40">
        <v>9.0433244916003533E-2</v>
      </c>
      <c r="U17" s="51">
        <v>-31.4</v>
      </c>
      <c r="V17" s="52">
        <v>-7.25</v>
      </c>
      <c r="W17" s="53">
        <v>16.899999999999999</v>
      </c>
      <c r="X17" s="38">
        <v>1.0024691358024691</v>
      </c>
      <c r="Y17" s="36">
        <v>1.4720987654320989</v>
      </c>
      <c r="Z17" s="39">
        <v>1.9440740740740745</v>
      </c>
      <c r="AA17" s="37">
        <v>0.17320987654320988</v>
      </c>
      <c r="AB17" s="36">
        <v>0.77037037037037048</v>
      </c>
      <c r="AC17" s="40">
        <v>1.3719753086419755</v>
      </c>
      <c r="AD17" s="40">
        <f t="shared" si="12"/>
        <v>-0.20794701986754965</v>
      </c>
      <c r="AE17" s="40">
        <f t="shared" si="10"/>
        <v>-4.7697368421052634E-2</v>
      </c>
      <c r="AF17" s="40">
        <f t="shared" si="11"/>
        <v>7.4122807017543854E-2</v>
      </c>
      <c r="AG17" s="46">
        <f t="shared" si="7"/>
        <v>6.5951916829109806E-3</v>
      </c>
      <c r="AH17" s="47">
        <f t="shared" si="0"/>
        <v>9.6848602988953876E-3</v>
      </c>
      <c r="AI17" s="47">
        <f t="shared" si="0"/>
        <v>1.2789961013645226E-2</v>
      </c>
      <c r="AJ17" s="46">
        <f t="shared" si="8"/>
        <v>7.596924409789907E-4</v>
      </c>
      <c r="AK17" s="47">
        <f t="shared" si="1"/>
        <v>3.3788174139051338E-3</v>
      </c>
      <c r="AL17" s="47">
        <f t="shared" si="1"/>
        <v>6.0174355642191903E-3</v>
      </c>
      <c r="AM17" s="46">
        <f t="shared" si="2"/>
        <v>-2.3968477626361239E-2</v>
      </c>
      <c r="AN17" s="47">
        <f t="shared" si="2"/>
        <v>-9.5444755329213548E-3</v>
      </c>
      <c r="AO17" s="47">
        <f t="shared" si="2"/>
        <v>4.9457517260814423E-3</v>
      </c>
      <c r="AP17" s="46">
        <f t="shared" si="3"/>
        <v>7.6079622132253723E-4</v>
      </c>
      <c r="AQ17" s="47">
        <f t="shared" si="4"/>
        <v>9.2966168737493597E-4</v>
      </c>
      <c r="AR17" s="47">
        <f t="shared" si="5"/>
        <v>1.1073688864069991E-3</v>
      </c>
      <c r="AS17" s="46">
        <f t="shared" si="6"/>
        <v>1.5581615400127197E-4</v>
      </c>
      <c r="AT17" s="47">
        <f t="shared" si="6"/>
        <v>2.7622659655327533E-4</v>
      </c>
      <c r="AU17" s="47">
        <f t="shared" si="6"/>
        <v>3.9663703910527867E-4</v>
      </c>
      <c r="AV17" s="48" t="s">
        <v>287</v>
      </c>
      <c r="AX17" s="49">
        <f t="shared" si="9"/>
        <v>0.4456889000125141</v>
      </c>
    </row>
    <row r="18" spans="1:50" x14ac:dyDescent="0.3">
      <c r="A18" t="s">
        <v>67</v>
      </c>
      <c r="B18" s="31" t="s">
        <v>5</v>
      </c>
      <c r="C18" t="s">
        <v>98</v>
      </c>
      <c r="D18" t="s">
        <v>106</v>
      </c>
      <c r="E18" t="s">
        <v>107</v>
      </c>
      <c r="F18" s="32" t="s">
        <v>100</v>
      </c>
      <c r="G18" s="33"/>
      <c r="H18" s="34">
        <v>1551</v>
      </c>
      <c r="I18" s="34">
        <v>1410</v>
      </c>
      <c r="J18" s="34">
        <v>1269</v>
      </c>
      <c r="K18" s="34">
        <v>1057</v>
      </c>
      <c r="L18" s="35">
        <v>-1.9927659574468086</v>
      </c>
      <c r="M18" s="36">
        <v>-0.7837082066869302</v>
      </c>
      <c r="N18" s="37">
        <v>0.41996960486322193</v>
      </c>
      <c r="O18" s="38">
        <v>7.371352785145889E-2</v>
      </c>
      <c r="P18" s="36">
        <v>8.3563218390804606E-2</v>
      </c>
      <c r="Q18" s="39">
        <v>0.10206896551724137</v>
      </c>
      <c r="R18" s="37">
        <v>2.6870026525198938E-2</v>
      </c>
      <c r="S18" s="36">
        <v>3.9849690539345714E-2</v>
      </c>
      <c r="T18" s="40">
        <v>5.7011494252873565E-2</v>
      </c>
      <c r="U18" s="51">
        <v>-11.61</v>
      </c>
      <c r="V18" s="52">
        <v>-2.68</v>
      </c>
      <c r="W18" s="53">
        <v>6.25</v>
      </c>
      <c r="X18" s="38">
        <v>0.59123456790123452</v>
      </c>
      <c r="Y18" s="36">
        <v>0.82530864197530862</v>
      </c>
      <c r="Z18" s="39">
        <v>1.0680246913580247</v>
      </c>
      <c r="AA18" s="37">
        <v>8.4938271604938276E-2</v>
      </c>
      <c r="AB18" s="36">
        <v>0.43592592592592594</v>
      </c>
      <c r="AC18" s="40">
        <v>0.78246913580246913</v>
      </c>
      <c r="AD18" s="40">
        <f t="shared" si="12"/>
        <v>-8.2340425531914896E-2</v>
      </c>
      <c r="AE18" s="40">
        <f t="shared" si="10"/>
        <v>-1.9007092198581561E-2</v>
      </c>
      <c r="AF18" s="40">
        <f t="shared" si="11"/>
        <v>2.9481132075471699E-2</v>
      </c>
      <c r="AG18" s="46">
        <f t="shared" si="7"/>
        <v>4.1931529638385423E-3</v>
      </c>
      <c r="AH18" s="47">
        <f t="shared" si="0"/>
        <v>5.8532527799667281E-3</v>
      </c>
      <c r="AI18" s="47">
        <f t="shared" si="0"/>
        <v>7.5746432011207423E-3</v>
      </c>
      <c r="AJ18" s="46">
        <f t="shared" si="8"/>
        <v>4.0065222455159562E-4</v>
      </c>
      <c r="AK18" s="47">
        <f t="shared" si="1"/>
        <v>2.0562543675751222E-3</v>
      </c>
      <c r="AL18" s="47">
        <f t="shared" si="1"/>
        <v>3.6908921500116466E-3</v>
      </c>
      <c r="AM18" s="46">
        <f t="shared" si="2"/>
        <v>-1.4133091896785877E-2</v>
      </c>
      <c r="AN18" s="47">
        <f t="shared" si="2"/>
        <v>-5.5582142318222E-3</v>
      </c>
      <c r="AO18" s="47">
        <f t="shared" si="2"/>
        <v>2.9785078359093756E-3</v>
      </c>
      <c r="AP18" s="46">
        <f t="shared" si="3"/>
        <v>5.2279097766992123E-4</v>
      </c>
      <c r="AQ18" s="47">
        <f t="shared" si="4"/>
        <v>5.9264693894187667E-4</v>
      </c>
      <c r="AR18" s="47">
        <f t="shared" si="5"/>
        <v>7.2389337246270475E-4</v>
      </c>
      <c r="AS18" s="46">
        <f t="shared" si="6"/>
        <v>1.2674540813773085E-4</v>
      </c>
      <c r="AT18" s="47">
        <f t="shared" si="6"/>
        <v>1.8797023839314017E-4</v>
      </c>
      <c r="AU18" s="47">
        <f t="shared" si="6"/>
        <v>2.6892214270223382E-4</v>
      </c>
      <c r="AV18" s="48" t="s">
        <v>287</v>
      </c>
      <c r="AX18" s="49">
        <f t="shared" si="9"/>
        <v>0.47688075335943286</v>
      </c>
    </row>
    <row r="19" spans="1:50" x14ac:dyDescent="0.3">
      <c r="A19" t="s">
        <v>67</v>
      </c>
      <c r="B19" s="31" t="s">
        <v>5</v>
      </c>
      <c r="C19" t="s">
        <v>108</v>
      </c>
      <c r="D19" t="s">
        <v>20</v>
      </c>
      <c r="E19" t="s">
        <v>109</v>
      </c>
      <c r="F19" s="32" t="s">
        <v>110</v>
      </c>
      <c r="G19" s="33"/>
      <c r="H19" s="34">
        <v>0</v>
      </c>
      <c r="I19" s="34">
        <v>0</v>
      </c>
      <c r="J19" s="34">
        <v>66</v>
      </c>
      <c r="K19" s="34">
        <v>264</v>
      </c>
      <c r="L19" s="54"/>
      <c r="M19" s="55"/>
      <c r="N19" s="56"/>
      <c r="O19" s="38">
        <v>2.6493899204244031</v>
      </c>
      <c r="P19" s="36">
        <v>3.2809283819628647</v>
      </c>
      <c r="Q19" s="39">
        <v>3.9093368700265252</v>
      </c>
      <c r="R19" s="37">
        <v>1.3157471264367817</v>
      </c>
      <c r="S19" s="36">
        <v>2.1347568523430591</v>
      </c>
      <c r="T19" s="40">
        <v>2.9495844385499557</v>
      </c>
      <c r="U19" s="41"/>
      <c r="V19" s="42"/>
      <c r="W19" s="43"/>
      <c r="X19" s="38">
        <v>10.71246913580247</v>
      </c>
      <c r="Y19" s="36">
        <v>14.78222222222222</v>
      </c>
      <c r="Z19" s="39">
        <v>18.844814814814814</v>
      </c>
      <c r="AA19" s="37">
        <v>3.009753086419753</v>
      </c>
      <c r="AB19" s="36">
        <v>15.531851851851851</v>
      </c>
      <c r="AC19" s="40">
        <v>28.051358024691357</v>
      </c>
      <c r="AD19" s="57"/>
      <c r="AE19" s="57"/>
      <c r="AF19" s="57"/>
      <c r="AG19" s="46">
        <f t="shared" si="7"/>
        <v>0.16231013842124956</v>
      </c>
      <c r="AH19" s="47">
        <f t="shared" si="0"/>
        <v>0.22397306397306393</v>
      </c>
      <c r="AI19" s="47">
        <f t="shared" si="0"/>
        <v>0.28552749719416387</v>
      </c>
      <c r="AJ19" s="46">
        <f t="shared" si="8"/>
        <v>1.5200773163736126E-2</v>
      </c>
      <c r="AK19" s="47">
        <f t="shared" si="1"/>
        <v>7.8443696221473999E-2</v>
      </c>
      <c r="AL19" s="47">
        <f t="shared" si="1"/>
        <v>0.14167352537722908</v>
      </c>
      <c r="AM19" s="58"/>
      <c r="AN19" s="59"/>
      <c r="AO19" s="59"/>
      <c r="AP19" s="46">
        <f t="shared" si="3"/>
        <v>4.0142271521581868E-2</v>
      </c>
      <c r="AQ19" s="47">
        <f t="shared" si="4"/>
        <v>4.9711036090346439E-2</v>
      </c>
      <c r="AR19" s="47">
        <f t="shared" si="5"/>
        <v>5.9232376818583718E-2</v>
      </c>
      <c r="AS19" s="46">
        <f t="shared" si="6"/>
        <v>6.6451875072564733E-3</v>
      </c>
      <c r="AT19" s="47">
        <f t="shared" si="6"/>
        <v>1.0781600264358884E-2</v>
      </c>
      <c r="AU19" s="47">
        <f t="shared" si="6"/>
        <v>1.4896891103787654E-2</v>
      </c>
      <c r="AV19" s="48" t="s">
        <v>287</v>
      </c>
      <c r="AX19" s="49">
        <f t="shared" si="9"/>
        <v>0.65065633985765603</v>
      </c>
    </row>
    <row r="20" spans="1:50" x14ac:dyDescent="0.3">
      <c r="A20" t="s">
        <v>67</v>
      </c>
      <c r="B20" s="31" t="s">
        <v>5</v>
      </c>
      <c r="C20" t="s">
        <v>112</v>
      </c>
      <c r="D20" t="s">
        <v>113</v>
      </c>
      <c r="E20" t="s">
        <v>114</v>
      </c>
      <c r="F20" s="32" t="s">
        <v>115</v>
      </c>
      <c r="G20" s="33"/>
      <c r="H20" s="34">
        <v>6</v>
      </c>
      <c r="I20" s="34">
        <v>4</v>
      </c>
      <c r="J20" s="34">
        <v>3</v>
      </c>
      <c r="K20" s="34">
        <v>0</v>
      </c>
      <c r="L20" s="35">
        <v>-43.959969604863218</v>
      </c>
      <c r="M20" s="36">
        <v>-17.158996960486324</v>
      </c>
      <c r="N20" s="37">
        <v>9.6396656534954417</v>
      </c>
      <c r="O20" s="38">
        <v>1.3576657824933687</v>
      </c>
      <c r="P20" s="36">
        <v>1.5589301503094608</v>
      </c>
      <c r="Q20" s="39">
        <v>1.8890627763041554</v>
      </c>
      <c r="R20" s="37">
        <v>0.58762157382847036</v>
      </c>
      <c r="S20" s="36">
        <v>1.0008841732979663</v>
      </c>
      <c r="T20" s="40">
        <v>1.4110167992926612</v>
      </c>
      <c r="U20" s="51">
        <v>-206.23</v>
      </c>
      <c r="V20" s="52">
        <v>-47.61</v>
      </c>
      <c r="W20" s="53">
        <v>111.01</v>
      </c>
      <c r="X20" s="38">
        <v>3.164814814814815</v>
      </c>
      <c r="Y20" s="36">
        <v>4.5770370370370372</v>
      </c>
      <c r="Z20" s="39">
        <v>5.9854320987654317</v>
      </c>
      <c r="AA20" s="37">
        <v>1.1812345679012344</v>
      </c>
      <c r="AB20" s="36">
        <v>4.7114814814814814</v>
      </c>
      <c r="AC20" s="40">
        <v>8.2393827160493824</v>
      </c>
      <c r="AD20" s="40">
        <f t="shared" si="12"/>
        <v>-103.11499999999999</v>
      </c>
      <c r="AE20" s="40">
        <f t="shared" si="10"/>
        <v>-47.61</v>
      </c>
      <c r="AF20" s="40">
        <f t="shared" si="11"/>
        <v>37.003333333333337</v>
      </c>
      <c r="AG20" s="46">
        <f t="shared" si="7"/>
        <v>3.164814814814815</v>
      </c>
      <c r="AH20" s="47">
        <f>Y20/SQRT(($J20-$I20)^2)</f>
        <v>4.5770370370370372</v>
      </c>
      <c r="AI20" s="47">
        <f t="shared" ref="AI20:AI22" si="13">Z20/SQRT(($J20-$I20)^2)</f>
        <v>5.9854320987654317</v>
      </c>
      <c r="AJ20" s="46">
        <f t="shared" si="8"/>
        <v>0.39374485596707814</v>
      </c>
      <c r="AK20" s="47">
        <f t="shared" si="8"/>
        <v>1.5704938271604938</v>
      </c>
      <c r="AL20" s="47">
        <f t="shared" si="8"/>
        <v>2.7464609053497941</v>
      </c>
      <c r="AM20" s="46">
        <f t="shared" ref="AM20:AO25" si="14">L20/SQRT(($I20-$H20)^2)</f>
        <v>-21.979984802431609</v>
      </c>
      <c r="AN20" s="47">
        <f t="shared" si="14"/>
        <v>-8.5794984802431618</v>
      </c>
      <c r="AO20" s="47">
        <f t="shared" si="14"/>
        <v>4.8198328267477208</v>
      </c>
      <c r="AP20" s="46">
        <f t="shared" si="3"/>
        <v>1.3576657824933687</v>
      </c>
      <c r="AQ20" s="47">
        <f t="shared" si="4"/>
        <v>1.5589301503094608</v>
      </c>
      <c r="AR20" s="47">
        <f t="shared" si="5"/>
        <v>1.8890627763041554</v>
      </c>
      <c r="AS20" s="46">
        <f t="shared" si="6"/>
        <v>0.19587385794282344</v>
      </c>
      <c r="AT20" s="47">
        <f t="shared" si="6"/>
        <v>0.33362805776598875</v>
      </c>
      <c r="AU20" s="47">
        <f t="shared" si="6"/>
        <v>0.47033893309755376</v>
      </c>
      <c r="AV20" s="48" t="s">
        <v>287</v>
      </c>
      <c r="AX20" s="49">
        <f t="shared" si="9"/>
        <v>0.64203272551966639</v>
      </c>
    </row>
    <row r="21" spans="1:50" x14ac:dyDescent="0.3">
      <c r="A21" t="s">
        <v>67</v>
      </c>
      <c r="B21" s="31" t="s">
        <v>5</v>
      </c>
      <c r="C21" t="s">
        <v>112</v>
      </c>
      <c r="D21" t="s">
        <v>117</v>
      </c>
      <c r="E21" t="s">
        <v>118</v>
      </c>
      <c r="F21" s="32" t="s">
        <v>115</v>
      </c>
      <c r="G21" s="33"/>
      <c r="H21" s="34">
        <v>15</v>
      </c>
      <c r="I21" s="34">
        <v>10</v>
      </c>
      <c r="J21" s="34">
        <v>5</v>
      </c>
      <c r="K21" s="34">
        <v>0</v>
      </c>
      <c r="L21" s="35">
        <v>-93.334042553191495</v>
      </c>
      <c r="M21" s="36">
        <v>-36.236778115501515</v>
      </c>
      <c r="N21" s="37">
        <v>20.84510638297872</v>
      </c>
      <c r="O21" s="38">
        <v>5.3741821396993821</v>
      </c>
      <c r="P21" s="36">
        <v>6.8511936339522554</v>
      </c>
      <c r="Q21" s="39">
        <v>8.4221308576480993</v>
      </c>
      <c r="R21" s="37">
        <v>0.91221927497789568</v>
      </c>
      <c r="S21" s="36">
        <v>1.5362599469496023</v>
      </c>
      <c r="T21" s="40">
        <v>2.1603006189213088</v>
      </c>
      <c r="U21" s="51">
        <v>-414.17</v>
      </c>
      <c r="V21" s="52">
        <v>-95.62</v>
      </c>
      <c r="W21" s="53">
        <v>222.94</v>
      </c>
      <c r="X21" s="38">
        <v>16.301234567901236</v>
      </c>
      <c r="Y21" s="36">
        <v>23.18753086419753</v>
      </c>
      <c r="Z21" s="39">
        <v>30.067283950617288</v>
      </c>
      <c r="AA21" s="37">
        <v>1.8054320987654322</v>
      </c>
      <c r="AB21" s="36">
        <v>8.0346913580246913</v>
      </c>
      <c r="AC21" s="40">
        <v>14.265432098765432</v>
      </c>
      <c r="AD21" s="40">
        <f t="shared" si="12"/>
        <v>-82.834000000000003</v>
      </c>
      <c r="AE21" s="40">
        <f t="shared" si="10"/>
        <v>-19.124000000000002</v>
      </c>
      <c r="AF21" s="40">
        <f t="shared" si="11"/>
        <v>44.588000000000001</v>
      </c>
      <c r="AG21" s="46">
        <f t="shared" si="7"/>
        <v>3.2602469135802474</v>
      </c>
      <c r="AH21" s="47">
        <f t="shared" si="7"/>
        <v>4.6375061728395064</v>
      </c>
      <c r="AI21" s="47">
        <f t="shared" si="13"/>
        <v>6.0134567901234579</v>
      </c>
      <c r="AJ21" s="46">
        <f t="shared" si="8"/>
        <v>0.36108641975308642</v>
      </c>
      <c r="AK21" s="47">
        <f t="shared" si="8"/>
        <v>1.6069382716049383</v>
      </c>
      <c r="AL21" s="47">
        <f t="shared" si="8"/>
        <v>2.8530864197530863</v>
      </c>
      <c r="AM21" s="46">
        <f t="shared" si="14"/>
        <v>-18.666808510638297</v>
      </c>
      <c r="AN21" s="47">
        <f t="shared" si="14"/>
        <v>-7.2473556231003027</v>
      </c>
      <c r="AO21" s="47">
        <f t="shared" si="14"/>
        <v>4.1690212765957444</v>
      </c>
      <c r="AP21" s="46">
        <f t="shared" si="3"/>
        <v>1.0748364279398763</v>
      </c>
      <c r="AQ21" s="47">
        <f t="shared" si="4"/>
        <v>1.370238726790451</v>
      </c>
      <c r="AR21" s="47">
        <f t="shared" si="5"/>
        <v>1.6844261715296198</v>
      </c>
      <c r="AS21" s="46">
        <f t="shared" si="6"/>
        <v>0.18244385499557914</v>
      </c>
      <c r="AT21" s="47">
        <f t="shared" si="6"/>
        <v>0.30725198938992049</v>
      </c>
      <c r="AU21" s="47">
        <f t="shared" si="6"/>
        <v>0.43206012378426173</v>
      </c>
      <c r="AV21" s="48" t="s">
        <v>287</v>
      </c>
      <c r="AX21" s="49">
        <f t="shared" si="9"/>
        <v>0.22423245189515661</v>
      </c>
    </row>
    <row r="22" spans="1:50" ht="15" thickBot="1" x14ac:dyDescent="0.35">
      <c r="A22" t="s">
        <v>67</v>
      </c>
      <c r="B22" s="60" t="s">
        <v>5</v>
      </c>
      <c r="C22" s="61" t="s">
        <v>108</v>
      </c>
      <c r="D22" s="61" t="s">
        <v>35</v>
      </c>
      <c r="E22" s="61" t="s">
        <v>119</v>
      </c>
      <c r="F22" s="62" t="s">
        <v>96</v>
      </c>
      <c r="G22" s="63"/>
      <c r="H22" s="64">
        <v>990</v>
      </c>
      <c r="I22" s="64">
        <v>534</v>
      </c>
      <c r="J22" s="64">
        <v>369</v>
      </c>
      <c r="K22" s="64">
        <v>0</v>
      </c>
      <c r="L22" s="65">
        <v>-250.96598784194529</v>
      </c>
      <c r="M22" s="66">
        <v>-21.442066869300909</v>
      </c>
      <c r="N22" s="67">
        <v>54.2670820668693</v>
      </c>
      <c r="O22" s="68">
        <v>5.2988063660477449</v>
      </c>
      <c r="P22" s="66">
        <v>6.6729089301503102</v>
      </c>
      <c r="Q22" s="69">
        <v>8.0428293545534917</v>
      </c>
      <c r="R22" s="67">
        <v>2.0289920424403181</v>
      </c>
      <c r="S22" s="66">
        <v>3.3237223695844387</v>
      </c>
      <c r="T22" s="70">
        <v>4.6197966401414678</v>
      </c>
      <c r="U22" s="71">
        <v>-1358.56</v>
      </c>
      <c r="V22" s="72">
        <v>-313.66000000000003</v>
      </c>
      <c r="W22" s="73">
        <v>731.28</v>
      </c>
      <c r="X22" s="68">
        <v>22.299999999999997</v>
      </c>
      <c r="Y22" s="66">
        <v>31.372222222222224</v>
      </c>
      <c r="Z22" s="69">
        <v>40.440000000000005</v>
      </c>
      <c r="AA22" s="67">
        <v>5.2585185185185193</v>
      </c>
      <c r="AB22" s="66">
        <v>24.387283950617281</v>
      </c>
      <c r="AC22" s="70">
        <v>43.519999999999996</v>
      </c>
      <c r="AD22" s="40">
        <f t="shared" si="12"/>
        <v>-2.9792982456140349</v>
      </c>
      <c r="AE22" s="40">
        <f>V22/SQRT(($J22-$I22)^2)</f>
        <v>-1.9009696969696972</v>
      </c>
      <c r="AF22" s="40">
        <f>W22/SQRT(($K22-$J22)^2)</f>
        <v>1.9817886178861788</v>
      </c>
      <c r="AG22" s="74">
        <f t="shared" si="7"/>
        <v>0.13515151515151513</v>
      </c>
      <c r="AH22" s="75">
        <f t="shared" si="7"/>
        <v>0.19013468013468016</v>
      </c>
      <c r="AI22" s="75">
        <f t="shared" si="13"/>
        <v>0.24509090909090911</v>
      </c>
      <c r="AJ22" s="74">
        <f t="shared" si="8"/>
        <v>1.4250727692462111E-2</v>
      </c>
      <c r="AK22" s="75">
        <f t="shared" si="8"/>
        <v>6.6090200408176911E-2</v>
      </c>
      <c r="AL22" s="75">
        <f t="shared" si="8"/>
        <v>0.11794037940379402</v>
      </c>
      <c r="AM22" s="74">
        <f t="shared" si="14"/>
        <v>-0.55036400842531863</v>
      </c>
      <c r="AN22" s="75">
        <f t="shared" si="14"/>
        <v>-4.7022076467765149E-2</v>
      </c>
      <c r="AO22" s="75">
        <f t="shared" si="14"/>
        <v>0.11900675891857303</v>
      </c>
      <c r="AP22" s="74">
        <f t="shared" si="3"/>
        <v>3.211397797604694E-2</v>
      </c>
      <c r="AQ22" s="47">
        <f t="shared" si="4"/>
        <v>4.0441872303941272E-2</v>
      </c>
      <c r="AR22" s="75">
        <f t="shared" si="5"/>
        <v>4.8744420330627224E-2</v>
      </c>
      <c r="AS22" s="74">
        <f t="shared" si="6"/>
        <v>5.4986234212474746E-3</v>
      </c>
      <c r="AT22" s="75">
        <f t="shared" si="6"/>
        <v>9.0073776953507826E-3</v>
      </c>
      <c r="AU22" s="75">
        <f t="shared" si="6"/>
        <v>1.2519774092524303E-2</v>
      </c>
      <c r="AV22" s="76" t="s">
        <v>287</v>
      </c>
      <c r="AX22" s="49">
        <f t="shared" si="9"/>
        <v>0.49809197223819601</v>
      </c>
    </row>
    <row r="23" spans="1:50" ht="15" thickBot="1" x14ac:dyDescent="0.35">
      <c r="A23" t="s">
        <v>120</v>
      </c>
      <c r="B23" s="31" t="s">
        <v>6</v>
      </c>
      <c r="C23" t="s">
        <v>82</v>
      </c>
      <c r="D23" t="s">
        <v>28</v>
      </c>
      <c r="E23" t="s">
        <v>121</v>
      </c>
      <c r="F23" s="32" t="s">
        <v>84</v>
      </c>
      <c r="G23" s="77"/>
      <c r="H23" s="37">
        <v>22</v>
      </c>
      <c r="I23" s="34">
        <v>21</v>
      </c>
      <c r="J23" s="34">
        <v>20</v>
      </c>
      <c r="K23" s="37">
        <v>19</v>
      </c>
      <c r="L23" s="35">
        <v>-6.28</v>
      </c>
      <c r="M23" s="36">
        <v>-3.96</v>
      </c>
      <c r="N23" s="37">
        <v>-1.64</v>
      </c>
      <c r="O23" s="38">
        <v>1.64</v>
      </c>
      <c r="P23" s="36">
        <v>3.96</v>
      </c>
      <c r="Q23" s="39">
        <v>6.28</v>
      </c>
      <c r="R23" s="37">
        <v>1.64</v>
      </c>
      <c r="S23" s="36">
        <v>3.96</v>
      </c>
      <c r="T23" s="40">
        <v>6.28</v>
      </c>
      <c r="U23" s="51">
        <v>-5.46</v>
      </c>
      <c r="V23" s="52">
        <v>-4.1500000000000004</v>
      </c>
      <c r="W23" s="53">
        <v>-2.84</v>
      </c>
      <c r="X23" s="38">
        <v>2.84</v>
      </c>
      <c r="Y23" s="36">
        <v>4.1500000000000004</v>
      </c>
      <c r="Z23" s="39">
        <v>5.46</v>
      </c>
      <c r="AA23" s="37">
        <v>2.84</v>
      </c>
      <c r="AB23" s="36">
        <v>4.1500000000000004</v>
      </c>
      <c r="AC23" s="40">
        <v>5.46</v>
      </c>
      <c r="AD23" s="78"/>
      <c r="AE23" s="79"/>
      <c r="AF23" s="79"/>
      <c r="AG23" s="80">
        <f t="shared" ref="AG23:AI28" si="15">X23/SQRT(($J23-$I23)^2)</f>
        <v>2.84</v>
      </c>
      <c r="AH23" s="80">
        <f t="shared" si="15"/>
        <v>4.1500000000000004</v>
      </c>
      <c r="AI23" s="80">
        <f t="shared" si="15"/>
        <v>5.46</v>
      </c>
      <c r="AJ23" s="80">
        <f t="shared" si="8"/>
        <v>2.84</v>
      </c>
      <c r="AK23" s="80">
        <f t="shared" si="8"/>
        <v>4.1500000000000004</v>
      </c>
      <c r="AL23" s="80">
        <f t="shared" si="8"/>
        <v>5.46</v>
      </c>
      <c r="AM23" s="80">
        <f t="shared" si="14"/>
        <v>-6.28</v>
      </c>
      <c r="AN23" s="80">
        <f t="shared" si="14"/>
        <v>-3.96</v>
      </c>
      <c r="AO23" s="80">
        <f t="shared" si="14"/>
        <v>-1.64</v>
      </c>
      <c r="AP23" s="40">
        <f t="shared" ref="AP23:AP28" si="16">IFERROR(O23/SQRT(($J23-$I23)^2), 0)</f>
        <v>1.64</v>
      </c>
      <c r="AQ23" s="40">
        <f t="shared" si="4"/>
        <v>3.96</v>
      </c>
      <c r="AR23" s="40">
        <f t="shared" si="4"/>
        <v>6.28</v>
      </c>
      <c r="AS23" s="80">
        <f t="shared" si="6"/>
        <v>1.64</v>
      </c>
      <c r="AT23" s="80">
        <f t="shared" si="6"/>
        <v>3.96</v>
      </c>
      <c r="AU23" s="80">
        <f t="shared" si="6"/>
        <v>6.28</v>
      </c>
      <c r="AV23" s="48" t="s">
        <v>288</v>
      </c>
      <c r="AX23" s="49">
        <f t="shared" si="9"/>
        <v>1</v>
      </c>
    </row>
    <row r="24" spans="1:50" ht="15" thickBot="1" x14ac:dyDescent="0.35">
      <c r="A24" t="s">
        <v>120</v>
      </c>
      <c r="B24" s="31" t="s">
        <v>6</v>
      </c>
      <c r="C24" t="s">
        <v>123</v>
      </c>
      <c r="D24" t="s">
        <v>43</v>
      </c>
      <c r="E24" t="s">
        <v>124</v>
      </c>
      <c r="F24" s="32" t="s">
        <v>84</v>
      </c>
      <c r="G24" s="77"/>
      <c r="H24" s="37">
        <v>6</v>
      </c>
      <c r="I24" s="34">
        <v>7</v>
      </c>
      <c r="J24" s="34">
        <v>10</v>
      </c>
      <c r="K24" s="37">
        <v>12</v>
      </c>
      <c r="L24" s="35">
        <v>-2.75</v>
      </c>
      <c r="M24" s="36">
        <v>-1.73</v>
      </c>
      <c r="N24" s="37">
        <v>-0.7</v>
      </c>
      <c r="O24" s="38">
        <v>2.1</v>
      </c>
      <c r="P24" s="36">
        <v>5.18</v>
      </c>
      <c r="Q24" s="39">
        <v>8.25</v>
      </c>
      <c r="R24" s="37">
        <v>1.4</v>
      </c>
      <c r="S24" s="36">
        <v>3.46</v>
      </c>
      <c r="T24" s="40">
        <v>5.5</v>
      </c>
      <c r="U24" s="51">
        <v>-1.43</v>
      </c>
      <c r="V24" s="52">
        <v>-0.95</v>
      </c>
      <c r="W24" s="53">
        <v>-0.46</v>
      </c>
      <c r="X24" s="38">
        <v>1.38</v>
      </c>
      <c r="Y24" s="36">
        <v>2.85</v>
      </c>
      <c r="Z24" s="39">
        <v>4.29</v>
      </c>
      <c r="AA24" s="37">
        <v>0.92</v>
      </c>
      <c r="AB24" s="36">
        <v>1.9</v>
      </c>
      <c r="AC24" s="40">
        <v>2.86</v>
      </c>
      <c r="AD24" s="81"/>
      <c r="AE24" s="44"/>
      <c r="AF24" s="44"/>
      <c r="AG24" s="80">
        <f t="shared" si="15"/>
        <v>0.45999999999999996</v>
      </c>
      <c r="AH24" s="80">
        <f t="shared" si="15"/>
        <v>0.95000000000000007</v>
      </c>
      <c r="AI24" s="80">
        <f t="shared" si="15"/>
        <v>1.43</v>
      </c>
      <c r="AJ24" s="40">
        <f t="shared" si="8"/>
        <v>0.46</v>
      </c>
      <c r="AK24" s="80">
        <f t="shared" si="8"/>
        <v>0.95</v>
      </c>
      <c r="AL24" s="40">
        <f t="shared" si="8"/>
        <v>1.43</v>
      </c>
      <c r="AM24" s="40">
        <f t="shared" si="14"/>
        <v>-2.75</v>
      </c>
      <c r="AN24" s="40">
        <f t="shared" si="14"/>
        <v>-1.73</v>
      </c>
      <c r="AO24" s="40">
        <f t="shared" si="14"/>
        <v>-0.7</v>
      </c>
      <c r="AP24" s="40">
        <f t="shared" si="16"/>
        <v>0.70000000000000007</v>
      </c>
      <c r="AQ24" s="40">
        <f t="shared" si="4"/>
        <v>1.7266666666666666</v>
      </c>
      <c r="AR24" s="40">
        <f t="shared" si="4"/>
        <v>2.75</v>
      </c>
      <c r="AS24" s="40">
        <f t="shared" si="6"/>
        <v>0.7</v>
      </c>
      <c r="AT24" s="40">
        <f t="shared" si="6"/>
        <v>1.73</v>
      </c>
      <c r="AU24" s="40">
        <f t="shared" si="6"/>
        <v>2.75</v>
      </c>
      <c r="AV24" s="48" t="s">
        <v>288</v>
      </c>
      <c r="AX24" s="49">
        <f t="shared" si="9"/>
        <v>0.66795366795366795</v>
      </c>
    </row>
    <row r="25" spans="1:50" ht="15" thickBot="1" x14ac:dyDescent="0.35">
      <c r="A25" t="s">
        <v>120</v>
      </c>
      <c r="B25" s="31" t="s">
        <v>6</v>
      </c>
      <c r="C25" t="s">
        <v>126</v>
      </c>
      <c r="D25" t="s">
        <v>44</v>
      </c>
      <c r="E25" t="s">
        <v>127</v>
      </c>
      <c r="F25" s="32" t="s">
        <v>84</v>
      </c>
      <c r="G25" s="77"/>
      <c r="H25" s="37">
        <v>73</v>
      </c>
      <c r="I25" s="34">
        <v>77</v>
      </c>
      <c r="J25" s="34">
        <v>78</v>
      </c>
      <c r="K25" s="37">
        <v>90</v>
      </c>
      <c r="L25" s="35">
        <v>-3.44</v>
      </c>
      <c r="M25" s="36">
        <v>-2.12</v>
      </c>
      <c r="N25" s="37">
        <v>-0.82</v>
      </c>
      <c r="O25" s="38">
        <v>0.2</v>
      </c>
      <c r="P25" s="36">
        <v>0.53</v>
      </c>
      <c r="Q25" s="39">
        <v>0.86</v>
      </c>
      <c r="R25" s="37">
        <v>2.4</v>
      </c>
      <c r="S25" s="36">
        <v>6.36</v>
      </c>
      <c r="T25" s="40">
        <v>10.32</v>
      </c>
      <c r="U25" s="51">
        <v>-1.48</v>
      </c>
      <c r="V25" s="52">
        <v>-0.84</v>
      </c>
      <c r="W25" s="53">
        <v>-0.2</v>
      </c>
      <c r="X25" s="38">
        <v>0.05</v>
      </c>
      <c r="Y25" s="36">
        <v>0.21</v>
      </c>
      <c r="Z25" s="39">
        <v>0.37</v>
      </c>
      <c r="AA25" s="37">
        <v>0.6</v>
      </c>
      <c r="AB25" s="36">
        <v>2.52</v>
      </c>
      <c r="AC25" s="40">
        <v>4.4400000000000004</v>
      </c>
      <c r="AD25" s="81"/>
      <c r="AE25" s="44"/>
      <c r="AF25" s="44"/>
      <c r="AG25" s="80">
        <f t="shared" si="15"/>
        <v>0.05</v>
      </c>
      <c r="AH25" s="80">
        <f t="shared" si="15"/>
        <v>0.21</v>
      </c>
      <c r="AI25" s="80">
        <f t="shared" si="15"/>
        <v>0.37</v>
      </c>
      <c r="AJ25" s="40">
        <f t="shared" si="8"/>
        <v>4.9999999999999996E-2</v>
      </c>
      <c r="AK25" s="80">
        <f t="shared" si="8"/>
        <v>0.21</v>
      </c>
      <c r="AL25" s="40">
        <f t="shared" si="8"/>
        <v>0.37000000000000005</v>
      </c>
      <c r="AM25" s="40">
        <f t="shared" si="14"/>
        <v>-0.86</v>
      </c>
      <c r="AN25" s="40">
        <f t="shared" si="14"/>
        <v>-0.53</v>
      </c>
      <c r="AO25" s="40">
        <f t="shared" si="14"/>
        <v>-0.20499999999999999</v>
      </c>
      <c r="AP25" s="40">
        <f t="shared" si="16"/>
        <v>0.2</v>
      </c>
      <c r="AQ25" s="40">
        <f t="shared" si="4"/>
        <v>0.53</v>
      </c>
      <c r="AR25" s="40">
        <f t="shared" si="4"/>
        <v>0.86</v>
      </c>
      <c r="AS25" s="40">
        <f t="shared" si="6"/>
        <v>0.19999999999999998</v>
      </c>
      <c r="AT25" s="40">
        <f t="shared" si="6"/>
        <v>0.53</v>
      </c>
      <c r="AU25" s="40">
        <f t="shared" si="6"/>
        <v>0.86</v>
      </c>
      <c r="AV25" s="48" t="s">
        <v>288</v>
      </c>
      <c r="AX25" s="49">
        <f t="shared" si="9"/>
        <v>12</v>
      </c>
    </row>
    <row r="26" spans="1:50" ht="15" thickBot="1" x14ac:dyDescent="0.35">
      <c r="A26" t="s">
        <v>120</v>
      </c>
      <c r="B26" s="31" t="s">
        <v>6</v>
      </c>
      <c r="C26" t="s">
        <v>126</v>
      </c>
      <c r="D26" t="s">
        <v>36</v>
      </c>
      <c r="E26" t="s">
        <v>128</v>
      </c>
      <c r="F26" s="32" t="s">
        <v>84</v>
      </c>
      <c r="G26" s="77"/>
      <c r="H26" s="37">
        <v>0</v>
      </c>
      <c r="I26" s="34">
        <v>0</v>
      </c>
      <c r="J26" s="34">
        <v>10</v>
      </c>
      <c r="K26" s="37">
        <v>43</v>
      </c>
      <c r="L26" s="54"/>
      <c r="M26" s="55"/>
      <c r="N26" s="56"/>
      <c r="O26" s="38">
        <v>0.7</v>
      </c>
      <c r="P26" s="36">
        <v>1.99</v>
      </c>
      <c r="Q26" s="39">
        <v>3.3</v>
      </c>
      <c r="R26" s="37">
        <v>2.31</v>
      </c>
      <c r="S26" s="36">
        <v>6.6</v>
      </c>
      <c r="T26" s="40">
        <v>10.89</v>
      </c>
      <c r="U26" s="41"/>
      <c r="V26" s="42"/>
      <c r="W26" s="43"/>
      <c r="X26" s="38">
        <v>-0.3</v>
      </c>
      <c r="Y26" s="36">
        <v>0.5</v>
      </c>
      <c r="Z26" s="39">
        <v>1.2</v>
      </c>
      <c r="AA26" s="37">
        <v>-0.99</v>
      </c>
      <c r="AB26" s="36">
        <v>1.65</v>
      </c>
      <c r="AC26" s="40">
        <v>3.96</v>
      </c>
      <c r="AD26" s="81"/>
      <c r="AE26" s="44"/>
      <c r="AF26" s="44"/>
      <c r="AG26" s="80">
        <f t="shared" si="15"/>
        <v>-0.03</v>
      </c>
      <c r="AH26" s="80">
        <f t="shared" si="15"/>
        <v>0.05</v>
      </c>
      <c r="AI26" s="80">
        <f t="shared" si="15"/>
        <v>0.12</v>
      </c>
      <c r="AJ26" s="40">
        <f t="shared" si="8"/>
        <v>-0.03</v>
      </c>
      <c r="AK26" s="80">
        <f t="shared" si="8"/>
        <v>4.9999999999999996E-2</v>
      </c>
      <c r="AL26" s="40">
        <f t="shared" si="8"/>
        <v>0.12</v>
      </c>
      <c r="AM26" s="44"/>
      <c r="AN26" s="79"/>
      <c r="AO26" s="79"/>
      <c r="AP26" s="40">
        <f t="shared" si="16"/>
        <v>6.9999999999999993E-2</v>
      </c>
      <c r="AQ26" s="40">
        <f t="shared" si="4"/>
        <v>0.19900000000000001</v>
      </c>
      <c r="AR26" s="40">
        <f t="shared" si="4"/>
        <v>0.32999999999999996</v>
      </c>
      <c r="AS26" s="40">
        <f t="shared" si="6"/>
        <v>7.0000000000000007E-2</v>
      </c>
      <c r="AT26" s="40">
        <f t="shared" si="6"/>
        <v>0.19999999999999998</v>
      </c>
      <c r="AU26" s="40">
        <f t="shared" si="6"/>
        <v>0.33</v>
      </c>
      <c r="AV26" s="48" t="s">
        <v>288</v>
      </c>
      <c r="AX26" s="49">
        <f t="shared" si="9"/>
        <v>3.316582914572864</v>
      </c>
    </row>
    <row r="27" spans="1:50" ht="15" thickBot="1" x14ac:dyDescent="0.35">
      <c r="A27" t="s">
        <v>120</v>
      </c>
      <c r="B27" s="31" t="s">
        <v>6</v>
      </c>
      <c r="C27" t="s">
        <v>94</v>
      </c>
      <c r="D27" t="s">
        <v>34</v>
      </c>
      <c r="E27" t="s">
        <v>131</v>
      </c>
      <c r="F27" s="32" t="s">
        <v>132</v>
      </c>
      <c r="G27" s="77"/>
      <c r="H27" s="34">
        <v>31</v>
      </c>
      <c r="I27" s="34">
        <v>17</v>
      </c>
      <c r="J27" s="34">
        <v>7</v>
      </c>
      <c r="K27" s="34">
        <v>0</v>
      </c>
      <c r="L27" s="35">
        <v>-12.3</v>
      </c>
      <c r="M27" s="36">
        <v>-8.85</v>
      </c>
      <c r="N27" s="37">
        <v>-5.25</v>
      </c>
      <c r="O27" s="38">
        <v>3.15</v>
      </c>
      <c r="P27" s="36">
        <v>5.3</v>
      </c>
      <c r="Q27" s="39">
        <v>7.38</v>
      </c>
      <c r="R27" s="37">
        <v>2.4500000000000002</v>
      </c>
      <c r="S27" s="36">
        <v>4.13</v>
      </c>
      <c r="T27" s="40">
        <v>5.74</v>
      </c>
      <c r="U27" s="51">
        <v>-3.6</v>
      </c>
      <c r="V27" s="52">
        <v>-2.1</v>
      </c>
      <c r="W27" s="53">
        <v>-0.6</v>
      </c>
      <c r="X27" s="38">
        <v>0.36</v>
      </c>
      <c r="Y27" s="36">
        <v>1.26</v>
      </c>
      <c r="Z27" s="39">
        <v>2.16</v>
      </c>
      <c r="AA27" s="37">
        <v>0.28000000000000003</v>
      </c>
      <c r="AB27" s="36">
        <v>0.98</v>
      </c>
      <c r="AC27" s="40">
        <v>1.68</v>
      </c>
      <c r="AD27" s="81"/>
      <c r="AE27" s="44"/>
      <c r="AF27" s="44"/>
      <c r="AG27" s="80">
        <f t="shared" si="15"/>
        <v>3.5999999999999997E-2</v>
      </c>
      <c r="AH27" s="80">
        <f t="shared" si="15"/>
        <v>0.126</v>
      </c>
      <c r="AI27" s="80">
        <f t="shared" si="15"/>
        <v>0.21600000000000003</v>
      </c>
      <c r="AJ27" s="40">
        <f t="shared" si="8"/>
        <v>0.04</v>
      </c>
      <c r="AK27" s="80">
        <f t="shared" si="8"/>
        <v>0.13999999999999999</v>
      </c>
      <c r="AL27" s="40">
        <f t="shared" si="8"/>
        <v>0.24</v>
      </c>
      <c r="AM27" s="40">
        <f t="shared" ref="AM27:AO28" si="17">L27/SQRT(($I27-$H27)^2)</f>
        <v>-0.87857142857142867</v>
      </c>
      <c r="AN27" s="40">
        <f t="shared" si="17"/>
        <v>-0.63214285714285712</v>
      </c>
      <c r="AO27" s="40">
        <f t="shared" si="17"/>
        <v>-0.375</v>
      </c>
      <c r="AP27" s="40">
        <f t="shared" si="16"/>
        <v>0.315</v>
      </c>
      <c r="AQ27" s="40">
        <f t="shared" si="4"/>
        <v>0.53</v>
      </c>
      <c r="AR27" s="40">
        <f t="shared" si="4"/>
        <v>0.73799999999999999</v>
      </c>
      <c r="AS27" s="40">
        <f t="shared" si="6"/>
        <v>0.35000000000000003</v>
      </c>
      <c r="AT27" s="40">
        <f t="shared" si="6"/>
        <v>0.59</v>
      </c>
      <c r="AU27" s="40">
        <f t="shared" si="6"/>
        <v>0.82000000000000006</v>
      </c>
      <c r="AV27" s="48" t="s">
        <v>288</v>
      </c>
      <c r="AX27" s="49">
        <f t="shared" si="9"/>
        <v>0.77924528301886797</v>
      </c>
    </row>
    <row r="28" spans="1:50" ht="15" thickBot="1" x14ac:dyDescent="0.35">
      <c r="A28" t="s">
        <v>120</v>
      </c>
      <c r="B28" s="60" t="s">
        <v>6</v>
      </c>
      <c r="C28" s="61" t="s">
        <v>86</v>
      </c>
      <c r="D28" s="61" t="s">
        <v>87</v>
      </c>
      <c r="E28" s="61" t="s">
        <v>133</v>
      </c>
      <c r="F28" s="62" t="s">
        <v>134</v>
      </c>
      <c r="G28" s="82"/>
      <c r="H28" s="64">
        <v>10</v>
      </c>
      <c r="I28" s="64">
        <v>1</v>
      </c>
      <c r="J28" s="64">
        <v>0.5</v>
      </c>
      <c r="K28" s="64">
        <v>0.2</v>
      </c>
      <c r="L28" s="65">
        <v>-2.0099999999999998</v>
      </c>
      <c r="M28" s="66">
        <v>-0.36</v>
      </c>
      <c r="N28" s="67">
        <v>1.29</v>
      </c>
      <c r="O28" s="68">
        <v>-0.65</v>
      </c>
      <c r="P28" s="66">
        <v>0.18</v>
      </c>
      <c r="Q28" s="69">
        <v>1.01</v>
      </c>
      <c r="R28" s="67">
        <v>-0.39</v>
      </c>
      <c r="S28" s="66">
        <v>0.11</v>
      </c>
      <c r="T28" s="70">
        <v>0.6</v>
      </c>
      <c r="U28" s="71">
        <v>-2.8</v>
      </c>
      <c r="V28" s="72">
        <v>-1.29</v>
      </c>
      <c r="W28" s="73">
        <v>0.33</v>
      </c>
      <c r="X28" s="38">
        <v>-0.17</v>
      </c>
      <c r="Y28" s="66">
        <v>0.64</v>
      </c>
      <c r="Z28" s="39">
        <v>1.45</v>
      </c>
      <c r="AA28" s="67">
        <v>-0.1</v>
      </c>
      <c r="AB28" s="66">
        <v>0.39</v>
      </c>
      <c r="AC28" s="70">
        <v>0.87</v>
      </c>
      <c r="AD28" s="83"/>
      <c r="AE28" s="84"/>
      <c r="AF28" s="84"/>
      <c r="AG28" s="80">
        <f t="shared" si="15"/>
        <v>-0.34</v>
      </c>
      <c r="AH28" s="80">
        <f t="shared" si="15"/>
        <v>1.28</v>
      </c>
      <c r="AI28" s="80">
        <f t="shared" si="15"/>
        <v>2.9</v>
      </c>
      <c r="AJ28" s="70">
        <f t="shared" si="8"/>
        <v>-0.33333333333333337</v>
      </c>
      <c r="AK28" s="80">
        <f t="shared" si="8"/>
        <v>1.3</v>
      </c>
      <c r="AL28" s="70">
        <f t="shared" si="8"/>
        <v>2.9</v>
      </c>
      <c r="AM28" s="40">
        <f t="shared" si="17"/>
        <v>-0.2233333333333333</v>
      </c>
      <c r="AN28" s="40">
        <f t="shared" si="17"/>
        <v>-0.04</v>
      </c>
      <c r="AO28" s="40">
        <f t="shared" si="17"/>
        <v>0.14333333333333334</v>
      </c>
      <c r="AP28" s="40">
        <f t="shared" si="16"/>
        <v>-1.3</v>
      </c>
      <c r="AQ28" s="40">
        <f t="shared" si="4"/>
        <v>0.36</v>
      </c>
      <c r="AR28" s="40">
        <f t="shared" si="4"/>
        <v>2.02</v>
      </c>
      <c r="AS28" s="70">
        <f t="shared" si="6"/>
        <v>-1.3</v>
      </c>
      <c r="AT28" s="70">
        <f t="shared" si="6"/>
        <v>0.3666666666666667</v>
      </c>
      <c r="AU28" s="70">
        <f t="shared" si="6"/>
        <v>2</v>
      </c>
      <c r="AV28" s="76" t="s">
        <v>288</v>
      </c>
      <c r="AX28" s="49">
        <f t="shared" si="9"/>
        <v>0.61111111111111116</v>
      </c>
    </row>
    <row r="29" spans="1:50" ht="15" thickBot="1" x14ac:dyDescent="0.35">
      <c r="A29" t="s">
        <v>135</v>
      </c>
      <c r="B29" s="31" t="s">
        <v>4</v>
      </c>
      <c r="C29" t="s">
        <v>108</v>
      </c>
      <c r="D29" t="s">
        <v>35</v>
      </c>
      <c r="E29" t="s">
        <v>136</v>
      </c>
      <c r="F29" s="32" t="s">
        <v>132</v>
      </c>
      <c r="G29" s="77"/>
      <c r="H29" s="85"/>
      <c r="I29" s="34">
        <v>600</v>
      </c>
      <c r="J29" s="34">
        <v>370</v>
      </c>
      <c r="K29" s="34">
        <v>0</v>
      </c>
      <c r="L29" s="54"/>
      <c r="M29" s="55"/>
      <c r="N29" s="56"/>
      <c r="O29" s="38">
        <v>3.23</v>
      </c>
      <c r="P29" s="36">
        <v>4.28</v>
      </c>
      <c r="Q29" s="39">
        <v>5.33</v>
      </c>
      <c r="R29" s="37">
        <v>5.2</v>
      </c>
      <c r="S29" s="36">
        <v>6.89</v>
      </c>
      <c r="T29" s="40">
        <v>8.58</v>
      </c>
      <c r="U29" s="41"/>
      <c r="V29" s="42"/>
      <c r="W29" s="43"/>
      <c r="X29" s="86"/>
      <c r="Y29" s="55"/>
      <c r="Z29" s="87"/>
      <c r="AA29" s="56"/>
      <c r="AB29" s="55"/>
      <c r="AC29" s="88"/>
      <c r="AD29" s="78"/>
      <c r="AE29" s="79"/>
      <c r="AF29" s="89"/>
      <c r="AG29" s="90"/>
      <c r="AH29" s="90"/>
      <c r="AI29" s="90"/>
      <c r="AJ29" s="79"/>
      <c r="AK29" s="79"/>
      <c r="AL29" s="79"/>
      <c r="AM29" s="79"/>
      <c r="AN29" s="79"/>
      <c r="AO29" s="79"/>
      <c r="AP29" s="80">
        <f t="shared" ref="AP29:AP56" si="18">IFERROR(O29/SQRT(($J29-$I29)^2),0)</f>
        <v>1.4043478260869565E-2</v>
      </c>
      <c r="AQ29" s="40">
        <f t="shared" si="4"/>
        <v>1.8608695652173914E-2</v>
      </c>
      <c r="AR29" s="70">
        <f t="shared" ref="AR29:AR56" si="19">IFERROR(Q29/SQRT(($J29-$I29)^2),0)</f>
        <v>2.317391304347826E-2</v>
      </c>
      <c r="AS29" s="80">
        <f t="shared" si="6"/>
        <v>1.4054054054054054E-2</v>
      </c>
      <c r="AT29" s="80">
        <f t="shared" si="6"/>
        <v>1.862162162162162E-2</v>
      </c>
      <c r="AU29" s="80">
        <f t="shared" si="6"/>
        <v>2.3189189189189191E-2</v>
      </c>
      <c r="AV29" s="48" t="s">
        <v>289</v>
      </c>
      <c r="AX29" s="49">
        <f t="shared" si="9"/>
        <v>1.6098130841121494</v>
      </c>
    </row>
    <row r="30" spans="1:50" ht="15" thickBot="1" x14ac:dyDescent="0.35">
      <c r="A30" t="s">
        <v>135</v>
      </c>
      <c r="B30" s="31" t="s">
        <v>4</v>
      </c>
      <c r="C30" t="s">
        <v>68</v>
      </c>
      <c r="D30" t="s">
        <v>39</v>
      </c>
      <c r="E30" t="s">
        <v>137</v>
      </c>
      <c r="F30" s="32" t="s">
        <v>138</v>
      </c>
      <c r="G30" s="77"/>
      <c r="H30" s="85"/>
      <c r="I30" s="34">
        <v>80</v>
      </c>
      <c r="J30" s="34">
        <v>40</v>
      </c>
      <c r="K30" s="34">
        <v>10</v>
      </c>
      <c r="L30" s="54"/>
      <c r="M30" s="55"/>
      <c r="N30" s="56"/>
      <c r="O30" s="38">
        <v>1.29</v>
      </c>
      <c r="P30" s="36">
        <v>1.83</v>
      </c>
      <c r="Q30" s="39">
        <v>2.37</v>
      </c>
      <c r="R30" s="37">
        <v>0.97</v>
      </c>
      <c r="S30" s="36">
        <v>1.37</v>
      </c>
      <c r="T30" s="40">
        <v>1.77</v>
      </c>
      <c r="U30" s="41"/>
      <c r="V30" s="42"/>
      <c r="W30" s="43"/>
      <c r="X30" s="86"/>
      <c r="Y30" s="55"/>
      <c r="Z30" s="87"/>
      <c r="AA30" s="56"/>
      <c r="AB30" s="55"/>
      <c r="AC30" s="88"/>
      <c r="AD30" s="81"/>
      <c r="AE30" s="44"/>
      <c r="AF30" s="45"/>
      <c r="AG30" s="90"/>
      <c r="AH30" s="90"/>
      <c r="AI30" s="90"/>
      <c r="AJ30" s="44"/>
      <c r="AK30" s="44"/>
      <c r="AL30" s="44"/>
      <c r="AM30" s="44"/>
      <c r="AN30" s="44"/>
      <c r="AO30" s="44"/>
      <c r="AP30" s="80">
        <f t="shared" si="18"/>
        <v>3.2250000000000001E-2</v>
      </c>
      <c r="AQ30" s="40">
        <f t="shared" si="4"/>
        <v>4.5749999999999999E-2</v>
      </c>
      <c r="AR30" s="70">
        <f t="shared" si="19"/>
        <v>5.9250000000000004E-2</v>
      </c>
      <c r="AS30" s="40">
        <f t="shared" si="6"/>
        <v>3.2333333333333332E-2</v>
      </c>
      <c r="AT30" s="40">
        <f t="shared" si="6"/>
        <v>4.5666666666666668E-2</v>
      </c>
      <c r="AU30" s="40">
        <f t="shared" si="6"/>
        <v>5.9000000000000004E-2</v>
      </c>
      <c r="AV30" s="48" t="s">
        <v>289</v>
      </c>
      <c r="AX30" s="49">
        <f t="shared" si="9"/>
        <v>0.74863387978142082</v>
      </c>
    </row>
    <row r="31" spans="1:50" ht="15" thickBot="1" x14ac:dyDescent="0.35">
      <c r="A31" t="s">
        <v>135</v>
      </c>
      <c r="B31" s="31" t="s">
        <v>4</v>
      </c>
      <c r="C31" t="s">
        <v>68</v>
      </c>
      <c r="D31" t="s">
        <v>40</v>
      </c>
      <c r="E31" t="s">
        <v>139</v>
      </c>
      <c r="F31" s="32" t="s">
        <v>138</v>
      </c>
      <c r="G31" s="77"/>
      <c r="H31" s="85"/>
      <c r="I31" s="34">
        <v>9000</v>
      </c>
      <c r="J31" s="34">
        <v>8000</v>
      </c>
      <c r="K31" s="34">
        <v>7000</v>
      </c>
      <c r="L31" s="54"/>
      <c r="M31" s="55"/>
      <c r="N31" s="56"/>
      <c r="O31" s="38">
        <v>0.82</v>
      </c>
      <c r="P31" s="36">
        <v>1.1499999999999999</v>
      </c>
      <c r="Q31" s="39">
        <v>1.49</v>
      </c>
      <c r="R31" s="37">
        <v>0.82</v>
      </c>
      <c r="S31" s="36">
        <v>1.1499999999999999</v>
      </c>
      <c r="T31" s="40">
        <v>1.49</v>
      </c>
      <c r="U31" s="41"/>
      <c r="V31" s="42"/>
      <c r="W31" s="43"/>
      <c r="X31" s="86"/>
      <c r="Y31" s="55"/>
      <c r="Z31" s="87"/>
      <c r="AA31" s="56"/>
      <c r="AB31" s="55"/>
      <c r="AC31" s="88"/>
      <c r="AD31" s="81"/>
      <c r="AE31" s="44"/>
      <c r="AF31" s="45"/>
      <c r="AG31" s="90"/>
      <c r="AH31" s="90"/>
      <c r="AI31" s="90"/>
      <c r="AJ31" s="44"/>
      <c r="AK31" s="44"/>
      <c r="AL31" s="44"/>
      <c r="AM31" s="44"/>
      <c r="AN31" s="44"/>
      <c r="AO31" s="44"/>
      <c r="AP31" s="80">
        <f t="shared" si="18"/>
        <v>8.1999999999999998E-4</v>
      </c>
      <c r="AQ31" s="40">
        <f t="shared" si="4"/>
        <v>1.15E-3</v>
      </c>
      <c r="AR31" s="70">
        <f t="shared" si="19"/>
        <v>1.49E-3</v>
      </c>
      <c r="AS31" s="40">
        <f t="shared" si="6"/>
        <v>8.1999999999999998E-4</v>
      </c>
      <c r="AT31" s="40">
        <f t="shared" si="6"/>
        <v>1.15E-3</v>
      </c>
      <c r="AU31" s="40">
        <f t="shared" si="6"/>
        <v>1.49E-3</v>
      </c>
      <c r="AV31" s="48" t="s">
        <v>289</v>
      </c>
      <c r="AX31" s="49">
        <f t="shared" si="9"/>
        <v>1</v>
      </c>
    </row>
    <row r="32" spans="1:50" ht="15" thickBot="1" x14ac:dyDescent="0.35">
      <c r="A32" t="s">
        <v>135</v>
      </c>
      <c r="B32" s="31" t="s">
        <v>4</v>
      </c>
      <c r="C32" t="s">
        <v>101</v>
      </c>
      <c r="D32" t="s">
        <v>104</v>
      </c>
      <c r="E32" t="s">
        <v>140</v>
      </c>
      <c r="F32" s="32" t="s">
        <v>138</v>
      </c>
      <c r="G32" s="77"/>
      <c r="H32" s="85"/>
      <c r="I32" s="34">
        <v>3700</v>
      </c>
      <c r="J32" s="34">
        <v>3330</v>
      </c>
      <c r="K32" s="34">
        <v>2780</v>
      </c>
      <c r="L32" s="54"/>
      <c r="M32" s="55"/>
      <c r="N32" s="56"/>
      <c r="O32" s="38">
        <v>0.56999999999999995</v>
      </c>
      <c r="P32" s="36">
        <v>1.1000000000000001</v>
      </c>
      <c r="Q32" s="39">
        <v>1.63</v>
      </c>
      <c r="R32" s="37">
        <v>0.85</v>
      </c>
      <c r="S32" s="36">
        <v>1.64</v>
      </c>
      <c r="T32" s="40">
        <v>2.4300000000000002</v>
      </c>
      <c r="U32" s="41"/>
      <c r="V32" s="42"/>
      <c r="W32" s="43"/>
      <c r="X32" s="86"/>
      <c r="Y32" s="55"/>
      <c r="Z32" s="87"/>
      <c r="AA32" s="56"/>
      <c r="AB32" s="55"/>
      <c r="AC32" s="88"/>
      <c r="AD32" s="81"/>
      <c r="AE32" s="44"/>
      <c r="AF32" s="45"/>
      <c r="AG32" s="90"/>
      <c r="AH32" s="90"/>
      <c r="AI32" s="90"/>
      <c r="AJ32" s="44"/>
      <c r="AK32" s="44"/>
      <c r="AL32" s="44"/>
      <c r="AM32" s="44"/>
      <c r="AN32" s="44"/>
      <c r="AO32" s="44"/>
      <c r="AP32" s="80">
        <f t="shared" si="18"/>
        <v>1.5405405405405405E-3</v>
      </c>
      <c r="AQ32" s="40">
        <f t="shared" si="4"/>
        <v>2.9729729729729734E-3</v>
      </c>
      <c r="AR32" s="70">
        <f t="shared" si="19"/>
        <v>4.4054054054054048E-3</v>
      </c>
      <c r="AS32" s="40">
        <f t="shared" si="6"/>
        <v>1.5454545454545454E-3</v>
      </c>
      <c r="AT32" s="40">
        <f t="shared" si="6"/>
        <v>2.9818181818181818E-3</v>
      </c>
      <c r="AU32" s="40">
        <f t="shared" si="6"/>
        <v>4.4181818181818185E-3</v>
      </c>
      <c r="AV32" s="48" t="s">
        <v>289</v>
      </c>
      <c r="AX32" s="49">
        <f t="shared" si="9"/>
        <v>1.4909090909090907</v>
      </c>
    </row>
    <row r="33" spans="1:50" ht="15" thickBot="1" x14ac:dyDescent="0.35">
      <c r="A33" t="s">
        <v>135</v>
      </c>
      <c r="B33" s="31" t="s">
        <v>4</v>
      </c>
      <c r="C33" t="s">
        <v>141</v>
      </c>
      <c r="D33" t="s">
        <v>142</v>
      </c>
      <c r="E33" t="s">
        <v>141</v>
      </c>
      <c r="F33" s="32" t="s">
        <v>143</v>
      </c>
      <c r="G33" s="77"/>
      <c r="H33" s="85"/>
      <c r="I33" s="34">
        <v>70</v>
      </c>
      <c r="J33" s="34">
        <v>63</v>
      </c>
      <c r="K33" s="34">
        <v>53</v>
      </c>
      <c r="L33" s="54"/>
      <c r="M33" s="55"/>
      <c r="N33" s="56"/>
      <c r="O33" s="38">
        <v>0.79</v>
      </c>
      <c r="P33" s="36">
        <v>1.04</v>
      </c>
      <c r="Q33" s="39">
        <v>1.3</v>
      </c>
      <c r="R33" s="37">
        <v>1.1200000000000001</v>
      </c>
      <c r="S33" s="36">
        <v>1.49</v>
      </c>
      <c r="T33" s="40">
        <v>1.85</v>
      </c>
      <c r="U33" s="41"/>
      <c r="V33" s="42"/>
      <c r="W33" s="43"/>
      <c r="X33" s="86"/>
      <c r="Y33" s="55"/>
      <c r="Z33" s="87"/>
      <c r="AA33" s="56"/>
      <c r="AB33" s="55"/>
      <c r="AC33" s="88"/>
      <c r="AD33" s="81"/>
      <c r="AE33" s="44"/>
      <c r="AF33" s="45"/>
      <c r="AG33" s="90"/>
      <c r="AH33" s="90"/>
      <c r="AI33" s="90"/>
      <c r="AJ33" s="44"/>
      <c r="AK33" s="44"/>
      <c r="AL33" s="44"/>
      <c r="AM33" s="44"/>
      <c r="AN33" s="44"/>
      <c r="AO33" s="44"/>
      <c r="AP33" s="80">
        <f t="shared" si="18"/>
        <v>0.11285714285714286</v>
      </c>
      <c r="AQ33" s="40">
        <f t="shared" si="4"/>
        <v>0.14857142857142858</v>
      </c>
      <c r="AR33" s="70">
        <f t="shared" si="19"/>
        <v>0.18571428571428572</v>
      </c>
      <c r="AS33" s="40">
        <f t="shared" si="6"/>
        <v>0.11200000000000002</v>
      </c>
      <c r="AT33" s="40">
        <f t="shared" si="6"/>
        <v>0.14899999999999999</v>
      </c>
      <c r="AU33" s="40">
        <f t="shared" si="6"/>
        <v>0.185</v>
      </c>
      <c r="AV33" s="48" t="s">
        <v>289</v>
      </c>
      <c r="AX33" s="49">
        <f t="shared" si="9"/>
        <v>1.4326923076923077</v>
      </c>
    </row>
    <row r="34" spans="1:50" ht="15" thickBot="1" x14ac:dyDescent="0.35">
      <c r="A34" t="s">
        <v>135</v>
      </c>
      <c r="B34" s="31" t="s">
        <v>4</v>
      </c>
      <c r="C34" t="s">
        <v>98</v>
      </c>
      <c r="D34" t="s">
        <v>27</v>
      </c>
      <c r="E34" t="s">
        <v>144</v>
      </c>
      <c r="F34" s="32" t="s">
        <v>138</v>
      </c>
      <c r="G34" s="77"/>
      <c r="H34" s="85"/>
      <c r="I34" s="34">
        <v>180</v>
      </c>
      <c r="J34" s="34">
        <v>160</v>
      </c>
      <c r="K34" s="34">
        <v>140</v>
      </c>
      <c r="L34" s="54"/>
      <c r="M34" s="55"/>
      <c r="N34" s="56"/>
      <c r="O34" s="38">
        <v>0.48</v>
      </c>
      <c r="P34" s="36">
        <v>0.93</v>
      </c>
      <c r="Q34" s="39">
        <v>1.38</v>
      </c>
      <c r="R34" s="37">
        <v>0.48</v>
      </c>
      <c r="S34" s="36">
        <v>0.93</v>
      </c>
      <c r="T34" s="40">
        <v>1.38</v>
      </c>
      <c r="U34" s="41"/>
      <c r="V34" s="42"/>
      <c r="W34" s="43"/>
      <c r="X34" s="86"/>
      <c r="Y34" s="55"/>
      <c r="Z34" s="87"/>
      <c r="AA34" s="56"/>
      <c r="AB34" s="55"/>
      <c r="AC34" s="88"/>
      <c r="AD34" s="81"/>
      <c r="AE34" s="44"/>
      <c r="AF34" s="45"/>
      <c r="AG34" s="90"/>
      <c r="AH34" s="90"/>
      <c r="AI34" s="90"/>
      <c r="AJ34" s="44"/>
      <c r="AK34" s="44"/>
      <c r="AL34" s="44"/>
      <c r="AM34" s="44"/>
      <c r="AN34" s="44"/>
      <c r="AO34" s="44"/>
      <c r="AP34" s="80">
        <f t="shared" si="18"/>
        <v>2.4E-2</v>
      </c>
      <c r="AQ34" s="40">
        <f t="shared" si="4"/>
        <v>4.65E-2</v>
      </c>
      <c r="AR34" s="70">
        <f t="shared" si="19"/>
        <v>6.8999999999999992E-2</v>
      </c>
      <c r="AS34" s="40">
        <f t="shared" si="6"/>
        <v>2.4E-2</v>
      </c>
      <c r="AT34" s="40">
        <f t="shared" si="6"/>
        <v>4.65E-2</v>
      </c>
      <c r="AU34" s="40">
        <f t="shared" si="6"/>
        <v>6.8999999999999992E-2</v>
      </c>
      <c r="AV34" s="48" t="s">
        <v>289</v>
      </c>
      <c r="AX34" s="49">
        <f t="shared" si="9"/>
        <v>1</v>
      </c>
    </row>
    <row r="35" spans="1:50" ht="15" thickBot="1" x14ac:dyDescent="0.35">
      <c r="A35" t="s">
        <v>135</v>
      </c>
      <c r="B35" s="31" t="s">
        <v>4</v>
      </c>
      <c r="C35" t="s">
        <v>112</v>
      </c>
      <c r="D35" t="s">
        <v>145</v>
      </c>
      <c r="E35" t="s">
        <v>146</v>
      </c>
      <c r="F35" s="32" t="s">
        <v>84</v>
      </c>
      <c r="G35" s="77"/>
      <c r="H35" s="85"/>
      <c r="I35" s="34">
        <v>0.04</v>
      </c>
      <c r="J35" s="34">
        <v>0.03</v>
      </c>
      <c r="K35" s="34">
        <v>0</v>
      </c>
      <c r="L35" s="54"/>
      <c r="M35" s="55"/>
      <c r="N35" s="56"/>
      <c r="O35" s="38">
        <v>0.59</v>
      </c>
      <c r="P35" s="36">
        <v>0.78</v>
      </c>
      <c r="Q35" s="39">
        <v>0.97</v>
      </c>
      <c r="R35" s="37">
        <v>1.76</v>
      </c>
      <c r="S35" s="36">
        <v>2.33</v>
      </c>
      <c r="T35" s="40">
        <v>2.91</v>
      </c>
      <c r="U35" s="41"/>
      <c r="V35" s="42"/>
      <c r="W35" s="43"/>
      <c r="X35" s="86"/>
      <c r="Y35" s="55"/>
      <c r="Z35" s="87"/>
      <c r="AA35" s="56"/>
      <c r="AB35" s="55"/>
      <c r="AC35" s="88"/>
      <c r="AD35" s="81"/>
      <c r="AE35" s="44"/>
      <c r="AF35" s="45"/>
      <c r="AG35" s="90"/>
      <c r="AH35" s="90"/>
      <c r="AI35" s="90"/>
      <c r="AJ35" s="44"/>
      <c r="AK35" s="44"/>
      <c r="AL35" s="44"/>
      <c r="AM35" s="44"/>
      <c r="AN35" s="44"/>
      <c r="AO35" s="44"/>
      <c r="AP35" s="80">
        <f t="shared" si="18"/>
        <v>58.999999999999986</v>
      </c>
      <c r="AQ35" s="40">
        <f t="shared" si="4"/>
        <v>77.999999999999986</v>
      </c>
      <c r="AR35" s="70">
        <f t="shared" si="19"/>
        <v>96.999999999999972</v>
      </c>
      <c r="AS35" s="40">
        <f t="shared" si="6"/>
        <v>58.666666666666671</v>
      </c>
      <c r="AT35" s="40">
        <f t="shared" si="6"/>
        <v>77.666666666666671</v>
      </c>
      <c r="AU35" s="40">
        <f t="shared" si="6"/>
        <v>97.000000000000014</v>
      </c>
      <c r="AV35" s="48" t="s">
        <v>289</v>
      </c>
      <c r="AX35" s="49">
        <f t="shared" si="9"/>
        <v>2.9871794871794872</v>
      </c>
    </row>
    <row r="36" spans="1:50" ht="15" thickBot="1" x14ac:dyDescent="0.35">
      <c r="A36" t="s">
        <v>135</v>
      </c>
      <c r="B36" s="31" t="s">
        <v>4</v>
      </c>
      <c r="C36" t="s">
        <v>149</v>
      </c>
      <c r="D36" t="s">
        <v>17</v>
      </c>
      <c r="E36" t="s">
        <v>150</v>
      </c>
      <c r="F36" s="32" t="s">
        <v>151</v>
      </c>
      <c r="G36" s="77"/>
      <c r="H36" s="85"/>
      <c r="I36" s="34">
        <v>1800</v>
      </c>
      <c r="J36" s="34">
        <v>1620</v>
      </c>
      <c r="K36" s="34">
        <v>1440</v>
      </c>
      <c r="L36" s="54"/>
      <c r="M36" s="55"/>
      <c r="N36" s="56"/>
      <c r="O36" s="38">
        <v>0.36</v>
      </c>
      <c r="P36" s="36">
        <v>0.69</v>
      </c>
      <c r="Q36" s="39">
        <v>1.02</v>
      </c>
      <c r="R36" s="37">
        <v>0.36</v>
      </c>
      <c r="S36" s="36">
        <v>0.69</v>
      </c>
      <c r="T36" s="40">
        <v>1.02</v>
      </c>
      <c r="U36" s="41"/>
      <c r="V36" s="42"/>
      <c r="W36" s="43"/>
      <c r="X36" s="86"/>
      <c r="Y36" s="55"/>
      <c r="Z36" s="87"/>
      <c r="AA36" s="56"/>
      <c r="AB36" s="55"/>
      <c r="AC36" s="88"/>
      <c r="AD36" s="81"/>
      <c r="AE36" s="44"/>
      <c r="AF36" s="45"/>
      <c r="AG36" s="90"/>
      <c r="AH36" s="90"/>
      <c r="AI36" s="90"/>
      <c r="AJ36" s="44"/>
      <c r="AK36" s="44"/>
      <c r="AL36" s="44"/>
      <c r="AM36" s="44"/>
      <c r="AN36" s="44"/>
      <c r="AO36" s="44"/>
      <c r="AP36" s="80">
        <f t="shared" si="18"/>
        <v>2E-3</v>
      </c>
      <c r="AQ36" s="40">
        <f t="shared" ref="AQ36:AQ56" si="20">IFERROR(P36/SQRT(($J36-$I36)^2), 0)</f>
        <v>3.8333333333333331E-3</v>
      </c>
      <c r="AR36" s="70">
        <f t="shared" si="19"/>
        <v>5.6666666666666671E-3</v>
      </c>
      <c r="AS36" s="40">
        <f t="shared" si="6"/>
        <v>2E-3</v>
      </c>
      <c r="AT36" s="40">
        <f t="shared" si="6"/>
        <v>3.8333333333333331E-3</v>
      </c>
      <c r="AU36" s="40">
        <f t="shared" si="6"/>
        <v>5.6666666666666671E-3</v>
      </c>
      <c r="AV36" s="48" t="s">
        <v>289</v>
      </c>
      <c r="AX36" s="49">
        <f t="shared" si="9"/>
        <v>1</v>
      </c>
    </row>
    <row r="37" spans="1:50" ht="15" thickBot="1" x14ac:dyDescent="0.35">
      <c r="A37" t="s">
        <v>135</v>
      </c>
      <c r="B37" s="31" t="s">
        <v>4</v>
      </c>
      <c r="C37" t="s">
        <v>75</v>
      </c>
      <c r="D37" t="s">
        <v>38</v>
      </c>
      <c r="E37" t="s">
        <v>152</v>
      </c>
      <c r="F37" s="32" t="s">
        <v>138</v>
      </c>
      <c r="G37" s="77"/>
      <c r="H37" s="85"/>
      <c r="I37" s="34">
        <v>1500</v>
      </c>
      <c r="J37" s="34">
        <v>1350</v>
      </c>
      <c r="K37" s="34">
        <v>900</v>
      </c>
      <c r="L37" s="54"/>
      <c r="M37" s="55"/>
      <c r="N37" s="56"/>
      <c r="O37" s="38">
        <v>0.41</v>
      </c>
      <c r="P37" s="36">
        <v>0.57999999999999996</v>
      </c>
      <c r="Q37" s="39">
        <v>0.76</v>
      </c>
      <c r="R37" s="37">
        <v>1.24</v>
      </c>
      <c r="S37" s="36">
        <v>1.75</v>
      </c>
      <c r="T37" s="40">
        <v>2.27</v>
      </c>
      <c r="U37" s="41"/>
      <c r="V37" s="42"/>
      <c r="W37" s="43"/>
      <c r="X37" s="86"/>
      <c r="Y37" s="55"/>
      <c r="Z37" s="87"/>
      <c r="AA37" s="56"/>
      <c r="AB37" s="55"/>
      <c r="AC37" s="88"/>
      <c r="AD37" s="81"/>
      <c r="AE37" s="44"/>
      <c r="AF37" s="45"/>
      <c r="AG37" s="90"/>
      <c r="AH37" s="90"/>
      <c r="AI37" s="90"/>
      <c r="AJ37" s="44"/>
      <c r="AK37" s="44"/>
      <c r="AL37" s="44"/>
      <c r="AM37" s="44"/>
      <c r="AN37" s="44"/>
      <c r="AO37" s="44"/>
      <c r="AP37" s="80">
        <f t="shared" si="18"/>
        <v>2.7333333333333333E-3</v>
      </c>
      <c r="AQ37" s="40">
        <f t="shared" si="20"/>
        <v>3.8666666666666663E-3</v>
      </c>
      <c r="AR37" s="70">
        <f t="shared" si="19"/>
        <v>5.0666666666666664E-3</v>
      </c>
      <c r="AS37" s="40">
        <f t="shared" si="6"/>
        <v>2.7555555555555554E-3</v>
      </c>
      <c r="AT37" s="40">
        <f t="shared" si="6"/>
        <v>3.8888888888888888E-3</v>
      </c>
      <c r="AU37" s="40">
        <f t="shared" si="6"/>
        <v>5.0444444444444443E-3</v>
      </c>
      <c r="AV37" s="48" t="s">
        <v>289</v>
      </c>
      <c r="AX37" s="49">
        <f t="shared" si="9"/>
        <v>3.0172413793103452</v>
      </c>
    </row>
    <row r="38" spans="1:50" ht="15" thickBot="1" x14ac:dyDescent="0.35">
      <c r="A38" t="s">
        <v>135</v>
      </c>
      <c r="B38" s="31" t="s">
        <v>4</v>
      </c>
      <c r="C38" t="s">
        <v>86</v>
      </c>
      <c r="D38" t="s">
        <v>87</v>
      </c>
      <c r="E38" t="s">
        <v>153</v>
      </c>
      <c r="F38" s="32" t="s">
        <v>154</v>
      </c>
      <c r="G38" s="77"/>
      <c r="H38" s="85"/>
      <c r="I38" s="34">
        <v>1</v>
      </c>
      <c r="J38" s="34">
        <v>0.5</v>
      </c>
      <c r="K38" s="34">
        <v>0.2</v>
      </c>
      <c r="L38" s="54"/>
      <c r="M38" s="55"/>
      <c r="N38" s="56"/>
      <c r="O38" s="38">
        <v>0.14000000000000001</v>
      </c>
      <c r="P38" s="36">
        <v>0.27</v>
      </c>
      <c r="Q38" s="39">
        <v>0.4</v>
      </c>
      <c r="R38" s="37">
        <v>0.08</v>
      </c>
      <c r="S38" s="36">
        <v>0.16</v>
      </c>
      <c r="T38" s="40">
        <v>0.24</v>
      </c>
      <c r="U38" s="41"/>
      <c r="V38" s="42"/>
      <c r="W38" s="43"/>
      <c r="X38" s="86"/>
      <c r="Y38" s="55"/>
      <c r="Z38" s="87"/>
      <c r="AA38" s="56"/>
      <c r="AB38" s="55"/>
      <c r="AC38" s="88"/>
      <c r="AD38" s="81"/>
      <c r="AE38" s="44"/>
      <c r="AF38" s="45"/>
      <c r="AG38" s="90"/>
      <c r="AH38" s="90"/>
      <c r="AI38" s="90"/>
      <c r="AJ38" s="44"/>
      <c r="AK38" s="44"/>
      <c r="AL38" s="44"/>
      <c r="AM38" s="44"/>
      <c r="AN38" s="44"/>
      <c r="AO38" s="44"/>
      <c r="AP38" s="80">
        <f t="shared" si="18"/>
        <v>0.28000000000000003</v>
      </c>
      <c r="AQ38" s="40">
        <f t="shared" si="20"/>
        <v>0.54</v>
      </c>
      <c r="AR38" s="70">
        <f t="shared" si="19"/>
        <v>0.8</v>
      </c>
      <c r="AS38" s="40">
        <f t="shared" si="6"/>
        <v>0.26666666666666666</v>
      </c>
      <c r="AT38" s="40">
        <f t="shared" si="6"/>
        <v>0.53333333333333333</v>
      </c>
      <c r="AU38" s="40">
        <f t="shared" si="6"/>
        <v>0.8</v>
      </c>
      <c r="AV38" s="48" t="s">
        <v>289</v>
      </c>
      <c r="AX38" s="49">
        <f t="shared" si="9"/>
        <v>0.59259259259259256</v>
      </c>
    </row>
    <row r="39" spans="1:50" ht="15" thickBot="1" x14ac:dyDescent="0.35">
      <c r="A39" t="s">
        <v>135</v>
      </c>
      <c r="B39" s="31" t="s">
        <v>4</v>
      </c>
      <c r="C39" t="s">
        <v>68</v>
      </c>
      <c r="D39" t="s">
        <v>30</v>
      </c>
      <c r="E39" t="s">
        <v>155</v>
      </c>
      <c r="F39" s="32" t="s">
        <v>138</v>
      </c>
      <c r="G39" s="77"/>
      <c r="H39" s="85"/>
      <c r="I39" s="34">
        <v>15000</v>
      </c>
      <c r="J39" s="34">
        <v>9000</v>
      </c>
      <c r="K39" s="34">
        <v>3000</v>
      </c>
      <c r="L39" s="54"/>
      <c r="M39" s="55"/>
      <c r="N39" s="56"/>
      <c r="O39" s="38">
        <v>0.18</v>
      </c>
      <c r="P39" s="36">
        <v>0.26</v>
      </c>
      <c r="Q39" s="39">
        <v>0.33</v>
      </c>
      <c r="R39" s="37">
        <v>0.18</v>
      </c>
      <c r="S39" s="36">
        <v>0.26</v>
      </c>
      <c r="T39" s="40">
        <v>0.33</v>
      </c>
      <c r="U39" s="41"/>
      <c r="V39" s="42"/>
      <c r="W39" s="43"/>
      <c r="X39" s="86"/>
      <c r="Y39" s="55"/>
      <c r="Z39" s="87"/>
      <c r="AA39" s="56"/>
      <c r="AB39" s="55"/>
      <c r="AC39" s="88"/>
      <c r="AD39" s="81"/>
      <c r="AE39" s="44"/>
      <c r="AF39" s="45"/>
      <c r="AG39" s="90"/>
      <c r="AH39" s="90"/>
      <c r="AI39" s="90"/>
      <c r="AJ39" s="44"/>
      <c r="AK39" s="44"/>
      <c r="AL39" s="44"/>
      <c r="AM39" s="44"/>
      <c r="AN39" s="44"/>
      <c r="AO39" s="44"/>
      <c r="AP39" s="91">
        <f t="shared" si="18"/>
        <v>2.9999999999999997E-5</v>
      </c>
      <c r="AQ39" s="92">
        <f t="shared" si="20"/>
        <v>4.3333333333333334E-5</v>
      </c>
      <c r="AR39" s="70">
        <f t="shared" si="19"/>
        <v>5.5000000000000002E-5</v>
      </c>
      <c r="AS39" s="40">
        <f t="shared" si="6"/>
        <v>2.9999999999999997E-5</v>
      </c>
      <c r="AT39" s="93">
        <f t="shared" si="6"/>
        <v>4.3333333333333334E-5</v>
      </c>
      <c r="AU39" s="40">
        <f t="shared" si="6"/>
        <v>5.5000000000000002E-5</v>
      </c>
      <c r="AV39" s="48" t="s">
        <v>289</v>
      </c>
      <c r="AX39" s="49">
        <f t="shared" si="9"/>
        <v>1</v>
      </c>
    </row>
    <row r="40" spans="1:50" ht="15" thickBot="1" x14ac:dyDescent="0.35">
      <c r="A40" t="s">
        <v>135</v>
      </c>
      <c r="B40" s="31" t="s">
        <v>4</v>
      </c>
      <c r="C40" t="s">
        <v>82</v>
      </c>
      <c r="D40" t="s">
        <v>28</v>
      </c>
      <c r="E40" t="s">
        <v>121</v>
      </c>
      <c r="F40" s="32" t="s">
        <v>84</v>
      </c>
      <c r="G40" s="77"/>
      <c r="H40" s="85"/>
      <c r="I40" s="34">
        <v>21</v>
      </c>
      <c r="J40" s="34">
        <v>20</v>
      </c>
      <c r="K40" s="34">
        <v>19</v>
      </c>
      <c r="L40" s="54"/>
      <c r="M40" s="55"/>
      <c r="N40" s="56"/>
      <c r="O40" s="38">
        <v>0.08</v>
      </c>
      <c r="P40" s="36">
        <v>0.15</v>
      </c>
      <c r="Q40" s="39">
        <v>0.22</v>
      </c>
      <c r="R40" s="37">
        <v>0.08</v>
      </c>
      <c r="S40" s="36">
        <v>0.15</v>
      </c>
      <c r="T40" s="40">
        <v>0.22</v>
      </c>
      <c r="U40" s="41"/>
      <c r="V40" s="42"/>
      <c r="W40" s="43"/>
      <c r="X40" s="86"/>
      <c r="Y40" s="55"/>
      <c r="Z40" s="87"/>
      <c r="AA40" s="56"/>
      <c r="AB40" s="55"/>
      <c r="AC40" s="88"/>
      <c r="AD40" s="81"/>
      <c r="AE40" s="44"/>
      <c r="AF40" s="45"/>
      <c r="AG40" s="90"/>
      <c r="AH40" s="90"/>
      <c r="AI40" s="90"/>
      <c r="AJ40" s="44"/>
      <c r="AK40" s="44"/>
      <c r="AL40" s="44"/>
      <c r="AM40" s="44"/>
      <c r="AN40" s="44"/>
      <c r="AO40" s="44"/>
      <c r="AP40" s="80">
        <f t="shared" si="18"/>
        <v>0.08</v>
      </c>
      <c r="AQ40" s="40">
        <f t="shared" si="20"/>
        <v>0.15</v>
      </c>
      <c r="AR40" s="70">
        <f t="shared" si="19"/>
        <v>0.22</v>
      </c>
      <c r="AS40" s="40">
        <f t="shared" si="6"/>
        <v>0.08</v>
      </c>
      <c r="AT40" s="40">
        <f t="shared" si="6"/>
        <v>0.15</v>
      </c>
      <c r="AU40" s="40">
        <f t="shared" si="6"/>
        <v>0.22</v>
      </c>
      <c r="AV40" s="48" t="s">
        <v>289</v>
      </c>
      <c r="AX40" s="49">
        <f t="shared" si="9"/>
        <v>1</v>
      </c>
    </row>
    <row r="41" spans="1:50" ht="15" thickBot="1" x14ac:dyDescent="0.35">
      <c r="A41" t="s">
        <v>135</v>
      </c>
      <c r="B41" s="60" t="s">
        <v>4</v>
      </c>
      <c r="C41" s="61" t="s">
        <v>75</v>
      </c>
      <c r="D41" s="61" t="s">
        <v>21</v>
      </c>
      <c r="E41" s="61" t="s">
        <v>156</v>
      </c>
      <c r="F41" s="62" t="s">
        <v>138</v>
      </c>
      <c r="G41" s="82"/>
      <c r="H41" s="94"/>
      <c r="I41" s="64">
        <v>6500</v>
      </c>
      <c r="J41" s="64">
        <v>5850</v>
      </c>
      <c r="K41" s="64">
        <v>3900</v>
      </c>
      <c r="L41" s="95"/>
      <c r="M41" s="96"/>
      <c r="N41" s="97"/>
      <c r="O41" s="68">
        <v>0.08</v>
      </c>
      <c r="P41" s="66">
        <v>0.11</v>
      </c>
      <c r="Q41" s="69">
        <v>0.14000000000000001</v>
      </c>
      <c r="R41" s="67">
        <v>0.23</v>
      </c>
      <c r="S41" s="66">
        <v>0.32</v>
      </c>
      <c r="T41" s="70">
        <v>0.42</v>
      </c>
      <c r="U41" s="98"/>
      <c r="V41" s="99"/>
      <c r="W41" s="100"/>
      <c r="X41" s="101"/>
      <c r="Y41" s="96"/>
      <c r="Z41" s="102"/>
      <c r="AA41" s="97"/>
      <c r="AB41" s="96"/>
      <c r="AC41" s="103"/>
      <c r="AD41" s="83"/>
      <c r="AE41" s="84"/>
      <c r="AF41" s="104"/>
      <c r="AG41" s="90"/>
      <c r="AH41" s="90"/>
      <c r="AI41" s="90"/>
      <c r="AJ41" s="84"/>
      <c r="AK41" s="84"/>
      <c r="AL41" s="84"/>
      <c r="AM41" s="84"/>
      <c r="AN41" s="84"/>
      <c r="AO41" s="84"/>
      <c r="AP41" s="80">
        <f t="shared" si="18"/>
        <v>1.2307692307692307E-4</v>
      </c>
      <c r="AQ41" s="40">
        <f t="shared" si="20"/>
        <v>1.6923076923076923E-4</v>
      </c>
      <c r="AR41" s="70">
        <f t="shared" si="19"/>
        <v>2.1538461538461541E-4</v>
      </c>
      <c r="AS41" s="70">
        <f t="shared" si="6"/>
        <v>1.1794871794871795E-4</v>
      </c>
      <c r="AT41" s="70">
        <f t="shared" si="6"/>
        <v>1.6410256410256409E-4</v>
      </c>
      <c r="AU41" s="70">
        <f t="shared" si="6"/>
        <v>2.1538461538461539E-4</v>
      </c>
      <c r="AV41" s="76" t="s">
        <v>289</v>
      </c>
      <c r="AX41" s="49">
        <f t="shared" si="9"/>
        <v>2.9090909090909092</v>
      </c>
    </row>
    <row r="42" spans="1:50" ht="15" thickBot="1" x14ac:dyDescent="0.35">
      <c r="A42" t="s">
        <v>157</v>
      </c>
      <c r="B42" s="31" t="s">
        <v>10</v>
      </c>
      <c r="C42" t="s">
        <v>158</v>
      </c>
      <c r="D42" t="s">
        <v>159</v>
      </c>
      <c r="E42" t="s">
        <v>160</v>
      </c>
      <c r="F42" s="32" t="s">
        <v>161</v>
      </c>
      <c r="G42" s="105">
        <v>60</v>
      </c>
      <c r="H42" s="105">
        <v>65</v>
      </c>
      <c r="I42" s="105">
        <v>70</v>
      </c>
      <c r="J42" s="105">
        <v>80</v>
      </c>
      <c r="K42" s="105">
        <v>95</v>
      </c>
      <c r="L42" s="54"/>
      <c r="M42" s="55"/>
      <c r="N42" s="56"/>
      <c r="O42" s="106">
        <f>P42*0.9</f>
        <v>9.9000000000000005E-2</v>
      </c>
      <c r="P42" s="36">
        <v>0.11</v>
      </c>
      <c r="Q42" s="107">
        <f>P42*1.1</f>
        <v>0.12100000000000001</v>
      </c>
      <c r="R42" s="56"/>
      <c r="S42" s="55"/>
      <c r="T42" s="88"/>
      <c r="U42" s="41"/>
      <c r="V42" s="42"/>
      <c r="W42" s="43"/>
      <c r="X42" s="86"/>
      <c r="Y42" s="55"/>
      <c r="Z42" s="87"/>
      <c r="AA42" s="56"/>
      <c r="AB42" s="55"/>
      <c r="AC42" s="88"/>
      <c r="AD42" s="78"/>
      <c r="AE42" s="79"/>
      <c r="AF42" s="89"/>
      <c r="AG42" s="90"/>
      <c r="AH42" s="90"/>
      <c r="AI42" s="90"/>
      <c r="AJ42" s="79"/>
      <c r="AK42" s="79"/>
      <c r="AL42" s="79"/>
      <c r="AM42" s="79"/>
      <c r="AN42" s="79"/>
      <c r="AO42" s="79"/>
      <c r="AP42" s="80">
        <f t="shared" si="18"/>
        <v>9.9000000000000008E-3</v>
      </c>
      <c r="AQ42" s="40">
        <f t="shared" si="20"/>
        <v>1.0999999999999999E-2</v>
      </c>
      <c r="AR42" s="70">
        <f t="shared" si="19"/>
        <v>1.2100000000000001E-2</v>
      </c>
      <c r="AS42" s="79"/>
      <c r="AT42" s="79"/>
      <c r="AU42" s="79"/>
      <c r="AV42" s="48" t="s">
        <v>290</v>
      </c>
      <c r="AX42" s="49">
        <f t="shared" si="9"/>
        <v>0</v>
      </c>
    </row>
    <row r="43" spans="1:50" ht="15" thickBot="1" x14ac:dyDescent="0.35">
      <c r="A43" t="s">
        <v>157</v>
      </c>
      <c r="B43" s="31" t="s">
        <v>10</v>
      </c>
      <c r="C43" t="s">
        <v>141</v>
      </c>
      <c r="D43" t="s">
        <v>142</v>
      </c>
      <c r="E43" t="s">
        <v>141</v>
      </c>
      <c r="F43" s="32" t="s">
        <v>163</v>
      </c>
      <c r="G43" s="108">
        <v>88</v>
      </c>
      <c r="H43" s="34">
        <v>79</v>
      </c>
      <c r="I43" s="34">
        <v>70</v>
      </c>
      <c r="J43" s="34">
        <v>63</v>
      </c>
      <c r="K43" s="34">
        <v>53</v>
      </c>
      <c r="L43" s="54"/>
      <c r="M43" s="55"/>
      <c r="N43" s="56"/>
      <c r="O43" s="106">
        <f t="shared" ref="O43:O47" si="21">P43*0.9</f>
        <v>0.6120000000000001</v>
      </c>
      <c r="P43" s="36">
        <v>0.68</v>
      </c>
      <c r="Q43" s="107">
        <f t="shared" ref="Q43:Q47" si="22">P43*1.1</f>
        <v>0.74800000000000011</v>
      </c>
      <c r="R43" s="56"/>
      <c r="S43" s="55"/>
      <c r="T43" s="88"/>
      <c r="U43" s="41"/>
      <c r="V43" s="42"/>
      <c r="W43" s="43"/>
      <c r="X43" s="86"/>
      <c r="Y43" s="55"/>
      <c r="Z43" s="87"/>
      <c r="AA43" s="56"/>
      <c r="AB43" s="55"/>
      <c r="AC43" s="88"/>
      <c r="AD43" s="81"/>
      <c r="AE43" s="44"/>
      <c r="AF43" s="45"/>
      <c r="AG43" s="90"/>
      <c r="AH43" s="90"/>
      <c r="AI43" s="90"/>
      <c r="AJ43" s="44"/>
      <c r="AK43" s="44"/>
      <c r="AL43" s="44"/>
      <c r="AM43" s="44"/>
      <c r="AN43" s="44"/>
      <c r="AO43" s="44"/>
      <c r="AP43" s="80">
        <f t="shared" si="18"/>
        <v>8.7428571428571439E-2</v>
      </c>
      <c r="AQ43" s="40">
        <f t="shared" si="20"/>
        <v>9.7142857142857156E-2</v>
      </c>
      <c r="AR43" s="70">
        <f t="shared" si="19"/>
        <v>0.10685714285714287</v>
      </c>
      <c r="AS43" s="44"/>
      <c r="AT43" s="44"/>
      <c r="AU43" s="44"/>
      <c r="AV43" s="48" t="s">
        <v>290</v>
      </c>
      <c r="AX43" s="49">
        <f t="shared" si="9"/>
        <v>0</v>
      </c>
    </row>
    <row r="44" spans="1:50" ht="15" thickBot="1" x14ac:dyDescent="0.35">
      <c r="A44" t="s">
        <v>157</v>
      </c>
      <c r="B44" s="31" t="s">
        <v>10</v>
      </c>
      <c r="C44" t="s">
        <v>82</v>
      </c>
      <c r="D44" t="s">
        <v>37</v>
      </c>
      <c r="E44" t="s">
        <v>164</v>
      </c>
      <c r="F44" s="32" t="s">
        <v>165</v>
      </c>
      <c r="G44" s="105">
        <v>66</v>
      </c>
      <c r="H44" s="105">
        <v>78</v>
      </c>
      <c r="I44" s="105">
        <v>90</v>
      </c>
      <c r="J44" s="105">
        <v>95</v>
      </c>
      <c r="K44" s="105">
        <v>99</v>
      </c>
      <c r="L44" s="54"/>
      <c r="M44" s="55"/>
      <c r="N44" s="56"/>
      <c r="O44" s="106">
        <f t="shared" si="21"/>
        <v>1.0529999999999999</v>
      </c>
      <c r="P44" s="36">
        <v>1.17</v>
      </c>
      <c r="Q44" s="107">
        <f t="shared" si="22"/>
        <v>1.2869999999999999</v>
      </c>
      <c r="R44" s="56"/>
      <c r="S44" s="55"/>
      <c r="T44" s="88"/>
      <c r="U44" s="41"/>
      <c r="V44" s="42"/>
      <c r="W44" s="43"/>
      <c r="X44" s="86"/>
      <c r="Y44" s="55"/>
      <c r="Z44" s="87"/>
      <c r="AA44" s="56"/>
      <c r="AB44" s="55"/>
      <c r="AC44" s="88"/>
      <c r="AD44" s="81"/>
      <c r="AE44" s="44"/>
      <c r="AF44" s="45"/>
      <c r="AG44" s="90"/>
      <c r="AH44" s="90"/>
      <c r="AI44" s="90"/>
      <c r="AJ44" s="44"/>
      <c r="AK44" s="44"/>
      <c r="AL44" s="44"/>
      <c r="AM44" s="44"/>
      <c r="AN44" s="44"/>
      <c r="AO44" s="44"/>
      <c r="AP44" s="80">
        <f t="shared" si="18"/>
        <v>0.21059999999999998</v>
      </c>
      <c r="AQ44" s="40">
        <f t="shared" si="20"/>
        <v>0.23399999999999999</v>
      </c>
      <c r="AR44" s="70">
        <f t="shared" si="19"/>
        <v>0.25739999999999996</v>
      </c>
      <c r="AS44" s="44"/>
      <c r="AT44" s="44"/>
      <c r="AU44" s="44"/>
      <c r="AV44" s="48" t="s">
        <v>290</v>
      </c>
      <c r="AX44" s="49">
        <f t="shared" si="9"/>
        <v>0</v>
      </c>
    </row>
    <row r="45" spans="1:50" ht="15" thickBot="1" x14ac:dyDescent="0.35">
      <c r="A45" t="s">
        <v>157</v>
      </c>
      <c r="B45" s="31" t="s">
        <v>10</v>
      </c>
      <c r="C45" t="s">
        <v>82</v>
      </c>
      <c r="D45" t="s">
        <v>28</v>
      </c>
      <c r="E45" t="s">
        <v>166</v>
      </c>
      <c r="F45" s="32" t="s">
        <v>167</v>
      </c>
      <c r="G45" s="105">
        <v>22</v>
      </c>
      <c r="H45" s="105">
        <v>21.5</v>
      </c>
      <c r="I45" s="105">
        <v>21</v>
      </c>
      <c r="J45" s="105">
        <v>20</v>
      </c>
      <c r="K45" s="105">
        <v>19</v>
      </c>
      <c r="L45" s="54"/>
      <c r="M45" s="55"/>
      <c r="N45" s="56"/>
      <c r="O45" s="106">
        <f t="shared" si="21"/>
        <v>6.8039999999999994</v>
      </c>
      <c r="P45" s="36">
        <v>7.56</v>
      </c>
      <c r="Q45" s="107">
        <f t="shared" si="22"/>
        <v>8.3160000000000007</v>
      </c>
      <c r="R45" s="56"/>
      <c r="S45" s="55"/>
      <c r="T45" s="88"/>
      <c r="U45" s="41"/>
      <c r="V45" s="42"/>
      <c r="W45" s="43"/>
      <c r="X45" s="86"/>
      <c r="Y45" s="55"/>
      <c r="Z45" s="87"/>
      <c r="AA45" s="56"/>
      <c r="AB45" s="55"/>
      <c r="AC45" s="88"/>
      <c r="AD45" s="81"/>
      <c r="AE45" s="44"/>
      <c r="AF45" s="45"/>
      <c r="AG45" s="90"/>
      <c r="AH45" s="90"/>
      <c r="AI45" s="90"/>
      <c r="AJ45" s="44"/>
      <c r="AK45" s="44"/>
      <c r="AL45" s="44"/>
      <c r="AM45" s="44"/>
      <c r="AN45" s="44"/>
      <c r="AO45" s="44"/>
      <c r="AP45" s="80">
        <f t="shared" si="18"/>
        <v>6.8039999999999994</v>
      </c>
      <c r="AQ45" s="40">
        <f t="shared" si="20"/>
        <v>7.56</v>
      </c>
      <c r="AR45" s="70">
        <f t="shared" si="19"/>
        <v>8.3160000000000007</v>
      </c>
      <c r="AS45" s="44"/>
      <c r="AT45" s="44"/>
      <c r="AU45" s="44"/>
      <c r="AV45" s="48" t="s">
        <v>290</v>
      </c>
      <c r="AX45" s="49">
        <f t="shared" si="9"/>
        <v>0</v>
      </c>
    </row>
    <row r="46" spans="1:50" ht="15" thickBot="1" x14ac:dyDescent="0.35">
      <c r="A46" t="s">
        <v>157</v>
      </c>
      <c r="B46" s="31" t="s">
        <v>10</v>
      </c>
      <c r="C46" t="s">
        <v>108</v>
      </c>
      <c r="D46" t="s">
        <v>35</v>
      </c>
      <c r="E46" t="s">
        <v>168</v>
      </c>
      <c r="F46" s="32" t="s">
        <v>132</v>
      </c>
      <c r="G46" s="34">
        <v>990</v>
      </c>
      <c r="H46" s="34">
        <v>795</v>
      </c>
      <c r="I46" s="34">
        <v>600</v>
      </c>
      <c r="J46" s="34">
        <v>369</v>
      </c>
      <c r="K46" s="34">
        <v>0</v>
      </c>
      <c r="L46" s="54"/>
      <c r="M46" s="55"/>
      <c r="N46" s="56"/>
      <c r="O46" s="106">
        <f t="shared" si="21"/>
        <v>5.6610000000000005</v>
      </c>
      <c r="P46" s="36">
        <v>6.29</v>
      </c>
      <c r="Q46" s="107">
        <f t="shared" si="22"/>
        <v>6.9190000000000005</v>
      </c>
      <c r="R46" s="56"/>
      <c r="S46" s="55"/>
      <c r="T46" s="88"/>
      <c r="U46" s="41"/>
      <c r="V46" s="42"/>
      <c r="W46" s="43"/>
      <c r="X46" s="86"/>
      <c r="Y46" s="55"/>
      <c r="Z46" s="87"/>
      <c r="AA46" s="56"/>
      <c r="AB46" s="55"/>
      <c r="AC46" s="88"/>
      <c r="AD46" s="81"/>
      <c r="AE46" s="44"/>
      <c r="AF46" s="45"/>
      <c r="AG46" s="90"/>
      <c r="AH46" s="90"/>
      <c r="AI46" s="90"/>
      <c r="AJ46" s="44"/>
      <c r="AK46" s="44"/>
      <c r="AL46" s="44"/>
      <c r="AM46" s="44"/>
      <c r="AN46" s="44"/>
      <c r="AO46" s="44"/>
      <c r="AP46" s="80">
        <f t="shared" si="18"/>
        <v>2.4506493506493508E-2</v>
      </c>
      <c r="AQ46" s="40">
        <f t="shared" si="20"/>
        <v>2.7229437229437228E-2</v>
      </c>
      <c r="AR46" s="70">
        <f t="shared" si="19"/>
        <v>2.9952380952380956E-2</v>
      </c>
      <c r="AS46" s="44"/>
      <c r="AT46" s="44"/>
      <c r="AU46" s="44"/>
      <c r="AV46" s="48" t="s">
        <v>290</v>
      </c>
      <c r="AX46" s="49">
        <f t="shared" si="9"/>
        <v>0</v>
      </c>
    </row>
    <row r="47" spans="1:50" ht="15" thickBot="1" x14ac:dyDescent="0.35">
      <c r="A47" t="s">
        <v>157</v>
      </c>
      <c r="B47" s="31" t="s">
        <v>10</v>
      </c>
      <c r="C47" t="s">
        <v>98</v>
      </c>
      <c r="D47" t="s">
        <v>27</v>
      </c>
      <c r="E47" t="s">
        <v>99</v>
      </c>
      <c r="F47" s="32" t="s">
        <v>169</v>
      </c>
      <c r="G47" s="34">
        <v>198</v>
      </c>
      <c r="H47" s="34">
        <v>189</v>
      </c>
      <c r="I47" s="34">
        <v>180</v>
      </c>
      <c r="J47" s="34">
        <v>162</v>
      </c>
      <c r="K47" s="34">
        <v>135</v>
      </c>
      <c r="L47" s="54"/>
      <c r="M47" s="55"/>
      <c r="N47" s="56"/>
      <c r="O47" s="106">
        <f t="shared" si="21"/>
        <v>1.044</v>
      </c>
      <c r="P47" s="36">
        <v>1.1599999999999999</v>
      </c>
      <c r="Q47" s="107">
        <f t="shared" si="22"/>
        <v>1.276</v>
      </c>
      <c r="R47" s="56"/>
      <c r="S47" s="55"/>
      <c r="T47" s="88"/>
      <c r="U47" s="41"/>
      <c r="V47" s="42"/>
      <c r="W47" s="43"/>
      <c r="X47" s="86"/>
      <c r="Y47" s="55"/>
      <c r="Z47" s="87"/>
      <c r="AA47" s="56"/>
      <c r="AB47" s="55"/>
      <c r="AC47" s="88"/>
      <c r="AD47" s="81"/>
      <c r="AE47" s="44"/>
      <c r="AF47" s="45"/>
      <c r="AG47" s="90"/>
      <c r="AH47" s="90"/>
      <c r="AI47" s="90"/>
      <c r="AJ47" s="44"/>
      <c r="AK47" s="44"/>
      <c r="AL47" s="44"/>
      <c r="AM47" s="44"/>
      <c r="AN47" s="44"/>
      <c r="AO47" s="44"/>
      <c r="AP47" s="80">
        <f t="shared" si="18"/>
        <v>5.8000000000000003E-2</v>
      </c>
      <c r="AQ47" s="40">
        <f t="shared" si="20"/>
        <v>6.4444444444444443E-2</v>
      </c>
      <c r="AR47" s="70">
        <f t="shared" si="19"/>
        <v>7.088888888888889E-2</v>
      </c>
      <c r="AS47" s="44"/>
      <c r="AT47" s="44"/>
      <c r="AU47" s="44"/>
      <c r="AV47" s="48" t="s">
        <v>290</v>
      </c>
      <c r="AX47" s="49">
        <f t="shared" si="9"/>
        <v>0</v>
      </c>
    </row>
    <row r="48" spans="1:50" ht="15" thickBot="1" x14ac:dyDescent="0.35">
      <c r="A48" t="s">
        <v>157</v>
      </c>
      <c r="B48" s="31" t="s">
        <v>10</v>
      </c>
      <c r="C48" t="s">
        <v>123</v>
      </c>
      <c r="D48" t="s">
        <v>29</v>
      </c>
      <c r="E48" t="s">
        <v>29</v>
      </c>
      <c r="F48" s="32" t="s">
        <v>170</v>
      </c>
      <c r="G48" s="34">
        <v>134</v>
      </c>
      <c r="H48" s="34">
        <v>132.5</v>
      </c>
      <c r="I48" s="34">
        <v>131</v>
      </c>
      <c r="J48" s="34">
        <v>128</v>
      </c>
      <c r="K48" s="34">
        <v>124</v>
      </c>
      <c r="L48" s="54"/>
      <c r="M48" s="55"/>
      <c r="N48" s="56"/>
      <c r="O48" s="106">
        <f>P48*0.9</f>
        <v>0.81</v>
      </c>
      <c r="P48" s="36">
        <v>0.9</v>
      </c>
      <c r="Q48" s="107">
        <f>P48*1.1</f>
        <v>0.9900000000000001</v>
      </c>
      <c r="R48" s="56"/>
      <c r="S48" s="55"/>
      <c r="T48" s="88"/>
      <c r="U48" s="41"/>
      <c r="V48" s="42"/>
      <c r="W48" s="43"/>
      <c r="X48" s="86"/>
      <c r="Y48" s="55"/>
      <c r="Z48" s="87"/>
      <c r="AA48" s="56"/>
      <c r="AB48" s="55"/>
      <c r="AC48" s="88"/>
      <c r="AD48" s="81"/>
      <c r="AE48" s="44"/>
      <c r="AF48" s="45"/>
      <c r="AG48" s="90"/>
      <c r="AH48" s="90"/>
      <c r="AI48" s="90"/>
      <c r="AJ48" s="44"/>
      <c r="AK48" s="44"/>
      <c r="AL48" s="44"/>
      <c r="AM48" s="44"/>
      <c r="AN48" s="44"/>
      <c r="AO48" s="44"/>
      <c r="AP48" s="80">
        <f t="shared" si="18"/>
        <v>0.27</v>
      </c>
      <c r="AQ48" s="40">
        <f t="shared" si="20"/>
        <v>0.3</v>
      </c>
      <c r="AR48" s="70">
        <f t="shared" si="19"/>
        <v>0.33</v>
      </c>
      <c r="AS48" s="44"/>
      <c r="AT48" s="44"/>
      <c r="AU48" s="44"/>
      <c r="AV48" s="48" t="s">
        <v>290</v>
      </c>
      <c r="AX48" s="49">
        <f t="shared" si="9"/>
        <v>0</v>
      </c>
    </row>
    <row r="49" spans="1:50" ht="15" thickBot="1" x14ac:dyDescent="0.35">
      <c r="A49" t="s">
        <v>157</v>
      </c>
      <c r="B49" s="31" t="s">
        <v>10</v>
      </c>
      <c r="C49" t="s">
        <v>68</v>
      </c>
      <c r="D49" t="s">
        <v>172</v>
      </c>
      <c r="E49" t="s">
        <v>139</v>
      </c>
      <c r="F49" s="32" t="s">
        <v>173</v>
      </c>
      <c r="G49" s="34">
        <v>19</v>
      </c>
      <c r="H49" s="34">
        <v>17</v>
      </c>
      <c r="I49" s="34">
        <v>15</v>
      </c>
      <c r="J49" s="34">
        <v>14</v>
      </c>
      <c r="K49" s="34">
        <v>13</v>
      </c>
      <c r="L49" s="54"/>
      <c r="M49" s="55"/>
      <c r="N49" s="56"/>
      <c r="O49" s="106">
        <f t="shared" ref="O49:O53" si="23">P49*0.9</f>
        <v>0.54</v>
      </c>
      <c r="P49" s="36">
        <v>0.6</v>
      </c>
      <c r="Q49" s="107">
        <f t="shared" ref="Q49:Q53" si="24">P49*1.1</f>
        <v>0.66</v>
      </c>
      <c r="R49" s="56"/>
      <c r="S49" s="55"/>
      <c r="T49" s="88"/>
      <c r="U49" s="41"/>
      <c r="V49" s="42"/>
      <c r="W49" s="43"/>
      <c r="X49" s="86"/>
      <c r="Y49" s="55"/>
      <c r="Z49" s="87"/>
      <c r="AA49" s="56"/>
      <c r="AB49" s="55"/>
      <c r="AC49" s="88"/>
      <c r="AD49" s="81"/>
      <c r="AE49" s="44"/>
      <c r="AF49" s="45"/>
      <c r="AG49" s="90"/>
      <c r="AH49" s="90"/>
      <c r="AI49" s="90"/>
      <c r="AJ49" s="44"/>
      <c r="AK49" s="44"/>
      <c r="AL49" s="44"/>
      <c r="AM49" s="44"/>
      <c r="AN49" s="44"/>
      <c r="AO49" s="44"/>
      <c r="AP49" s="80">
        <f t="shared" si="18"/>
        <v>0.54</v>
      </c>
      <c r="AQ49" s="40">
        <f t="shared" si="20"/>
        <v>0.6</v>
      </c>
      <c r="AR49" s="70">
        <f t="shared" si="19"/>
        <v>0.66</v>
      </c>
      <c r="AS49" s="44"/>
      <c r="AT49" s="44"/>
      <c r="AU49" s="44"/>
      <c r="AV49" s="48" t="s">
        <v>290</v>
      </c>
      <c r="AX49" s="49">
        <f t="shared" si="9"/>
        <v>0</v>
      </c>
    </row>
    <row r="50" spans="1:50" ht="15" thickBot="1" x14ac:dyDescent="0.35">
      <c r="A50" t="s">
        <v>157</v>
      </c>
      <c r="B50" s="31" t="s">
        <v>10</v>
      </c>
      <c r="C50" t="s">
        <v>112</v>
      </c>
      <c r="D50" t="s">
        <v>174</v>
      </c>
      <c r="E50" t="s">
        <v>146</v>
      </c>
      <c r="F50" s="32" t="s">
        <v>115</v>
      </c>
      <c r="G50" s="34">
        <v>6</v>
      </c>
      <c r="H50" s="34">
        <v>5</v>
      </c>
      <c r="I50" s="34">
        <v>4</v>
      </c>
      <c r="J50" s="34">
        <v>3</v>
      </c>
      <c r="K50" s="34">
        <v>0</v>
      </c>
      <c r="L50" s="54"/>
      <c r="M50" s="55"/>
      <c r="N50" s="56"/>
      <c r="O50" s="106">
        <f t="shared" si="23"/>
        <v>1.7909999999999999</v>
      </c>
      <c r="P50" s="36">
        <v>1.99</v>
      </c>
      <c r="Q50" s="107">
        <f t="shared" si="24"/>
        <v>2.1890000000000001</v>
      </c>
      <c r="R50" s="56"/>
      <c r="S50" s="55"/>
      <c r="T50" s="88"/>
      <c r="U50" s="41"/>
      <c r="V50" s="42"/>
      <c r="W50" s="43"/>
      <c r="X50" s="86"/>
      <c r="Y50" s="55"/>
      <c r="Z50" s="87"/>
      <c r="AA50" s="56"/>
      <c r="AB50" s="55"/>
      <c r="AC50" s="88"/>
      <c r="AD50" s="81"/>
      <c r="AE50" s="44"/>
      <c r="AF50" s="45"/>
      <c r="AG50" s="90"/>
      <c r="AH50" s="90"/>
      <c r="AI50" s="90"/>
      <c r="AJ50" s="44"/>
      <c r="AK50" s="44"/>
      <c r="AL50" s="44"/>
      <c r="AM50" s="44"/>
      <c r="AN50" s="44"/>
      <c r="AO50" s="44"/>
      <c r="AP50" s="80">
        <f t="shared" si="18"/>
        <v>1.7909999999999999</v>
      </c>
      <c r="AQ50" s="40">
        <f t="shared" si="20"/>
        <v>1.99</v>
      </c>
      <c r="AR50" s="70">
        <f t="shared" si="19"/>
        <v>2.1890000000000001</v>
      </c>
      <c r="AS50" s="44"/>
      <c r="AT50" s="44"/>
      <c r="AU50" s="44"/>
      <c r="AV50" s="48" t="s">
        <v>290</v>
      </c>
      <c r="AX50" s="49">
        <f t="shared" si="9"/>
        <v>0</v>
      </c>
    </row>
    <row r="51" spans="1:50" ht="15" thickBot="1" x14ac:dyDescent="0.35">
      <c r="A51" t="s">
        <v>157</v>
      </c>
      <c r="B51" s="31" t="s">
        <v>10</v>
      </c>
      <c r="C51" t="s">
        <v>101</v>
      </c>
      <c r="D51" t="s">
        <v>104</v>
      </c>
      <c r="E51" t="s">
        <v>175</v>
      </c>
      <c r="F51" s="32" t="s">
        <v>169</v>
      </c>
      <c r="G51" s="34">
        <v>4070</v>
      </c>
      <c r="H51" s="34">
        <v>3885</v>
      </c>
      <c r="I51" s="34">
        <v>3700</v>
      </c>
      <c r="J51" s="34">
        <v>3330</v>
      </c>
      <c r="K51" s="34">
        <v>2780</v>
      </c>
      <c r="L51" s="54"/>
      <c r="M51" s="55"/>
      <c r="N51" s="56"/>
      <c r="O51" s="106">
        <f t="shared" si="23"/>
        <v>1.044</v>
      </c>
      <c r="P51" s="36">
        <v>1.1599999999999999</v>
      </c>
      <c r="Q51" s="107">
        <f t="shared" si="24"/>
        <v>1.276</v>
      </c>
      <c r="R51" s="56"/>
      <c r="S51" s="55"/>
      <c r="T51" s="88"/>
      <c r="U51" s="41"/>
      <c r="V51" s="42"/>
      <c r="W51" s="43"/>
      <c r="X51" s="86"/>
      <c r="Y51" s="55"/>
      <c r="Z51" s="87"/>
      <c r="AA51" s="56"/>
      <c r="AB51" s="55"/>
      <c r="AC51" s="88"/>
      <c r="AD51" s="81"/>
      <c r="AE51" s="44"/>
      <c r="AF51" s="45"/>
      <c r="AG51" s="90"/>
      <c r="AH51" s="90"/>
      <c r="AI51" s="90"/>
      <c r="AJ51" s="44"/>
      <c r="AK51" s="44"/>
      <c r="AL51" s="44"/>
      <c r="AM51" s="44"/>
      <c r="AN51" s="44"/>
      <c r="AO51" s="44"/>
      <c r="AP51" s="80">
        <f t="shared" si="18"/>
        <v>2.8216216216216216E-3</v>
      </c>
      <c r="AQ51" s="40">
        <f t="shared" si="20"/>
        <v>3.1351351351351351E-3</v>
      </c>
      <c r="AR51" s="70">
        <f t="shared" si="19"/>
        <v>3.4486486486486486E-3</v>
      </c>
      <c r="AS51" s="44"/>
      <c r="AT51" s="44"/>
      <c r="AU51" s="44"/>
      <c r="AV51" s="48" t="s">
        <v>290</v>
      </c>
      <c r="AX51" s="49">
        <f t="shared" si="9"/>
        <v>0</v>
      </c>
    </row>
    <row r="52" spans="1:50" ht="15" thickBot="1" x14ac:dyDescent="0.35">
      <c r="A52" t="s">
        <v>157</v>
      </c>
      <c r="B52" s="31" t="s">
        <v>10</v>
      </c>
      <c r="C52" t="s">
        <v>94</v>
      </c>
      <c r="D52" t="s">
        <v>34</v>
      </c>
      <c r="E52" t="s">
        <v>131</v>
      </c>
      <c r="F52" s="32" t="s">
        <v>132</v>
      </c>
      <c r="G52" s="34">
        <v>31</v>
      </c>
      <c r="H52" s="34">
        <v>24</v>
      </c>
      <c r="I52" s="34">
        <v>17</v>
      </c>
      <c r="J52" s="34">
        <v>1</v>
      </c>
      <c r="K52" s="34">
        <v>0</v>
      </c>
      <c r="L52" s="54"/>
      <c r="M52" s="55"/>
      <c r="N52" s="56"/>
      <c r="O52" s="106">
        <f t="shared" si="23"/>
        <v>2.2769999999999997</v>
      </c>
      <c r="P52" s="36">
        <v>2.5299999999999998</v>
      </c>
      <c r="Q52" s="107">
        <f t="shared" si="24"/>
        <v>2.7829999999999999</v>
      </c>
      <c r="R52" s="56"/>
      <c r="S52" s="55"/>
      <c r="T52" s="88"/>
      <c r="U52" s="41"/>
      <c r="V52" s="42"/>
      <c r="W52" s="43"/>
      <c r="X52" s="86"/>
      <c r="Y52" s="55"/>
      <c r="Z52" s="87"/>
      <c r="AA52" s="56"/>
      <c r="AB52" s="55"/>
      <c r="AC52" s="88"/>
      <c r="AD52" s="81"/>
      <c r="AE52" s="44"/>
      <c r="AF52" s="45"/>
      <c r="AG52" s="90"/>
      <c r="AH52" s="90"/>
      <c r="AI52" s="90"/>
      <c r="AJ52" s="44"/>
      <c r="AK52" s="44"/>
      <c r="AL52" s="44"/>
      <c r="AM52" s="44"/>
      <c r="AN52" s="44"/>
      <c r="AO52" s="44"/>
      <c r="AP52" s="80">
        <f t="shared" si="18"/>
        <v>0.14231249999999998</v>
      </c>
      <c r="AQ52" s="40">
        <f t="shared" si="20"/>
        <v>0.15812499999999999</v>
      </c>
      <c r="AR52" s="70">
        <f t="shared" si="19"/>
        <v>0.17393749999999999</v>
      </c>
      <c r="AS52" s="44"/>
      <c r="AT52" s="44"/>
      <c r="AU52" s="44"/>
      <c r="AV52" s="48" t="s">
        <v>290</v>
      </c>
      <c r="AX52" s="49">
        <f t="shared" si="9"/>
        <v>0</v>
      </c>
    </row>
    <row r="53" spans="1:50" ht="15" thickBot="1" x14ac:dyDescent="0.35">
      <c r="A53" t="s">
        <v>157</v>
      </c>
      <c r="B53" s="60" t="s">
        <v>10</v>
      </c>
      <c r="C53" s="61" t="s">
        <v>68</v>
      </c>
      <c r="D53" s="61" t="s">
        <v>30</v>
      </c>
      <c r="E53" s="61" t="s">
        <v>176</v>
      </c>
      <c r="F53" s="62" t="s">
        <v>177</v>
      </c>
      <c r="G53" s="67">
        <f>600000 *3.2%</f>
        <v>19200</v>
      </c>
      <c r="H53" s="67">
        <f>600000 * 2.9%</f>
        <v>17400</v>
      </c>
      <c r="I53" s="67">
        <f>600000 * 2.5%</f>
        <v>15000</v>
      </c>
      <c r="J53" s="67">
        <f>600000 *1.5%</f>
        <v>9000</v>
      </c>
      <c r="K53" s="67">
        <f xml:space="preserve"> 600000 *0.5%</f>
        <v>3000</v>
      </c>
      <c r="L53" s="95"/>
      <c r="M53" s="96"/>
      <c r="N53" s="97"/>
      <c r="O53" s="109">
        <f t="shared" si="23"/>
        <v>0.30600000000000005</v>
      </c>
      <c r="P53" s="66">
        <v>0.34</v>
      </c>
      <c r="Q53" s="110">
        <f t="shared" si="24"/>
        <v>0.37400000000000005</v>
      </c>
      <c r="R53" s="97"/>
      <c r="S53" s="96"/>
      <c r="T53" s="103"/>
      <c r="U53" s="98"/>
      <c r="V53" s="99"/>
      <c r="W53" s="100"/>
      <c r="X53" s="101"/>
      <c r="Y53" s="96"/>
      <c r="Z53" s="102"/>
      <c r="AA53" s="97"/>
      <c r="AB53" s="96"/>
      <c r="AC53" s="103"/>
      <c r="AD53" s="83"/>
      <c r="AE53" s="84"/>
      <c r="AF53" s="104"/>
      <c r="AG53" s="90"/>
      <c r="AH53" s="90"/>
      <c r="AI53" s="90"/>
      <c r="AJ53" s="84"/>
      <c r="AK53" s="84"/>
      <c r="AL53" s="84"/>
      <c r="AM53" s="84"/>
      <c r="AN53" s="84"/>
      <c r="AO53" s="84"/>
      <c r="AP53" s="80">
        <f t="shared" si="18"/>
        <v>5.1000000000000006E-5</v>
      </c>
      <c r="AQ53" s="40">
        <f t="shared" si="20"/>
        <v>5.6666666666666671E-5</v>
      </c>
      <c r="AR53" s="70">
        <f t="shared" si="19"/>
        <v>6.2333333333333349E-5</v>
      </c>
      <c r="AS53" s="84"/>
      <c r="AT53" s="84"/>
      <c r="AU53" s="84"/>
      <c r="AV53" s="76" t="s">
        <v>290</v>
      </c>
      <c r="AX53" s="49">
        <f t="shared" si="9"/>
        <v>0</v>
      </c>
    </row>
    <row r="54" spans="1:50" ht="15" thickBot="1" x14ac:dyDescent="0.35">
      <c r="A54" t="s">
        <v>178</v>
      </c>
      <c r="B54" s="111" t="s">
        <v>12</v>
      </c>
      <c r="C54" s="112" t="s">
        <v>75</v>
      </c>
      <c r="D54" s="112" t="s">
        <v>21</v>
      </c>
      <c r="E54" s="112" t="s">
        <v>179</v>
      </c>
      <c r="F54" s="113" t="s">
        <v>180</v>
      </c>
      <c r="G54" s="114">
        <v>7364</v>
      </c>
      <c r="H54" s="114">
        <v>6500</v>
      </c>
      <c r="I54" s="114">
        <v>5850</v>
      </c>
      <c r="J54" s="114">
        <v>3900</v>
      </c>
      <c r="K54" s="114">
        <v>3900</v>
      </c>
      <c r="L54" s="115"/>
      <c r="M54" s="116"/>
      <c r="N54" s="117"/>
      <c r="O54" s="118">
        <f>P54*0.9</f>
        <v>7.0465036426468401</v>
      </c>
      <c r="P54" s="119">
        <v>7.8294484918298224</v>
      </c>
      <c r="Q54" s="120">
        <f>P54*1.1</f>
        <v>8.6123933410128046</v>
      </c>
      <c r="R54" s="117"/>
      <c r="S54" s="116"/>
      <c r="T54" s="121"/>
      <c r="U54" s="122"/>
      <c r="V54" s="123"/>
      <c r="W54" s="124"/>
      <c r="X54" s="125"/>
      <c r="Y54" s="116"/>
      <c r="Z54" s="126"/>
      <c r="AA54" s="117"/>
      <c r="AB54" s="116"/>
      <c r="AC54" s="121"/>
      <c r="AD54" s="78"/>
      <c r="AE54" s="79"/>
      <c r="AF54" s="89"/>
      <c r="AG54" s="90"/>
      <c r="AH54" s="90"/>
      <c r="AI54" s="90"/>
      <c r="AJ54" s="79"/>
      <c r="AK54" s="79"/>
      <c r="AL54" s="79"/>
      <c r="AM54" s="79"/>
      <c r="AN54" s="79"/>
      <c r="AO54" s="79"/>
      <c r="AP54" s="80">
        <f t="shared" si="18"/>
        <v>3.6135916116137642E-3</v>
      </c>
      <c r="AQ54" s="40">
        <f t="shared" si="20"/>
        <v>4.0151017906819601E-3</v>
      </c>
      <c r="AR54" s="70">
        <f t="shared" si="19"/>
        <v>4.416611969750156E-3</v>
      </c>
      <c r="AS54" s="79"/>
      <c r="AT54" s="79"/>
      <c r="AU54" s="79"/>
      <c r="AV54" s="127" t="s">
        <v>291</v>
      </c>
      <c r="AX54" s="49">
        <f t="shared" si="9"/>
        <v>0</v>
      </c>
    </row>
    <row r="55" spans="1:50" ht="15" thickBot="1" x14ac:dyDescent="0.35">
      <c r="A55" t="s">
        <v>178</v>
      </c>
      <c r="B55" s="31" t="s">
        <v>12</v>
      </c>
      <c r="C55" t="s">
        <v>75</v>
      </c>
      <c r="D55" t="s">
        <v>38</v>
      </c>
      <c r="E55" t="s">
        <v>181</v>
      </c>
      <c r="F55" s="32" t="s">
        <v>180</v>
      </c>
      <c r="G55" s="34">
        <v>1700</v>
      </c>
      <c r="H55" s="34">
        <v>1500</v>
      </c>
      <c r="I55" s="34">
        <v>1350</v>
      </c>
      <c r="J55" s="34">
        <v>900</v>
      </c>
      <c r="K55" s="34">
        <v>900</v>
      </c>
      <c r="L55" s="54"/>
      <c r="M55" s="55"/>
      <c r="N55" s="56"/>
      <c r="O55" s="106">
        <f t="shared" ref="O55:O59" si="25">P55*0.9</f>
        <v>7.1156788685524237</v>
      </c>
      <c r="P55" s="36">
        <v>7.9063098539471373</v>
      </c>
      <c r="Q55" s="107">
        <f t="shared" ref="Q55:Q59" si="26">P55*1.1</f>
        <v>8.6969408393418508</v>
      </c>
      <c r="R55" s="56"/>
      <c r="S55" s="55"/>
      <c r="T55" s="88"/>
      <c r="U55" s="41"/>
      <c r="V55" s="42"/>
      <c r="W55" s="43"/>
      <c r="X55" s="86"/>
      <c r="Y55" s="55"/>
      <c r="Z55" s="87"/>
      <c r="AA55" s="56"/>
      <c r="AB55" s="55"/>
      <c r="AC55" s="88"/>
      <c r="AD55" s="81"/>
      <c r="AE55" s="44"/>
      <c r="AF55" s="45"/>
      <c r="AG55" s="90"/>
      <c r="AH55" s="90"/>
      <c r="AI55" s="90"/>
      <c r="AJ55" s="44"/>
      <c r="AK55" s="44"/>
      <c r="AL55" s="44"/>
      <c r="AM55" s="44"/>
      <c r="AN55" s="44"/>
      <c r="AO55" s="44"/>
      <c r="AP55" s="80">
        <f t="shared" si="18"/>
        <v>1.5812619707894274E-2</v>
      </c>
      <c r="AQ55" s="40">
        <f t="shared" si="20"/>
        <v>1.756957745321586E-2</v>
      </c>
      <c r="AR55" s="70">
        <f t="shared" si="19"/>
        <v>1.9326535198537446E-2</v>
      </c>
      <c r="AS55" s="44"/>
      <c r="AT55" s="44"/>
      <c r="AU55" s="44"/>
      <c r="AV55" s="48" t="s">
        <v>291</v>
      </c>
      <c r="AX55" s="49">
        <f t="shared" si="9"/>
        <v>0</v>
      </c>
    </row>
    <row r="56" spans="1:50" ht="15" thickBot="1" x14ac:dyDescent="0.35">
      <c r="A56" t="s">
        <v>178</v>
      </c>
      <c r="B56" s="31" t="s">
        <v>12</v>
      </c>
      <c r="C56" t="s">
        <v>182</v>
      </c>
      <c r="D56" t="s">
        <v>23</v>
      </c>
      <c r="E56" t="s">
        <v>183</v>
      </c>
      <c r="F56" s="32" t="s">
        <v>184</v>
      </c>
      <c r="G56" s="34">
        <v>2350</v>
      </c>
      <c r="H56" s="34">
        <v>3500</v>
      </c>
      <c r="I56" s="34">
        <v>5250</v>
      </c>
      <c r="J56" s="34">
        <v>7000</v>
      </c>
      <c r="K56" s="34">
        <v>7000</v>
      </c>
      <c r="L56" s="54"/>
      <c r="M56" s="55"/>
      <c r="N56" s="56"/>
      <c r="O56" s="106">
        <f t="shared" si="25"/>
        <v>4.3680003565486132</v>
      </c>
      <c r="P56" s="36">
        <v>4.8533337294984591</v>
      </c>
      <c r="Q56" s="107">
        <f t="shared" si="26"/>
        <v>5.338667102448305</v>
      </c>
      <c r="R56" s="56"/>
      <c r="S56" s="55"/>
      <c r="T56" s="88"/>
      <c r="U56" s="41"/>
      <c r="V56" s="42"/>
      <c r="W56" s="43"/>
      <c r="X56" s="86"/>
      <c r="Y56" s="55"/>
      <c r="Z56" s="87"/>
      <c r="AA56" s="56"/>
      <c r="AB56" s="55"/>
      <c r="AC56" s="88"/>
      <c r="AD56" s="81"/>
      <c r="AE56" s="44"/>
      <c r="AF56" s="45"/>
      <c r="AG56" s="90"/>
      <c r="AH56" s="90"/>
      <c r="AI56" s="90"/>
      <c r="AJ56" s="44"/>
      <c r="AK56" s="44"/>
      <c r="AL56" s="44"/>
      <c r="AM56" s="44"/>
      <c r="AN56" s="44"/>
      <c r="AO56" s="44"/>
      <c r="AP56" s="80">
        <f t="shared" si="18"/>
        <v>2.4960002037420648E-3</v>
      </c>
      <c r="AQ56" s="40">
        <f t="shared" si="20"/>
        <v>2.7733335597134052E-3</v>
      </c>
      <c r="AR56" s="70">
        <f t="shared" si="19"/>
        <v>3.0506669156847455E-3</v>
      </c>
      <c r="AS56" s="44"/>
      <c r="AT56" s="44"/>
      <c r="AU56" s="44"/>
      <c r="AV56" s="48" t="s">
        <v>291</v>
      </c>
      <c r="AX56" s="49">
        <f t="shared" si="9"/>
        <v>0</v>
      </c>
    </row>
    <row r="57" spans="1:50" ht="15" thickBot="1" x14ac:dyDescent="0.35">
      <c r="A57" t="s">
        <v>178</v>
      </c>
      <c r="B57" s="31" t="s">
        <v>12</v>
      </c>
      <c r="C57" t="s">
        <v>75</v>
      </c>
      <c r="D57" t="s">
        <v>185</v>
      </c>
      <c r="E57" t="s">
        <v>186</v>
      </c>
      <c r="F57" s="32" t="s">
        <v>187</v>
      </c>
      <c r="G57" s="34">
        <v>0</v>
      </c>
      <c r="H57" s="34">
        <v>10</v>
      </c>
      <c r="I57" s="34">
        <v>20</v>
      </c>
      <c r="J57" s="34">
        <v>20</v>
      </c>
      <c r="K57" s="34">
        <v>20</v>
      </c>
      <c r="L57" s="54"/>
      <c r="M57" s="55"/>
      <c r="N57" s="56"/>
      <c r="O57" s="106">
        <f t="shared" si="25"/>
        <v>1.3100784644639747</v>
      </c>
      <c r="P57" s="36">
        <v>1.4556427382933053</v>
      </c>
      <c r="Q57" s="107">
        <f t="shared" si="26"/>
        <v>1.6012070121226358</v>
      </c>
      <c r="R57" s="56"/>
      <c r="S57" s="55"/>
      <c r="T57" s="88"/>
      <c r="U57" s="41"/>
      <c r="V57" s="42"/>
      <c r="W57" s="43"/>
      <c r="X57" s="86"/>
      <c r="Y57" s="55"/>
      <c r="Z57" s="87"/>
      <c r="AA57" s="56"/>
      <c r="AB57" s="55"/>
      <c r="AC57" s="88"/>
      <c r="AD57" s="81"/>
      <c r="AE57" s="44"/>
      <c r="AF57" s="45"/>
      <c r="AG57" s="90"/>
      <c r="AH57" s="90"/>
      <c r="AI57" s="90"/>
      <c r="AJ57" s="44"/>
      <c r="AK57" s="44"/>
      <c r="AL57" s="44"/>
      <c r="AM57" s="44"/>
      <c r="AN57" s="44"/>
      <c r="AO57" s="44"/>
      <c r="AP57" s="40">
        <f>IFERROR(O57/SQRT(($I57-$H57)^2), 0)</f>
        <v>0.13100784644639746</v>
      </c>
      <c r="AQ57" s="40">
        <f>IFERROR(P57/SQRT(($I57-$H57)^2), 0)</f>
        <v>0.14556427382933051</v>
      </c>
      <c r="AR57" s="40">
        <f>IFERROR(Q57/SQRT(($I57-$H57)^2), 0)</f>
        <v>0.16012070121226357</v>
      </c>
      <c r="AS57" s="44"/>
      <c r="AT57" s="44"/>
      <c r="AU57" s="44"/>
      <c r="AV57" s="48" t="s">
        <v>291</v>
      </c>
      <c r="AX57" s="49">
        <f t="shared" si="9"/>
        <v>0</v>
      </c>
    </row>
    <row r="58" spans="1:50" ht="15" thickBot="1" x14ac:dyDescent="0.35">
      <c r="A58" t="s">
        <v>178</v>
      </c>
      <c r="B58" s="31" t="s">
        <v>12</v>
      </c>
      <c r="C58" t="s">
        <v>82</v>
      </c>
      <c r="D58" t="s">
        <v>28</v>
      </c>
      <c r="E58" t="s">
        <v>188</v>
      </c>
      <c r="F58" s="32" t="s">
        <v>167</v>
      </c>
      <c r="G58" s="128">
        <v>21.666877612304688</v>
      </c>
      <c r="H58" s="34">
        <v>21</v>
      </c>
      <c r="I58" s="34">
        <v>20</v>
      </c>
      <c r="J58" s="34">
        <v>19</v>
      </c>
      <c r="K58" s="34">
        <v>19</v>
      </c>
      <c r="L58" s="54"/>
      <c r="M58" s="55"/>
      <c r="N58" s="56"/>
      <c r="O58" s="106">
        <f t="shared" si="25"/>
        <v>12.270476834011863</v>
      </c>
      <c r="P58" s="36">
        <v>13.633863148902069</v>
      </c>
      <c r="Q58" s="107">
        <f t="shared" si="26"/>
        <v>14.997249463792278</v>
      </c>
      <c r="R58" s="56"/>
      <c r="S58" s="55"/>
      <c r="T58" s="88"/>
      <c r="U58" s="41"/>
      <c r="V58" s="42"/>
      <c r="W58" s="43"/>
      <c r="X58" s="86"/>
      <c r="Y58" s="55"/>
      <c r="Z58" s="87"/>
      <c r="AA58" s="56"/>
      <c r="AB58" s="55"/>
      <c r="AC58" s="88"/>
      <c r="AD58" s="81"/>
      <c r="AE58" s="44"/>
      <c r="AF58" s="45"/>
      <c r="AG58" s="90"/>
      <c r="AH58" s="90"/>
      <c r="AI58" s="90"/>
      <c r="AJ58" s="44"/>
      <c r="AK58" s="44"/>
      <c r="AL58" s="44"/>
      <c r="AM58" s="44"/>
      <c r="AN58" s="44"/>
      <c r="AO58" s="44"/>
      <c r="AP58" s="80">
        <f t="shared" ref="AP58:AP121" si="27">IFERROR(O58/SQRT(($J58-$I58)^2),0)</f>
        <v>12.270476834011863</v>
      </c>
      <c r="AQ58" s="40">
        <f t="shared" ref="AQ58:AQ72" si="28">IFERROR(P58/SQRT(($J58-$I58)^2), 0)</f>
        <v>13.633863148902069</v>
      </c>
      <c r="AR58" s="70">
        <f t="shared" ref="AR58:AR121" si="29">IFERROR(Q58/SQRT(($J58-$I58)^2),0)</f>
        <v>14.997249463792278</v>
      </c>
      <c r="AS58" s="44"/>
      <c r="AT58" s="44"/>
      <c r="AU58" s="44"/>
      <c r="AV58" s="48" t="s">
        <v>291</v>
      </c>
      <c r="AX58" s="49">
        <f t="shared" si="9"/>
        <v>0</v>
      </c>
    </row>
    <row r="59" spans="1:50" ht="15" thickBot="1" x14ac:dyDescent="0.35">
      <c r="A59" t="s">
        <v>178</v>
      </c>
      <c r="B59" s="31" t="s">
        <v>12</v>
      </c>
      <c r="C59" t="s">
        <v>123</v>
      </c>
      <c r="D59" t="s">
        <v>43</v>
      </c>
      <c r="E59" t="s">
        <v>189</v>
      </c>
      <c r="F59" s="32" t="s">
        <v>167</v>
      </c>
      <c r="G59" s="34">
        <v>5.5</v>
      </c>
      <c r="H59" s="34">
        <v>7</v>
      </c>
      <c r="I59" s="34">
        <v>10</v>
      </c>
      <c r="J59" s="34">
        <v>12</v>
      </c>
      <c r="K59" s="34">
        <v>12</v>
      </c>
      <c r="L59" s="54"/>
      <c r="M59" s="55"/>
      <c r="N59" s="56"/>
      <c r="O59" s="106">
        <f t="shared" si="25"/>
        <v>0.55581083610649085</v>
      </c>
      <c r="P59" s="36">
        <v>0.61756759567387864</v>
      </c>
      <c r="Q59" s="107">
        <f t="shared" si="26"/>
        <v>0.67932435524126655</v>
      </c>
      <c r="R59" s="56"/>
      <c r="S59" s="55"/>
      <c r="T59" s="88"/>
      <c r="U59" s="41"/>
      <c r="V59" s="42"/>
      <c r="W59" s="43"/>
      <c r="X59" s="86"/>
      <c r="Y59" s="55"/>
      <c r="Z59" s="87"/>
      <c r="AA59" s="56"/>
      <c r="AB59" s="55"/>
      <c r="AC59" s="88"/>
      <c r="AD59" s="81"/>
      <c r="AE59" s="44"/>
      <c r="AF59" s="45"/>
      <c r="AG59" s="90"/>
      <c r="AH59" s="90"/>
      <c r="AI59" s="90"/>
      <c r="AJ59" s="44"/>
      <c r="AK59" s="44"/>
      <c r="AL59" s="44"/>
      <c r="AM59" s="44"/>
      <c r="AN59" s="44"/>
      <c r="AO59" s="44"/>
      <c r="AP59" s="80">
        <f t="shared" si="27"/>
        <v>0.27790541805324542</v>
      </c>
      <c r="AQ59" s="40">
        <f t="shared" si="28"/>
        <v>0.30878379783693932</v>
      </c>
      <c r="AR59" s="70">
        <f t="shared" si="29"/>
        <v>0.33966217762063328</v>
      </c>
      <c r="AS59" s="44"/>
      <c r="AT59" s="44"/>
      <c r="AU59" s="44"/>
      <c r="AV59" s="48" t="s">
        <v>291</v>
      </c>
      <c r="AX59" s="49">
        <f t="shared" si="9"/>
        <v>0</v>
      </c>
    </row>
    <row r="60" spans="1:50" ht="15" thickBot="1" x14ac:dyDescent="0.35">
      <c r="A60" t="s">
        <v>178</v>
      </c>
      <c r="B60" s="31" t="s">
        <v>12</v>
      </c>
      <c r="C60" t="s">
        <v>126</v>
      </c>
      <c r="D60" t="s">
        <v>44</v>
      </c>
      <c r="E60" t="s">
        <v>191</v>
      </c>
      <c r="F60" s="32" t="s">
        <v>192</v>
      </c>
      <c r="G60" s="34">
        <v>73</v>
      </c>
      <c r="H60" s="34">
        <v>77</v>
      </c>
      <c r="I60" s="34">
        <v>78</v>
      </c>
      <c r="J60" s="34">
        <v>90</v>
      </c>
      <c r="K60" s="34">
        <v>90</v>
      </c>
      <c r="L60" s="54"/>
      <c r="M60" s="55"/>
      <c r="N60" s="56"/>
      <c r="O60" s="106">
        <f>P60*0.9</f>
        <v>1.4261068396422552</v>
      </c>
      <c r="P60" s="36">
        <v>1.5845631551580612</v>
      </c>
      <c r="Q60" s="107">
        <f>P60*1.1</f>
        <v>1.7430194706738675</v>
      </c>
      <c r="R60" s="56"/>
      <c r="S60" s="55"/>
      <c r="T60" s="88"/>
      <c r="U60" s="41"/>
      <c r="V60" s="42"/>
      <c r="W60" s="43"/>
      <c r="X60" s="86"/>
      <c r="Y60" s="55"/>
      <c r="Z60" s="87"/>
      <c r="AA60" s="56"/>
      <c r="AB60" s="55"/>
      <c r="AC60" s="88"/>
      <c r="AD60" s="81"/>
      <c r="AE60" s="44"/>
      <c r="AF60" s="45"/>
      <c r="AG60" s="90"/>
      <c r="AH60" s="90"/>
      <c r="AI60" s="90"/>
      <c r="AJ60" s="44"/>
      <c r="AK60" s="44"/>
      <c r="AL60" s="44"/>
      <c r="AM60" s="44"/>
      <c r="AN60" s="44"/>
      <c r="AO60" s="44"/>
      <c r="AP60" s="80">
        <f t="shared" si="27"/>
        <v>0.1188422366368546</v>
      </c>
      <c r="AQ60" s="40">
        <f t="shared" si="28"/>
        <v>0.1320469295965051</v>
      </c>
      <c r="AR60" s="70">
        <f t="shared" si="29"/>
        <v>0.14525162255615562</v>
      </c>
      <c r="AS60" s="44"/>
      <c r="AT60" s="44"/>
      <c r="AU60" s="44"/>
      <c r="AV60" s="48" t="s">
        <v>291</v>
      </c>
      <c r="AX60" s="49">
        <f t="shared" si="9"/>
        <v>0</v>
      </c>
    </row>
    <row r="61" spans="1:50" ht="15" thickBot="1" x14ac:dyDescent="0.35">
      <c r="A61" t="s">
        <v>178</v>
      </c>
      <c r="B61" s="31" t="s">
        <v>12</v>
      </c>
      <c r="C61" t="s">
        <v>182</v>
      </c>
      <c r="D61" t="s">
        <v>24</v>
      </c>
      <c r="E61" t="s">
        <v>193</v>
      </c>
      <c r="F61" s="32" t="s">
        <v>194</v>
      </c>
      <c r="G61" s="34">
        <v>0</v>
      </c>
      <c r="H61" s="34">
        <v>2</v>
      </c>
      <c r="I61" s="34">
        <v>4</v>
      </c>
      <c r="J61" s="34">
        <v>4</v>
      </c>
      <c r="K61" s="34">
        <v>4</v>
      </c>
      <c r="L61" s="54"/>
      <c r="M61" s="55"/>
      <c r="N61" s="56"/>
      <c r="O61" s="106">
        <f t="shared" ref="O61:O65" si="30">P61*0.9</f>
        <v>0.19811980033277815</v>
      </c>
      <c r="P61" s="36">
        <v>0.22013311148086462</v>
      </c>
      <c r="Q61" s="107">
        <f t="shared" ref="Q61:Q65" si="31">P61*1.1</f>
        <v>0.24214642262895111</v>
      </c>
      <c r="R61" s="56"/>
      <c r="S61" s="55"/>
      <c r="T61" s="88"/>
      <c r="U61" s="41"/>
      <c r="V61" s="42"/>
      <c r="W61" s="43"/>
      <c r="X61" s="86"/>
      <c r="Y61" s="55"/>
      <c r="Z61" s="87"/>
      <c r="AA61" s="56"/>
      <c r="AB61" s="55"/>
      <c r="AC61" s="88"/>
      <c r="AD61" s="81"/>
      <c r="AE61" s="44"/>
      <c r="AF61" s="45"/>
      <c r="AG61" s="90"/>
      <c r="AH61" s="90"/>
      <c r="AI61" s="90"/>
      <c r="AJ61" s="44"/>
      <c r="AK61" s="44"/>
      <c r="AL61" s="44"/>
      <c r="AM61" s="44"/>
      <c r="AN61" s="44"/>
      <c r="AO61" s="44"/>
      <c r="AP61" s="80">
        <f t="shared" si="27"/>
        <v>0</v>
      </c>
      <c r="AQ61" s="40">
        <f t="shared" si="28"/>
        <v>0</v>
      </c>
      <c r="AR61" s="70">
        <f t="shared" si="29"/>
        <v>0</v>
      </c>
      <c r="AS61" s="44"/>
      <c r="AT61" s="44"/>
      <c r="AU61" s="44"/>
      <c r="AV61" s="48" t="s">
        <v>291</v>
      </c>
      <c r="AX61" s="49">
        <f t="shared" si="9"/>
        <v>0</v>
      </c>
    </row>
    <row r="62" spans="1:50" ht="15" thickBot="1" x14ac:dyDescent="0.35">
      <c r="A62" t="s">
        <v>178</v>
      </c>
      <c r="B62" s="31" t="s">
        <v>12</v>
      </c>
      <c r="C62" t="s">
        <v>68</v>
      </c>
      <c r="D62" t="s">
        <v>40</v>
      </c>
      <c r="E62" t="s">
        <v>196</v>
      </c>
      <c r="F62" s="32" t="s">
        <v>169</v>
      </c>
      <c r="G62" s="34">
        <v>1170</v>
      </c>
      <c r="H62" s="34">
        <v>1000</v>
      </c>
      <c r="I62" s="34">
        <v>750</v>
      </c>
      <c r="J62" s="34">
        <v>500</v>
      </c>
      <c r="K62" s="34">
        <v>500</v>
      </c>
      <c r="L62" s="54"/>
      <c r="M62" s="55"/>
      <c r="N62" s="56"/>
      <c r="O62" s="106">
        <f t="shared" si="30"/>
        <v>7.2749095624939017E-2</v>
      </c>
      <c r="P62" s="36">
        <v>8.0832328472154463E-2</v>
      </c>
      <c r="Q62" s="107">
        <f t="shared" si="31"/>
        <v>8.8915561319369923E-2</v>
      </c>
      <c r="R62" s="56"/>
      <c r="S62" s="55"/>
      <c r="T62" s="88"/>
      <c r="U62" s="41"/>
      <c r="V62" s="42"/>
      <c r="W62" s="43"/>
      <c r="X62" s="86"/>
      <c r="Y62" s="55"/>
      <c r="Z62" s="87"/>
      <c r="AA62" s="56"/>
      <c r="AB62" s="55"/>
      <c r="AC62" s="88"/>
      <c r="AD62" s="81"/>
      <c r="AE62" s="44"/>
      <c r="AF62" s="45"/>
      <c r="AG62" s="90"/>
      <c r="AH62" s="90"/>
      <c r="AI62" s="90"/>
      <c r="AJ62" s="44"/>
      <c r="AK62" s="44"/>
      <c r="AL62" s="44"/>
      <c r="AM62" s="44"/>
      <c r="AN62" s="44"/>
      <c r="AO62" s="44"/>
      <c r="AP62" s="80">
        <f t="shared" si="27"/>
        <v>2.9099638249975606E-4</v>
      </c>
      <c r="AQ62" s="40">
        <f t="shared" si="28"/>
        <v>3.2332931388861786E-4</v>
      </c>
      <c r="AR62" s="70">
        <f t="shared" si="29"/>
        <v>3.5566224527747972E-4</v>
      </c>
      <c r="AS62" s="44"/>
      <c r="AT62" s="44"/>
      <c r="AU62" s="44"/>
      <c r="AV62" s="48" t="s">
        <v>291</v>
      </c>
      <c r="AX62" s="49">
        <f t="shared" si="9"/>
        <v>0</v>
      </c>
    </row>
    <row r="63" spans="1:50" ht="15" thickBot="1" x14ac:dyDescent="0.35">
      <c r="A63" t="s">
        <v>178</v>
      </c>
      <c r="B63" s="31" t="s">
        <v>12</v>
      </c>
      <c r="C63" t="s">
        <v>68</v>
      </c>
      <c r="D63" t="s">
        <v>80</v>
      </c>
      <c r="E63" t="s">
        <v>197</v>
      </c>
      <c r="F63" s="129"/>
      <c r="G63" s="34">
        <v>17500</v>
      </c>
      <c r="H63" s="34">
        <v>14000</v>
      </c>
      <c r="I63" s="34">
        <v>8250</v>
      </c>
      <c r="J63" s="34">
        <v>2500</v>
      </c>
      <c r="K63" s="34">
        <v>2500</v>
      </c>
      <c r="L63" s="54"/>
      <c r="M63" s="55"/>
      <c r="N63" s="56"/>
      <c r="O63" s="106">
        <f t="shared" si="30"/>
        <v>0.52089119583303656</v>
      </c>
      <c r="P63" s="36">
        <v>0.57876799537004064</v>
      </c>
      <c r="Q63" s="107">
        <f t="shared" si="31"/>
        <v>0.63664479490704473</v>
      </c>
      <c r="R63" s="56"/>
      <c r="S63" s="55"/>
      <c r="T63" s="88"/>
      <c r="U63" s="41"/>
      <c r="V63" s="42"/>
      <c r="W63" s="43"/>
      <c r="X63" s="86"/>
      <c r="Y63" s="55"/>
      <c r="Z63" s="87"/>
      <c r="AA63" s="56"/>
      <c r="AB63" s="55"/>
      <c r="AC63" s="88"/>
      <c r="AD63" s="81"/>
      <c r="AE63" s="44"/>
      <c r="AF63" s="45"/>
      <c r="AG63" s="90"/>
      <c r="AH63" s="90"/>
      <c r="AI63" s="90"/>
      <c r="AJ63" s="44"/>
      <c r="AK63" s="44"/>
      <c r="AL63" s="44"/>
      <c r="AM63" s="44"/>
      <c r="AN63" s="44"/>
      <c r="AO63" s="44"/>
      <c r="AP63" s="80">
        <f t="shared" si="27"/>
        <v>9.0589773188354185E-5</v>
      </c>
      <c r="AQ63" s="40">
        <f t="shared" si="28"/>
        <v>1.0065530354261577E-4</v>
      </c>
      <c r="AR63" s="70">
        <f t="shared" si="29"/>
        <v>1.1072083389687734E-4</v>
      </c>
      <c r="AS63" s="44"/>
      <c r="AT63" s="44"/>
      <c r="AU63" s="44"/>
      <c r="AV63" s="48" t="s">
        <v>291</v>
      </c>
      <c r="AX63" s="49">
        <f t="shared" si="9"/>
        <v>0</v>
      </c>
    </row>
    <row r="64" spans="1:50" ht="15" thickBot="1" x14ac:dyDescent="0.35">
      <c r="A64" t="s">
        <v>178</v>
      </c>
      <c r="B64" s="31" t="s">
        <v>12</v>
      </c>
      <c r="C64" t="s">
        <v>86</v>
      </c>
      <c r="D64" t="s">
        <v>26</v>
      </c>
      <c r="E64" t="s">
        <v>198</v>
      </c>
      <c r="F64" s="32" t="s">
        <v>199</v>
      </c>
      <c r="G64" s="34">
        <v>8.0000000000000002E-3</v>
      </c>
      <c r="H64" s="34">
        <v>2</v>
      </c>
      <c r="I64" s="34">
        <v>1</v>
      </c>
      <c r="J64" s="34">
        <v>0.5</v>
      </c>
      <c r="K64" s="34">
        <v>0.2</v>
      </c>
      <c r="L64" s="54"/>
      <c r="M64" s="55"/>
      <c r="N64" s="56"/>
      <c r="O64" s="106">
        <f t="shared" si="30"/>
        <v>3.1728938435940286</v>
      </c>
      <c r="P64" s="36">
        <v>3.5254376039933648</v>
      </c>
      <c r="Q64" s="107">
        <f t="shared" si="31"/>
        <v>3.8779813643927015</v>
      </c>
      <c r="R64" s="56"/>
      <c r="S64" s="55"/>
      <c r="T64" s="88"/>
      <c r="U64" s="41"/>
      <c r="V64" s="42"/>
      <c r="W64" s="43"/>
      <c r="X64" s="86"/>
      <c r="Y64" s="55"/>
      <c r="Z64" s="87"/>
      <c r="AA64" s="56"/>
      <c r="AB64" s="55"/>
      <c r="AC64" s="88"/>
      <c r="AD64" s="81"/>
      <c r="AE64" s="44"/>
      <c r="AF64" s="45"/>
      <c r="AG64" s="90"/>
      <c r="AH64" s="90"/>
      <c r="AI64" s="90"/>
      <c r="AJ64" s="44"/>
      <c r="AK64" s="44"/>
      <c r="AL64" s="44"/>
      <c r="AM64" s="44"/>
      <c r="AN64" s="44"/>
      <c r="AO64" s="44"/>
      <c r="AP64" s="80">
        <f t="shared" si="27"/>
        <v>6.3457876871880572</v>
      </c>
      <c r="AQ64" s="40">
        <f t="shared" si="28"/>
        <v>7.0508752079867296</v>
      </c>
      <c r="AR64" s="70">
        <f t="shared" si="29"/>
        <v>7.7559627287854029</v>
      </c>
      <c r="AS64" s="44"/>
      <c r="AT64" s="44"/>
      <c r="AU64" s="44"/>
      <c r="AV64" s="48" t="s">
        <v>291</v>
      </c>
      <c r="AX64" s="49">
        <f t="shared" si="9"/>
        <v>0</v>
      </c>
    </row>
    <row r="65" spans="1:50" ht="15" thickBot="1" x14ac:dyDescent="0.35">
      <c r="A65" t="s">
        <v>178</v>
      </c>
      <c r="B65" s="31" t="s">
        <v>12</v>
      </c>
      <c r="C65" t="s">
        <v>149</v>
      </c>
      <c r="D65" t="s">
        <v>17</v>
      </c>
      <c r="E65" t="s">
        <v>200</v>
      </c>
      <c r="F65" s="32" t="s">
        <v>201</v>
      </c>
      <c r="G65" s="34">
        <v>1930</v>
      </c>
      <c r="H65" s="34">
        <v>1800</v>
      </c>
      <c r="I65" s="34">
        <v>1620</v>
      </c>
      <c r="J65" s="34">
        <v>1440</v>
      </c>
      <c r="K65" s="34">
        <v>1440</v>
      </c>
      <c r="L65" s="54"/>
      <c r="M65" s="55"/>
      <c r="N65" s="56"/>
      <c r="O65" s="106">
        <f t="shared" si="30"/>
        <v>15.671278798157035</v>
      </c>
      <c r="P65" s="36">
        <v>17.412531997952261</v>
      </c>
      <c r="Q65" s="107">
        <f t="shared" si="31"/>
        <v>19.153785197747489</v>
      </c>
      <c r="R65" s="56"/>
      <c r="S65" s="55"/>
      <c r="T65" s="88"/>
      <c r="U65" s="41"/>
      <c r="V65" s="42"/>
      <c r="W65" s="43"/>
      <c r="X65" s="86"/>
      <c r="Y65" s="55"/>
      <c r="Z65" s="87"/>
      <c r="AA65" s="56"/>
      <c r="AB65" s="55"/>
      <c r="AC65" s="88"/>
      <c r="AD65" s="81"/>
      <c r="AE65" s="44"/>
      <c r="AF65" s="45"/>
      <c r="AG65" s="90"/>
      <c r="AH65" s="90"/>
      <c r="AI65" s="90"/>
      <c r="AJ65" s="44"/>
      <c r="AK65" s="44"/>
      <c r="AL65" s="44"/>
      <c r="AM65" s="44"/>
      <c r="AN65" s="44"/>
      <c r="AO65" s="44"/>
      <c r="AP65" s="80">
        <f t="shared" si="27"/>
        <v>8.7062659989761301E-2</v>
      </c>
      <c r="AQ65" s="40">
        <f t="shared" si="28"/>
        <v>9.6736288877512566E-2</v>
      </c>
      <c r="AR65" s="70">
        <f t="shared" si="29"/>
        <v>0.10640991776526383</v>
      </c>
      <c r="AS65" s="44"/>
      <c r="AT65" s="44"/>
      <c r="AU65" s="44"/>
      <c r="AV65" s="48" t="s">
        <v>291</v>
      </c>
      <c r="AX65" s="49">
        <f t="shared" si="9"/>
        <v>0</v>
      </c>
    </row>
    <row r="66" spans="1:50" ht="15" thickBot="1" x14ac:dyDescent="0.35">
      <c r="A66" t="s">
        <v>178</v>
      </c>
      <c r="B66" s="31" t="s">
        <v>12</v>
      </c>
      <c r="C66" t="s">
        <v>98</v>
      </c>
      <c r="D66" t="s">
        <v>27</v>
      </c>
      <c r="E66" t="s">
        <v>202</v>
      </c>
      <c r="F66" s="32" t="s">
        <v>169</v>
      </c>
      <c r="G66" s="34">
        <v>195</v>
      </c>
      <c r="H66" s="34">
        <v>180</v>
      </c>
      <c r="I66" s="34">
        <v>162</v>
      </c>
      <c r="J66" s="34">
        <v>135</v>
      </c>
      <c r="K66" s="34">
        <v>135</v>
      </c>
      <c r="L66" s="54"/>
      <c r="M66" s="55"/>
      <c r="N66" s="56"/>
      <c r="O66" s="106">
        <f>P66*0.9</f>
        <v>3.0330166389351034</v>
      </c>
      <c r="P66" s="36">
        <v>3.3700184877056705</v>
      </c>
      <c r="Q66" s="107">
        <f>P66*1.1</f>
        <v>3.707020336476238</v>
      </c>
      <c r="R66" s="56"/>
      <c r="S66" s="55"/>
      <c r="T66" s="88"/>
      <c r="U66" s="41"/>
      <c r="V66" s="42"/>
      <c r="W66" s="43"/>
      <c r="X66" s="86"/>
      <c r="Y66" s="55"/>
      <c r="Z66" s="87"/>
      <c r="AA66" s="56"/>
      <c r="AB66" s="55"/>
      <c r="AC66" s="88"/>
      <c r="AD66" s="81"/>
      <c r="AE66" s="44"/>
      <c r="AF66" s="45"/>
      <c r="AG66" s="90"/>
      <c r="AH66" s="90"/>
      <c r="AI66" s="90"/>
      <c r="AJ66" s="44"/>
      <c r="AK66" s="44"/>
      <c r="AL66" s="44"/>
      <c r="AM66" s="44"/>
      <c r="AN66" s="44"/>
      <c r="AO66" s="44"/>
      <c r="AP66" s="80">
        <f t="shared" si="27"/>
        <v>0.11233394959018901</v>
      </c>
      <c r="AQ66" s="40">
        <f t="shared" si="28"/>
        <v>0.12481549954465446</v>
      </c>
      <c r="AR66" s="70">
        <f t="shared" si="29"/>
        <v>0.13729704949911992</v>
      </c>
      <c r="AS66" s="44"/>
      <c r="AT66" s="44"/>
      <c r="AU66" s="44"/>
      <c r="AV66" s="48" t="s">
        <v>291</v>
      </c>
      <c r="AX66" s="49">
        <f t="shared" si="9"/>
        <v>0</v>
      </c>
    </row>
    <row r="67" spans="1:50" ht="15" thickBot="1" x14ac:dyDescent="0.35">
      <c r="A67" t="s">
        <v>178</v>
      </c>
      <c r="B67" s="31" t="s">
        <v>12</v>
      </c>
      <c r="C67" t="s">
        <v>101</v>
      </c>
      <c r="D67" t="s">
        <v>104</v>
      </c>
      <c r="E67" t="s">
        <v>203</v>
      </c>
      <c r="F67" s="32" t="s">
        <v>70</v>
      </c>
      <c r="G67" s="34">
        <v>2400</v>
      </c>
      <c r="H67" s="34">
        <v>2186</v>
      </c>
      <c r="I67" s="34">
        <v>1968</v>
      </c>
      <c r="J67" s="34">
        <v>1640</v>
      </c>
      <c r="K67" s="34">
        <v>1640</v>
      </c>
      <c r="L67" s="54"/>
      <c r="M67" s="55"/>
      <c r="N67" s="56"/>
      <c r="O67" s="106">
        <f t="shared" ref="O67:O74" si="32">P67*0.9</f>
        <v>2.1530142403796875</v>
      </c>
      <c r="P67" s="36">
        <v>2.3922380448663194</v>
      </c>
      <c r="Q67" s="107">
        <f t="shared" ref="Q67:Q74" si="33">P67*1.1</f>
        <v>2.6314618493529514</v>
      </c>
      <c r="R67" s="56"/>
      <c r="S67" s="55"/>
      <c r="T67" s="88"/>
      <c r="U67" s="41"/>
      <c r="V67" s="42"/>
      <c r="W67" s="43"/>
      <c r="X67" s="86"/>
      <c r="Y67" s="55"/>
      <c r="Z67" s="87"/>
      <c r="AA67" s="56"/>
      <c r="AB67" s="55"/>
      <c r="AC67" s="88"/>
      <c r="AD67" s="81"/>
      <c r="AE67" s="44"/>
      <c r="AF67" s="45"/>
      <c r="AG67" s="90"/>
      <c r="AH67" s="90"/>
      <c r="AI67" s="90"/>
      <c r="AJ67" s="44"/>
      <c r="AK67" s="44"/>
      <c r="AL67" s="44"/>
      <c r="AM67" s="44"/>
      <c r="AN67" s="44"/>
      <c r="AO67" s="44"/>
      <c r="AP67" s="80">
        <f t="shared" si="27"/>
        <v>6.5640678060356322E-3</v>
      </c>
      <c r="AQ67" s="40">
        <f t="shared" si="28"/>
        <v>7.2934086733729246E-3</v>
      </c>
      <c r="AR67" s="70">
        <f t="shared" si="29"/>
        <v>8.0227495407102171E-3</v>
      </c>
      <c r="AS67" s="44"/>
      <c r="AT67" s="44"/>
      <c r="AU67" s="44"/>
      <c r="AV67" s="48" t="s">
        <v>291</v>
      </c>
      <c r="AX67" s="49">
        <f t="shared" si="9"/>
        <v>0</v>
      </c>
    </row>
    <row r="68" spans="1:50" ht="15" thickBot="1" x14ac:dyDescent="0.35">
      <c r="A68" t="s">
        <v>178</v>
      </c>
      <c r="B68" s="31" t="s">
        <v>12</v>
      </c>
      <c r="C68" t="s">
        <v>182</v>
      </c>
      <c r="D68" t="s">
        <v>22</v>
      </c>
      <c r="E68" t="s">
        <v>204</v>
      </c>
      <c r="F68" s="32" t="s">
        <v>194</v>
      </c>
      <c r="G68" s="34"/>
      <c r="H68" s="34">
        <v>0</v>
      </c>
      <c r="I68" s="34">
        <v>2</v>
      </c>
      <c r="J68" s="34">
        <v>4</v>
      </c>
      <c r="K68" s="34">
        <v>4</v>
      </c>
      <c r="L68" s="54"/>
      <c r="M68" s="55"/>
      <c r="N68" s="56"/>
      <c r="O68" s="106">
        <f t="shared" si="32"/>
        <v>8.3261231281197612E-2</v>
      </c>
      <c r="P68" s="36">
        <v>9.2512479201330683E-2</v>
      </c>
      <c r="Q68" s="107">
        <f t="shared" si="33"/>
        <v>0.10176372712146375</v>
      </c>
      <c r="R68" s="56"/>
      <c r="S68" s="55"/>
      <c r="T68" s="88"/>
      <c r="U68" s="41"/>
      <c r="V68" s="42"/>
      <c r="W68" s="43"/>
      <c r="X68" s="86"/>
      <c r="Y68" s="55"/>
      <c r="Z68" s="87"/>
      <c r="AA68" s="56"/>
      <c r="AB68" s="55"/>
      <c r="AC68" s="88"/>
      <c r="AD68" s="81"/>
      <c r="AE68" s="44"/>
      <c r="AF68" s="45"/>
      <c r="AG68" s="90"/>
      <c r="AH68" s="90"/>
      <c r="AI68" s="90"/>
      <c r="AJ68" s="44"/>
      <c r="AK68" s="44"/>
      <c r="AL68" s="44"/>
      <c r="AM68" s="44"/>
      <c r="AN68" s="44"/>
      <c r="AO68" s="44"/>
      <c r="AP68" s="80">
        <f t="shared" si="27"/>
        <v>4.1630615640598806E-2</v>
      </c>
      <c r="AQ68" s="40">
        <f>IFERROR(P68/SQRT(($J68-$I68)^2), 0)</f>
        <v>4.6256239600665341E-2</v>
      </c>
      <c r="AR68" s="70">
        <f t="shared" si="29"/>
        <v>5.0881863560731877E-2</v>
      </c>
      <c r="AS68" s="44"/>
      <c r="AT68" s="44"/>
      <c r="AU68" s="44"/>
      <c r="AV68" s="48" t="s">
        <v>291</v>
      </c>
      <c r="AX68" s="49">
        <f t="shared" si="9"/>
        <v>0</v>
      </c>
    </row>
    <row r="69" spans="1:50" ht="15" thickBot="1" x14ac:dyDescent="0.35">
      <c r="A69" t="s">
        <v>178</v>
      </c>
      <c r="B69" s="31" t="s">
        <v>12</v>
      </c>
      <c r="C69" t="s">
        <v>108</v>
      </c>
      <c r="D69" t="s">
        <v>35</v>
      </c>
      <c r="E69" t="s">
        <v>205</v>
      </c>
      <c r="F69" s="32" t="s">
        <v>206</v>
      </c>
      <c r="G69" s="34">
        <v>0</v>
      </c>
      <c r="H69" s="34">
        <f>315*0.6</f>
        <v>189</v>
      </c>
      <c r="I69" s="34">
        <f>684*0.6</f>
        <v>410.4</v>
      </c>
      <c r="J69" s="34">
        <f>1278*0.6</f>
        <v>766.8</v>
      </c>
      <c r="K69" s="34">
        <f>1278*0.6</f>
        <v>766.8</v>
      </c>
      <c r="L69" s="54"/>
      <c r="M69" s="55"/>
      <c r="N69" s="56"/>
      <c r="O69" s="106">
        <f t="shared" si="32"/>
        <v>12.349796822369303</v>
      </c>
      <c r="P69" s="36">
        <v>13.721996469299226</v>
      </c>
      <c r="Q69" s="107">
        <f t="shared" si="33"/>
        <v>15.094196116229149</v>
      </c>
      <c r="R69" s="56"/>
      <c r="S69" s="55"/>
      <c r="T69" s="88"/>
      <c r="U69" s="41"/>
      <c r="V69" s="42"/>
      <c r="W69" s="43"/>
      <c r="X69" s="86"/>
      <c r="Y69" s="55"/>
      <c r="Z69" s="87"/>
      <c r="AA69" s="56"/>
      <c r="AB69" s="55"/>
      <c r="AC69" s="88"/>
      <c r="AD69" s="81"/>
      <c r="AE69" s="44"/>
      <c r="AF69" s="45"/>
      <c r="AG69" s="90"/>
      <c r="AH69" s="90"/>
      <c r="AI69" s="90"/>
      <c r="AJ69" s="44"/>
      <c r="AK69" s="44"/>
      <c r="AL69" s="44"/>
      <c r="AM69" s="44"/>
      <c r="AN69" s="44"/>
      <c r="AO69" s="44"/>
      <c r="AP69" s="80">
        <f t="shared" si="27"/>
        <v>3.4651506235604104E-2</v>
      </c>
      <c r="AQ69" s="40">
        <f t="shared" si="28"/>
        <v>3.8501673595115679E-2</v>
      </c>
      <c r="AR69" s="70">
        <f t="shared" si="29"/>
        <v>4.2351840954627247E-2</v>
      </c>
      <c r="AS69" s="44"/>
      <c r="AT69" s="44"/>
      <c r="AU69" s="44"/>
      <c r="AV69" s="48" t="s">
        <v>291</v>
      </c>
      <c r="AX69" s="49">
        <f t="shared" ref="AX69:AX132" si="34">+S69/P69</f>
        <v>0</v>
      </c>
    </row>
    <row r="70" spans="1:50" ht="15" thickBot="1" x14ac:dyDescent="0.35">
      <c r="A70" t="s">
        <v>178</v>
      </c>
      <c r="B70" s="31" t="s">
        <v>12</v>
      </c>
      <c r="C70" t="s">
        <v>112</v>
      </c>
      <c r="D70" t="s">
        <v>174</v>
      </c>
      <c r="E70" t="s">
        <v>146</v>
      </c>
      <c r="F70" s="32" t="s">
        <v>115</v>
      </c>
      <c r="G70" s="34">
        <v>6</v>
      </c>
      <c r="H70" s="34">
        <v>4</v>
      </c>
      <c r="I70" s="34">
        <v>3</v>
      </c>
      <c r="J70" s="34">
        <v>0</v>
      </c>
      <c r="K70" s="34">
        <v>0</v>
      </c>
      <c r="L70" s="54"/>
      <c r="M70" s="55"/>
      <c r="N70" s="56"/>
      <c r="O70" s="106">
        <f t="shared" si="32"/>
        <v>4.0878868552412664</v>
      </c>
      <c r="P70" s="36">
        <v>4.5420965058236291</v>
      </c>
      <c r="Q70" s="107">
        <f t="shared" si="33"/>
        <v>4.9963061564059927</v>
      </c>
      <c r="R70" s="56"/>
      <c r="S70" s="55"/>
      <c r="T70" s="88"/>
      <c r="U70" s="41"/>
      <c r="V70" s="42"/>
      <c r="W70" s="43"/>
      <c r="X70" s="86"/>
      <c r="Y70" s="55"/>
      <c r="Z70" s="87"/>
      <c r="AA70" s="56"/>
      <c r="AB70" s="55"/>
      <c r="AC70" s="88"/>
      <c r="AD70" s="81"/>
      <c r="AE70" s="44"/>
      <c r="AF70" s="45"/>
      <c r="AG70" s="90"/>
      <c r="AH70" s="90"/>
      <c r="AI70" s="90"/>
      <c r="AJ70" s="44"/>
      <c r="AK70" s="44"/>
      <c r="AL70" s="44"/>
      <c r="AM70" s="44"/>
      <c r="AN70" s="44"/>
      <c r="AO70" s="44"/>
      <c r="AP70" s="80">
        <f t="shared" si="27"/>
        <v>1.3626289517470889</v>
      </c>
      <c r="AQ70" s="40">
        <f t="shared" si="28"/>
        <v>1.5140321686078764</v>
      </c>
      <c r="AR70" s="70">
        <f t="shared" si="29"/>
        <v>1.6654353854686643</v>
      </c>
      <c r="AS70" s="44"/>
      <c r="AT70" s="44"/>
      <c r="AU70" s="44"/>
      <c r="AV70" s="48" t="s">
        <v>291</v>
      </c>
      <c r="AX70" s="49">
        <f t="shared" si="34"/>
        <v>0</v>
      </c>
    </row>
    <row r="71" spans="1:50" ht="15" thickBot="1" x14ac:dyDescent="0.35">
      <c r="A71" t="s">
        <v>178</v>
      </c>
      <c r="B71" s="31" t="s">
        <v>12</v>
      </c>
      <c r="C71" t="s">
        <v>207</v>
      </c>
      <c r="D71" t="s">
        <v>208</v>
      </c>
      <c r="E71" t="s">
        <v>209</v>
      </c>
      <c r="F71" s="32" t="s">
        <v>210</v>
      </c>
      <c r="G71" s="34">
        <v>145</v>
      </c>
      <c r="H71" s="34">
        <v>140</v>
      </c>
      <c r="I71" s="34">
        <v>136</v>
      </c>
      <c r="J71" s="34">
        <v>126</v>
      </c>
      <c r="K71" s="34">
        <v>126</v>
      </c>
      <c r="L71" s="54"/>
      <c r="M71" s="55"/>
      <c r="N71" s="56"/>
      <c r="O71" s="106">
        <f t="shared" si="32"/>
        <v>1.0895121464226327</v>
      </c>
      <c r="P71" s="36">
        <v>1.210569051580703</v>
      </c>
      <c r="Q71" s="107">
        <f t="shared" si="33"/>
        <v>1.3316259567387734</v>
      </c>
      <c r="R71" s="56"/>
      <c r="S71" s="55"/>
      <c r="T71" s="88"/>
      <c r="U71" s="41"/>
      <c r="V71" s="42"/>
      <c r="W71" s="43"/>
      <c r="X71" s="86"/>
      <c r="Y71" s="55"/>
      <c r="Z71" s="87"/>
      <c r="AA71" s="56"/>
      <c r="AB71" s="55"/>
      <c r="AC71" s="88"/>
      <c r="AD71" s="81"/>
      <c r="AE71" s="44"/>
      <c r="AF71" s="45"/>
      <c r="AG71" s="90"/>
      <c r="AH71" s="90"/>
      <c r="AI71" s="90"/>
      <c r="AJ71" s="44"/>
      <c r="AK71" s="44"/>
      <c r="AL71" s="44"/>
      <c r="AM71" s="44"/>
      <c r="AN71" s="44"/>
      <c r="AO71" s="44"/>
      <c r="AP71" s="80">
        <f t="shared" si="27"/>
        <v>0.10895121464226327</v>
      </c>
      <c r="AQ71" s="40">
        <f t="shared" si="28"/>
        <v>0.1210569051580703</v>
      </c>
      <c r="AR71" s="70">
        <f t="shared" si="29"/>
        <v>0.13316259567387734</v>
      </c>
      <c r="AS71" s="44"/>
      <c r="AT71" s="44"/>
      <c r="AU71" s="44"/>
      <c r="AV71" s="48" t="s">
        <v>291</v>
      </c>
      <c r="AX71" s="49">
        <f t="shared" si="34"/>
        <v>0</v>
      </c>
    </row>
    <row r="72" spans="1:50" ht="15" thickBot="1" x14ac:dyDescent="0.35">
      <c r="A72" t="s">
        <v>178</v>
      </c>
      <c r="B72" s="31" t="s">
        <v>12</v>
      </c>
      <c r="C72" t="s">
        <v>158</v>
      </c>
      <c r="D72" t="s">
        <v>159</v>
      </c>
      <c r="E72" t="s">
        <v>160</v>
      </c>
      <c r="F72" s="32" t="s">
        <v>212</v>
      </c>
      <c r="G72" s="34">
        <v>61</v>
      </c>
      <c r="H72" s="34">
        <v>70</v>
      </c>
      <c r="I72" s="34">
        <v>80</v>
      </c>
      <c r="J72" s="34">
        <v>95</v>
      </c>
      <c r="K72" s="34">
        <v>95</v>
      </c>
      <c r="L72" s="54"/>
      <c r="M72" s="55"/>
      <c r="N72" s="56"/>
      <c r="O72" s="106">
        <f t="shared" si="32"/>
        <v>0.11411713810316168</v>
      </c>
      <c r="P72" s="36">
        <v>0.12679682011462409</v>
      </c>
      <c r="Q72" s="107">
        <f t="shared" si="33"/>
        <v>0.1394765021260865</v>
      </c>
      <c r="R72" s="56"/>
      <c r="S72" s="55"/>
      <c r="T72" s="88"/>
      <c r="U72" s="41"/>
      <c r="V72" s="42"/>
      <c r="W72" s="43"/>
      <c r="X72" s="86"/>
      <c r="Y72" s="55"/>
      <c r="Z72" s="87"/>
      <c r="AA72" s="56"/>
      <c r="AB72" s="55"/>
      <c r="AC72" s="88"/>
      <c r="AD72" s="81"/>
      <c r="AE72" s="44"/>
      <c r="AF72" s="45"/>
      <c r="AG72" s="90"/>
      <c r="AH72" s="90"/>
      <c r="AI72" s="90"/>
      <c r="AJ72" s="44"/>
      <c r="AK72" s="44"/>
      <c r="AL72" s="44"/>
      <c r="AM72" s="44"/>
      <c r="AN72" s="44"/>
      <c r="AO72" s="44"/>
      <c r="AP72" s="80">
        <f t="shared" si="27"/>
        <v>7.607809206877445E-3</v>
      </c>
      <c r="AQ72" s="40">
        <f t="shared" si="28"/>
        <v>8.4531213409749402E-3</v>
      </c>
      <c r="AR72" s="70">
        <f t="shared" si="29"/>
        <v>9.2984334750724328E-3</v>
      </c>
      <c r="AS72" s="44"/>
      <c r="AT72" s="44"/>
      <c r="AU72" s="44"/>
      <c r="AV72" s="48" t="s">
        <v>291</v>
      </c>
      <c r="AX72" s="49">
        <f t="shared" si="34"/>
        <v>0</v>
      </c>
    </row>
    <row r="73" spans="1:50" ht="15" thickBot="1" x14ac:dyDescent="0.35">
      <c r="A73" t="s">
        <v>178</v>
      </c>
      <c r="B73" s="31" t="s">
        <v>12</v>
      </c>
      <c r="C73" t="s">
        <v>292</v>
      </c>
      <c r="D73" t="s">
        <v>80</v>
      </c>
      <c r="E73" t="s">
        <v>293</v>
      </c>
      <c r="F73" s="32" t="s">
        <v>294</v>
      </c>
      <c r="G73" s="85">
        <v>4</v>
      </c>
      <c r="H73" s="85">
        <v>3</v>
      </c>
      <c r="I73" s="85">
        <v>2</v>
      </c>
      <c r="J73" s="85">
        <v>1</v>
      </c>
      <c r="K73" s="85">
        <v>1</v>
      </c>
      <c r="L73" s="54"/>
      <c r="M73" s="55"/>
      <c r="N73" s="56"/>
      <c r="O73" s="86"/>
      <c r="P73" s="130"/>
      <c r="Q73" s="131"/>
      <c r="R73" s="45"/>
      <c r="S73" s="130"/>
      <c r="T73" s="44"/>
      <c r="U73" s="132"/>
      <c r="V73" s="133"/>
      <c r="W73" s="134"/>
      <c r="X73" s="135"/>
      <c r="Y73" s="130"/>
      <c r="Z73" s="131"/>
      <c r="AA73" s="45"/>
      <c r="AB73" s="130"/>
      <c r="AC73" s="44"/>
      <c r="AD73" s="81"/>
      <c r="AE73" s="44"/>
      <c r="AF73" s="45"/>
      <c r="AG73" s="90"/>
      <c r="AH73" s="90"/>
      <c r="AI73" s="90"/>
      <c r="AJ73" s="44"/>
      <c r="AK73" s="44"/>
      <c r="AL73" s="44"/>
      <c r="AM73" s="44"/>
      <c r="AN73" s="44"/>
      <c r="AO73" s="44"/>
      <c r="AP73" s="80">
        <f t="shared" si="27"/>
        <v>0</v>
      </c>
      <c r="AQ73" s="44"/>
      <c r="AR73" s="70">
        <f t="shared" si="29"/>
        <v>0</v>
      </c>
      <c r="AS73" s="44"/>
      <c r="AT73" s="44"/>
      <c r="AU73" s="44"/>
      <c r="AV73" s="48" t="s">
        <v>295</v>
      </c>
      <c r="AX73" s="49" t="e">
        <f t="shared" si="34"/>
        <v>#DIV/0!</v>
      </c>
    </row>
    <row r="74" spans="1:50" ht="15" thickBot="1" x14ac:dyDescent="0.35">
      <c r="A74" t="s">
        <v>178</v>
      </c>
      <c r="B74" s="31" t="s">
        <v>12</v>
      </c>
      <c r="C74" t="s">
        <v>126</v>
      </c>
      <c r="D74" t="s">
        <v>36</v>
      </c>
      <c r="E74" t="s">
        <v>213</v>
      </c>
      <c r="F74" s="32" t="s">
        <v>214</v>
      </c>
      <c r="G74" s="34">
        <v>0</v>
      </c>
      <c r="H74" s="34">
        <v>40000</v>
      </c>
      <c r="I74" s="34">
        <v>80000</v>
      </c>
      <c r="J74" s="34">
        <v>80000</v>
      </c>
      <c r="K74" s="34">
        <v>80000</v>
      </c>
      <c r="L74" s="54"/>
      <c r="M74" s="55"/>
      <c r="N74" s="56"/>
      <c r="O74" s="106">
        <f t="shared" si="32"/>
        <v>9.0928452579034508E-2</v>
      </c>
      <c r="P74" s="36">
        <v>0.101031613976705</v>
      </c>
      <c r="Q74" s="107">
        <f t="shared" si="33"/>
        <v>0.11113477537437551</v>
      </c>
      <c r="R74" s="56"/>
      <c r="S74" s="55"/>
      <c r="T74" s="88"/>
      <c r="U74" s="41"/>
      <c r="V74" s="42"/>
      <c r="W74" s="43"/>
      <c r="X74" s="86"/>
      <c r="Y74" s="55"/>
      <c r="Z74" s="87"/>
      <c r="AA74" s="56"/>
      <c r="AB74" s="55"/>
      <c r="AC74" s="88"/>
      <c r="AD74" s="81"/>
      <c r="AE74" s="44"/>
      <c r="AF74" s="45"/>
      <c r="AG74" s="90"/>
      <c r="AH74" s="90"/>
      <c r="AI74" s="90"/>
      <c r="AJ74" s="44"/>
      <c r="AK74" s="44"/>
      <c r="AL74" s="44"/>
      <c r="AM74" s="44"/>
      <c r="AN74" s="44"/>
      <c r="AO74" s="44"/>
      <c r="AP74" s="80">
        <f t="shared" si="27"/>
        <v>0</v>
      </c>
      <c r="AQ74" s="40">
        <f>IFERROR(P74/SQRT(($J74-$I74)^2), 0)</f>
        <v>0</v>
      </c>
      <c r="AR74" s="70">
        <f t="shared" si="29"/>
        <v>0</v>
      </c>
      <c r="AS74" s="44"/>
      <c r="AT74" s="44"/>
      <c r="AU74" s="44"/>
      <c r="AV74" s="48" t="s">
        <v>291</v>
      </c>
      <c r="AX74" s="49">
        <f t="shared" si="34"/>
        <v>0</v>
      </c>
    </row>
    <row r="75" spans="1:50" ht="15" thickBot="1" x14ac:dyDescent="0.35">
      <c r="A75" t="s">
        <v>178</v>
      </c>
      <c r="B75" s="31" t="s">
        <v>12</v>
      </c>
      <c r="C75" t="s">
        <v>292</v>
      </c>
      <c r="D75" t="s">
        <v>80</v>
      </c>
      <c r="E75" t="s">
        <v>296</v>
      </c>
      <c r="F75" s="32" t="s">
        <v>297</v>
      </c>
      <c r="G75" s="85"/>
      <c r="H75" s="85"/>
      <c r="I75" s="85"/>
      <c r="J75" s="85"/>
      <c r="K75" s="85"/>
      <c r="L75" s="54"/>
      <c r="M75" s="55"/>
      <c r="N75" s="56"/>
      <c r="O75" s="86"/>
      <c r="P75" s="55"/>
      <c r="Q75" s="87"/>
      <c r="R75" s="56"/>
      <c r="S75" s="55"/>
      <c r="T75" s="88"/>
      <c r="U75" s="41"/>
      <c r="V75" s="42"/>
      <c r="W75" s="43"/>
      <c r="X75" s="86"/>
      <c r="Y75" s="55"/>
      <c r="Z75" s="87"/>
      <c r="AA75" s="56"/>
      <c r="AB75" s="55"/>
      <c r="AC75" s="88"/>
      <c r="AD75" s="81"/>
      <c r="AE75" s="44"/>
      <c r="AF75" s="45"/>
      <c r="AG75" s="90"/>
      <c r="AH75" s="90"/>
      <c r="AI75" s="90"/>
      <c r="AJ75" s="44"/>
      <c r="AK75" s="44"/>
      <c r="AL75" s="44"/>
      <c r="AM75" s="44"/>
      <c r="AN75" s="44"/>
      <c r="AO75" s="44"/>
      <c r="AP75" s="80">
        <f t="shared" si="27"/>
        <v>0</v>
      </c>
      <c r="AQ75" s="44"/>
      <c r="AR75" s="70">
        <f t="shared" si="29"/>
        <v>0</v>
      </c>
      <c r="AS75" s="44"/>
      <c r="AT75" s="44"/>
      <c r="AU75" s="44"/>
      <c r="AV75" s="48" t="s">
        <v>295</v>
      </c>
      <c r="AX75" s="49" t="e">
        <f t="shared" si="34"/>
        <v>#DIV/0!</v>
      </c>
    </row>
    <row r="76" spans="1:50" ht="15" thickBot="1" x14ac:dyDescent="0.35">
      <c r="A76" t="s">
        <v>178</v>
      </c>
      <c r="B76" s="60" t="s">
        <v>12</v>
      </c>
      <c r="C76" s="61" t="s">
        <v>292</v>
      </c>
      <c r="D76" s="61" t="s">
        <v>80</v>
      </c>
      <c r="E76" s="61" t="s">
        <v>298</v>
      </c>
      <c r="F76" s="62" t="s">
        <v>297</v>
      </c>
      <c r="G76" s="94"/>
      <c r="H76" s="94"/>
      <c r="I76" s="94"/>
      <c r="J76" s="94"/>
      <c r="K76" s="94"/>
      <c r="L76" s="95"/>
      <c r="M76" s="96"/>
      <c r="N76" s="97"/>
      <c r="O76" s="101"/>
      <c r="P76" s="96"/>
      <c r="Q76" s="102"/>
      <c r="R76" s="97"/>
      <c r="S76" s="96"/>
      <c r="T76" s="103"/>
      <c r="U76" s="98"/>
      <c r="V76" s="99"/>
      <c r="W76" s="100"/>
      <c r="X76" s="101"/>
      <c r="Y76" s="96"/>
      <c r="Z76" s="102"/>
      <c r="AA76" s="97"/>
      <c r="AB76" s="96"/>
      <c r="AC76" s="103"/>
      <c r="AD76" s="83"/>
      <c r="AE76" s="84"/>
      <c r="AF76" s="104"/>
      <c r="AG76" s="90"/>
      <c r="AH76" s="90"/>
      <c r="AI76" s="90"/>
      <c r="AJ76" s="84"/>
      <c r="AK76" s="84"/>
      <c r="AL76" s="84"/>
      <c r="AM76" s="84"/>
      <c r="AN76" s="84"/>
      <c r="AO76" s="84"/>
      <c r="AP76" s="80">
        <f t="shared" si="27"/>
        <v>0</v>
      </c>
      <c r="AQ76" s="44"/>
      <c r="AR76" s="70">
        <f t="shared" si="29"/>
        <v>0</v>
      </c>
      <c r="AS76" s="84"/>
      <c r="AT76" s="84"/>
      <c r="AU76" s="84"/>
      <c r="AV76" s="76" t="s">
        <v>295</v>
      </c>
      <c r="AX76" s="49" t="e">
        <f t="shared" si="34"/>
        <v>#DIV/0!</v>
      </c>
    </row>
    <row r="77" spans="1:50" ht="15" thickBot="1" x14ac:dyDescent="0.35">
      <c r="A77" t="s">
        <v>215</v>
      </c>
      <c r="B77" s="31" t="s">
        <v>9</v>
      </c>
      <c r="C77" t="s">
        <v>68</v>
      </c>
      <c r="D77" t="s">
        <v>216</v>
      </c>
      <c r="E77" t="s">
        <v>217</v>
      </c>
      <c r="F77" s="32" t="s">
        <v>173</v>
      </c>
      <c r="G77" s="77"/>
      <c r="H77" s="136"/>
      <c r="I77" s="34">
        <f>1/15 * 100</f>
        <v>6.666666666666667</v>
      </c>
      <c r="J77" s="34">
        <f>1/40 * 100</f>
        <v>2.5</v>
      </c>
      <c r="K77" s="136"/>
      <c r="L77" s="137"/>
      <c r="M77" s="138"/>
      <c r="N77" s="139"/>
      <c r="O77" s="38">
        <v>0.39</v>
      </c>
      <c r="P77" s="36">
        <v>1.25</v>
      </c>
      <c r="Q77" s="39">
        <v>2.15</v>
      </c>
      <c r="R77" s="139"/>
      <c r="S77" s="138"/>
      <c r="T77" s="140"/>
      <c r="U77" s="141"/>
      <c r="V77" s="142"/>
      <c r="W77" s="143"/>
      <c r="X77" s="144"/>
      <c r="Y77" s="138"/>
      <c r="Z77" s="145"/>
      <c r="AA77" s="139"/>
      <c r="AB77" s="138"/>
      <c r="AC77" s="140"/>
      <c r="AD77" s="78"/>
      <c r="AE77" s="79"/>
      <c r="AF77" s="89"/>
      <c r="AG77" s="90"/>
      <c r="AH77" s="90"/>
      <c r="AI77" s="90"/>
      <c r="AJ77" s="79"/>
      <c r="AK77" s="79"/>
      <c r="AL77" s="79"/>
      <c r="AM77" s="146"/>
      <c r="AN77" s="146"/>
      <c r="AO77" s="146"/>
      <c r="AP77" s="80">
        <f t="shared" si="27"/>
        <v>9.3600000000000003E-2</v>
      </c>
      <c r="AQ77" s="40">
        <f t="shared" ref="AQ77:AQ140" si="35">IFERROR(P77/SQRT(($J77-$I77)^2), 0)</f>
        <v>0.3</v>
      </c>
      <c r="AR77" s="70">
        <f t="shared" si="29"/>
        <v>0.5159999999999999</v>
      </c>
      <c r="AS77" s="146"/>
      <c r="AT77" s="146"/>
      <c r="AU77" s="146"/>
      <c r="AV77" s="48" t="s">
        <v>299</v>
      </c>
      <c r="AX77" s="49">
        <f t="shared" si="34"/>
        <v>0</v>
      </c>
    </row>
    <row r="78" spans="1:50" ht="15" thickBot="1" x14ac:dyDescent="0.35">
      <c r="A78" t="s">
        <v>215</v>
      </c>
      <c r="B78" s="31" t="s">
        <v>9</v>
      </c>
      <c r="C78" t="s">
        <v>68</v>
      </c>
      <c r="D78" t="s">
        <v>218</v>
      </c>
      <c r="E78" t="s">
        <v>219</v>
      </c>
      <c r="F78" s="32" t="s">
        <v>173</v>
      </c>
      <c r="G78" s="77"/>
      <c r="H78" s="136"/>
      <c r="I78" s="34">
        <f>1/8 * 100</f>
        <v>12.5</v>
      </c>
      <c r="J78" s="34">
        <f>1/40 * 100</f>
        <v>2.5</v>
      </c>
      <c r="K78" s="136"/>
      <c r="L78" s="137"/>
      <c r="M78" s="138"/>
      <c r="N78" s="139"/>
      <c r="O78" s="38">
        <v>0.56000000000000005</v>
      </c>
      <c r="P78" s="36">
        <v>1.87</v>
      </c>
      <c r="Q78" s="39">
        <v>3.43</v>
      </c>
      <c r="R78" s="139"/>
      <c r="S78" s="138"/>
      <c r="T78" s="140"/>
      <c r="U78" s="141"/>
      <c r="V78" s="142"/>
      <c r="W78" s="143"/>
      <c r="X78" s="144"/>
      <c r="Y78" s="138"/>
      <c r="Z78" s="145"/>
      <c r="AA78" s="139"/>
      <c r="AB78" s="138"/>
      <c r="AC78" s="140"/>
      <c r="AD78" s="81"/>
      <c r="AE78" s="44"/>
      <c r="AF78" s="45"/>
      <c r="AG78" s="90"/>
      <c r="AH78" s="90"/>
      <c r="AI78" s="90"/>
      <c r="AJ78" s="44"/>
      <c r="AK78" s="44"/>
      <c r="AL78" s="44"/>
      <c r="AM78" s="140"/>
      <c r="AN78" s="140"/>
      <c r="AO78" s="140"/>
      <c r="AP78" s="80">
        <f t="shared" si="27"/>
        <v>5.6000000000000008E-2</v>
      </c>
      <c r="AQ78" s="40">
        <f t="shared" si="35"/>
        <v>0.187</v>
      </c>
      <c r="AR78" s="70">
        <f t="shared" si="29"/>
        <v>0.34300000000000003</v>
      </c>
      <c r="AS78" s="140"/>
      <c r="AT78" s="140"/>
      <c r="AU78" s="140"/>
      <c r="AV78" s="48" t="s">
        <v>299</v>
      </c>
      <c r="AX78" s="49">
        <f t="shared" si="34"/>
        <v>0</v>
      </c>
    </row>
    <row r="79" spans="1:50" ht="15" thickBot="1" x14ac:dyDescent="0.35">
      <c r="A79" t="s">
        <v>215</v>
      </c>
      <c r="B79" s="31" t="s">
        <v>9</v>
      </c>
      <c r="C79" t="s">
        <v>68</v>
      </c>
      <c r="D79" t="s">
        <v>220</v>
      </c>
      <c r="E79" t="s">
        <v>221</v>
      </c>
      <c r="F79" s="32" t="s">
        <v>173</v>
      </c>
      <c r="G79" s="77"/>
      <c r="H79" s="136"/>
      <c r="I79" s="34">
        <f>1/25 * 100</f>
        <v>4</v>
      </c>
      <c r="J79" s="34">
        <f>1/40 * 100</f>
        <v>2.5</v>
      </c>
      <c r="K79" s="136"/>
      <c r="L79" s="137"/>
      <c r="M79" s="138"/>
      <c r="N79" s="139"/>
      <c r="O79" s="38">
        <v>0.71</v>
      </c>
      <c r="P79" s="36">
        <v>1.56</v>
      </c>
      <c r="Q79" s="39">
        <v>2.48</v>
      </c>
      <c r="R79" s="139"/>
      <c r="S79" s="138"/>
      <c r="T79" s="140"/>
      <c r="U79" s="141"/>
      <c r="V79" s="142"/>
      <c r="W79" s="143"/>
      <c r="X79" s="144"/>
      <c r="Y79" s="138"/>
      <c r="Z79" s="145"/>
      <c r="AA79" s="139"/>
      <c r="AB79" s="138"/>
      <c r="AC79" s="140"/>
      <c r="AD79" s="81"/>
      <c r="AE79" s="44"/>
      <c r="AF79" s="45"/>
      <c r="AG79" s="90"/>
      <c r="AH79" s="90"/>
      <c r="AI79" s="90"/>
      <c r="AJ79" s="44"/>
      <c r="AK79" s="44"/>
      <c r="AL79" s="44"/>
      <c r="AM79" s="140"/>
      <c r="AN79" s="140"/>
      <c r="AO79" s="140"/>
      <c r="AP79" s="80">
        <f t="shared" si="27"/>
        <v>0.47333333333333333</v>
      </c>
      <c r="AQ79" s="40">
        <f t="shared" si="35"/>
        <v>1.04</v>
      </c>
      <c r="AR79" s="70">
        <f t="shared" si="29"/>
        <v>1.6533333333333333</v>
      </c>
      <c r="AS79" s="140"/>
      <c r="AT79" s="140"/>
      <c r="AU79" s="140"/>
      <c r="AV79" s="48" t="s">
        <v>299</v>
      </c>
      <c r="AX79" s="49">
        <f t="shared" si="34"/>
        <v>0</v>
      </c>
    </row>
    <row r="80" spans="1:50" ht="15" thickBot="1" x14ac:dyDescent="0.35">
      <c r="A80" t="s">
        <v>215</v>
      </c>
      <c r="B80" s="31" t="s">
        <v>9</v>
      </c>
      <c r="C80" t="s">
        <v>75</v>
      </c>
      <c r="D80" t="s">
        <v>222</v>
      </c>
      <c r="E80" t="s">
        <v>179</v>
      </c>
      <c r="F80" s="32" t="s">
        <v>173</v>
      </c>
      <c r="G80" s="77"/>
      <c r="H80" s="136"/>
      <c r="I80" s="34">
        <f>5/200 * 100</f>
        <v>2.5</v>
      </c>
      <c r="J80" s="34">
        <f>2/200 * 100</f>
        <v>1</v>
      </c>
      <c r="K80" s="136"/>
      <c r="L80" s="137"/>
      <c r="M80" s="138"/>
      <c r="N80" s="139"/>
      <c r="O80" s="38">
        <v>0.47</v>
      </c>
      <c r="P80" s="36">
        <v>1.64</v>
      </c>
      <c r="Q80" s="39">
        <v>3.12</v>
      </c>
      <c r="R80" s="139"/>
      <c r="S80" s="138"/>
      <c r="T80" s="140"/>
      <c r="U80" s="141"/>
      <c r="V80" s="142"/>
      <c r="W80" s="143"/>
      <c r="X80" s="144"/>
      <c r="Y80" s="138"/>
      <c r="Z80" s="145"/>
      <c r="AA80" s="139"/>
      <c r="AB80" s="138"/>
      <c r="AC80" s="140"/>
      <c r="AD80" s="81"/>
      <c r="AE80" s="44"/>
      <c r="AF80" s="45"/>
      <c r="AG80" s="90"/>
      <c r="AH80" s="90"/>
      <c r="AI80" s="90"/>
      <c r="AJ80" s="44"/>
      <c r="AK80" s="44"/>
      <c r="AL80" s="44"/>
      <c r="AM80" s="140"/>
      <c r="AN80" s="140"/>
      <c r="AO80" s="140"/>
      <c r="AP80" s="80">
        <f t="shared" si="27"/>
        <v>0.3133333333333333</v>
      </c>
      <c r="AQ80" s="40">
        <f t="shared" si="35"/>
        <v>1.0933333333333333</v>
      </c>
      <c r="AR80" s="70">
        <f t="shared" si="29"/>
        <v>2.08</v>
      </c>
      <c r="AS80" s="140"/>
      <c r="AT80" s="140"/>
      <c r="AU80" s="140"/>
      <c r="AV80" s="48" t="s">
        <v>299</v>
      </c>
      <c r="AX80" s="49">
        <f t="shared" si="34"/>
        <v>0</v>
      </c>
    </row>
    <row r="81" spans="1:50" ht="15" thickBot="1" x14ac:dyDescent="0.35">
      <c r="A81" t="s">
        <v>215</v>
      </c>
      <c r="B81" s="31" t="s">
        <v>9</v>
      </c>
      <c r="C81" t="s">
        <v>75</v>
      </c>
      <c r="D81" t="s">
        <v>224</v>
      </c>
      <c r="E81" t="s">
        <v>181</v>
      </c>
      <c r="F81" s="32" t="s">
        <v>173</v>
      </c>
      <c r="G81" s="77"/>
      <c r="H81" s="136"/>
      <c r="I81" s="34">
        <f>3/200 * 100</f>
        <v>1.5</v>
      </c>
      <c r="J81" s="34">
        <f>2/200 * 100</f>
        <v>1</v>
      </c>
      <c r="K81" s="136"/>
      <c r="L81" s="137"/>
      <c r="M81" s="138"/>
      <c r="N81" s="139"/>
      <c r="O81" s="38">
        <v>0.28000000000000003</v>
      </c>
      <c r="P81" s="36">
        <v>0.98</v>
      </c>
      <c r="Q81" s="39">
        <v>1.87</v>
      </c>
      <c r="R81" s="139"/>
      <c r="S81" s="138"/>
      <c r="T81" s="140"/>
      <c r="U81" s="141"/>
      <c r="V81" s="142"/>
      <c r="W81" s="143"/>
      <c r="X81" s="144"/>
      <c r="Y81" s="138"/>
      <c r="Z81" s="145"/>
      <c r="AA81" s="139"/>
      <c r="AB81" s="138"/>
      <c r="AC81" s="140"/>
      <c r="AD81" s="81"/>
      <c r="AE81" s="44"/>
      <c r="AF81" s="45"/>
      <c r="AG81" s="90"/>
      <c r="AH81" s="90"/>
      <c r="AI81" s="90"/>
      <c r="AJ81" s="44"/>
      <c r="AK81" s="44"/>
      <c r="AL81" s="44"/>
      <c r="AM81" s="140"/>
      <c r="AN81" s="140"/>
      <c r="AO81" s="140"/>
      <c r="AP81" s="80">
        <f t="shared" si="27"/>
        <v>0.56000000000000005</v>
      </c>
      <c r="AQ81" s="40">
        <f t="shared" si="35"/>
        <v>1.96</v>
      </c>
      <c r="AR81" s="70">
        <f t="shared" si="29"/>
        <v>3.74</v>
      </c>
      <c r="AS81" s="140"/>
      <c r="AT81" s="140"/>
      <c r="AU81" s="140"/>
      <c r="AV81" s="48" t="s">
        <v>299</v>
      </c>
      <c r="AX81" s="49">
        <f t="shared" si="34"/>
        <v>0</v>
      </c>
    </row>
    <row r="82" spans="1:50" ht="15" thickBot="1" x14ac:dyDescent="0.35">
      <c r="A82" t="s">
        <v>215</v>
      </c>
      <c r="B82" s="31" t="s">
        <v>9</v>
      </c>
      <c r="C82" t="s">
        <v>86</v>
      </c>
      <c r="D82" t="s">
        <v>87</v>
      </c>
      <c r="E82" t="s">
        <v>225</v>
      </c>
      <c r="F82" s="32" t="s">
        <v>173</v>
      </c>
      <c r="G82" s="77"/>
      <c r="H82" s="136"/>
      <c r="I82" s="34">
        <f>1/8 * 100</f>
        <v>12.5</v>
      </c>
      <c r="J82" s="34">
        <f>1/20 *100</f>
        <v>5</v>
      </c>
      <c r="K82" s="136"/>
      <c r="L82" s="137"/>
      <c r="M82" s="138"/>
      <c r="N82" s="139"/>
      <c r="O82" s="38">
        <v>0.02</v>
      </c>
      <c r="P82" s="36">
        <v>7.0000000000000007E-2</v>
      </c>
      <c r="Q82" s="39">
        <v>0.17</v>
      </c>
      <c r="R82" s="139"/>
      <c r="S82" s="138"/>
      <c r="T82" s="140"/>
      <c r="U82" s="141"/>
      <c r="V82" s="142"/>
      <c r="W82" s="143"/>
      <c r="X82" s="144"/>
      <c r="Y82" s="138"/>
      <c r="Z82" s="145"/>
      <c r="AA82" s="139"/>
      <c r="AB82" s="138"/>
      <c r="AC82" s="140"/>
      <c r="AD82" s="81"/>
      <c r="AE82" s="44"/>
      <c r="AF82" s="45"/>
      <c r="AG82" s="90"/>
      <c r="AH82" s="90"/>
      <c r="AI82" s="90"/>
      <c r="AJ82" s="44"/>
      <c r="AK82" s="44"/>
      <c r="AL82" s="44"/>
      <c r="AM82" s="140"/>
      <c r="AN82" s="140"/>
      <c r="AO82" s="140"/>
      <c r="AP82" s="80">
        <f t="shared" si="27"/>
        <v>2.6666666666666666E-3</v>
      </c>
      <c r="AQ82" s="40">
        <f t="shared" si="35"/>
        <v>9.3333333333333341E-3</v>
      </c>
      <c r="AR82" s="70">
        <f t="shared" si="29"/>
        <v>2.2666666666666668E-2</v>
      </c>
      <c r="AS82" s="140"/>
      <c r="AT82" s="140"/>
      <c r="AU82" s="140"/>
      <c r="AV82" s="48" t="s">
        <v>299</v>
      </c>
      <c r="AX82" s="49">
        <f t="shared" si="34"/>
        <v>0</v>
      </c>
    </row>
    <row r="83" spans="1:50" ht="15" thickBot="1" x14ac:dyDescent="0.35">
      <c r="A83" t="s">
        <v>215</v>
      </c>
      <c r="B83" s="31" t="s">
        <v>9</v>
      </c>
      <c r="C83" t="s">
        <v>98</v>
      </c>
      <c r="D83" t="s">
        <v>27</v>
      </c>
      <c r="E83" t="s">
        <v>202</v>
      </c>
      <c r="F83" s="32" t="s">
        <v>100</v>
      </c>
      <c r="G83" s="77"/>
      <c r="H83" s="136"/>
      <c r="I83" s="34">
        <v>130</v>
      </c>
      <c r="J83" s="34">
        <v>120</v>
      </c>
      <c r="K83" s="136"/>
      <c r="L83" s="137"/>
      <c r="M83" s="138"/>
      <c r="N83" s="139"/>
      <c r="O83" s="38">
        <v>2.5099999999999998</v>
      </c>
      <c r="P83" s="36">
        <v>3.39</v>
      </c>
      <c r="Q83" s="39">
        <v>4.41</v>
      </c>
      <c r="R83" s="139"/>
      <c r="S83" s="138"/>
      <c r="T83" s="140"/>
      <c r="U83" s="141"/>
      <c r="V83" s="142"/>
      <c r="W83" s="143"/>
      <c r="X83" s="144"/>
      <c r="Y83" s="138"/>
      <c r="Z83" s="145"/>
      <c r="AA83" s="139"/>
      <c r="AB83" s="138"/>
      <c r="AC83" s="140"/>
      <c r="AD83" s="81"/>
      <c r="AE83" s="44"/>
      <c r="AF83" s="45"/>
      <c r="AG83" s="90"/>
      <c r="AH83" s="90"/>
      <c r="AI83" s="90"/>
      <c r="AJ83" s="44"/>
      <c r="AK83" s="44"/>
      <c r="AL83" s="44"/>
      <c r="AM83" s="140"/>
      <c r="AN83" s="140"/>
      <c r="AO83" s="140"/>
      <c r="AP83" s="80">
        <f t="shared" si="27"/>
        <v>0.251</v>
      </c>
      <c r="AQ83" s="40">
        <f t="shared" si="35"/>
        <v>0.33900000000000002</v>
      </c>
      <c r="AR83" s="70">
        <f t="shared" si="29"/>
        <v>0.441</v>
      </c>
      <c r="AS83" s="140"/>
      <c r="AT83" s="140"/>
      <c r="AU83" s="140"/>
      <c r="AV83" s="48" t="s">
        <v>299</v>
      </c>
      <c r="AX83" s="49">
        <f t="shared" si="34"/>
        <v>0</v>
      </c>
    </row>
    <row r="84" spans="1:50" ht="15" thickBot="1" x14ac:dyDescent="0.35">
      <c r="A84" t="s">
        <v>215</v>
      </c>
      <c r="B84" s="31" t="s">
        <v>9</v>
      </c>
      <c r="C84" t="s">
        <v>101</v>
      </c>
      <c r="D84" t="s">
        <v>102</v>
      </c>
      <c r="E84" t="s">
        <v>203</v>
      </c>
      <c r="F84" s="32" t="s">
        <v>100</v>
      </c>
      <c r="G84" s="77"/>
      <c r="H84" s="136"/>
      <c r="I84" s="34">
        <v>900</v>
      </c>
      <c r="J84" s="34">
        <v>810</v>
      </c>
      <c r="K84" s="136"/>
      <c r="L84" s="137"/>
      <c r="M84" s="138"/>
      <c r="N84" s="139"/>
      <c r="O84" s="38">
        <v>0.76</v>
      </c>
      <c r="P84" s="36">
        <v>1.03</v>
      </c>
      <c r="Q84" s="39">
        <v>1.33</v>
      </c>
      <c r="R84" s="139"/>
      <c r="S84" s="138"/>
      <c r="T84" s="140"/>
      <c r="U84" s="141"/>
      <c r="V84" s="142"/>
      <c r="W84" s="143"/>
      <c r="X84" s="144"/>
      <c r="Y84" s="138"/>
      <c r="Z84" s="145"/>
      <c r="AA84" s="139"/>
      <c r="AB84" s="138"/>
      <c r="AC84" s="140"/>
      <c r="AD84" s="81"/>
      <c r="AE84" s="44"/>
      <c r="AF84" s="45"/>
      <c r="AG84" s="90"/>
      <c r="AH84" s="90"/>
      <c r="AI84" s="90"/>
      <c r="AJ84" s="44"/>
      <c r="AK84" s="44"/>
      <c r="AL84" s="44"/>
      <c r="AM84" s="140"/>
      <c r="AN84" s="140"/>
      <c r="AO84" s="140"/>
      <c r="AP84" s="80">
        <f t="shared" si="27"/>
        <v>8.4444444444444454E-3</v>
      </c>
      <c r="AQ84" s="40">
        <f t="shared" si="35"/>
        <v>1.1444444444444445E-2</v>
      </c>
      <c r="AR84" s="70">
        <f t="shared" si="29"/>
        <v>1.4777777777777779E-2</v>
      </c>
      <c r="AS84" s="140"/>
      <c r="AT84" s="140"/>
      <c r="AU84" s="140"/>
      <c r="AV84" s="48" t="s">
        <v>299</v>
      </c>
      <c r="AX84" s="49">
        <f t="shared" si="34"/>
        <v>0</v>
      </c>
    </row>
    <row r="85" spans="1:50" ht="15" thickBot="1" x14ac:dyDescent="0.35">
      <c r="A85" t="s">
        <v>215</v>
      </c>
      <c r="B85" s="31" t="s">
        <v>9</v>
      </c>
      <c r="C85" t="s">
        <v>101</v>
      </c>
      <c r="D85" t="s">
        <v>226</v>
      </c>
      <c r="E85" t="s">
        <v>227</v>
      </c>
      <c r="F85" s="32" t="s">
        <v>100</v>
      </c>
      <c r="G85" s="77"/>
      <c r="H85" s="136"/>
      <c r="I85" s="34">
        <v>660</v>
      </c>
      <c r="J85" s="34">
        <v>590</v>
      </c>
      <c r="K85" s="136"/>
      <c r="L85" s="137"/>
      <c r="M85" s="138"/>
      <c r="N85" s="139"/>
      <c r="O85" s="38">
        <v>1.04</v>
      </c>
      <c r="P85" s="36">
        <v>1.41</v>
      </c>
      <c r="Q85" s="39">
        <v>1.83</v>
      </c>
      <c r="R85" s="139"/>
      <c r="S85" s="138"/>
      <c r="T85" s="140"/>
      <c r="U85" s="141"/>
      <c r="V85" s="142"/>
      <c r="W85" s="143"/>
      <c r="X85" s="144"/>
      <c r="Y85" s="138"/>
      <c r="Z85" s="145"/>
      <c r="AA85" s="139"/>
      <c r="AB85" s="138"/>
      <c r="AC85" s="140"/>
      <c r="AD85" s="81"/>
      <c r="AE85" s="44"/>
      <c r="AF85" s="45"/>
      <c r="AG85" s="90"/>
      <c r="AH85" s="90"/>
      <c r="AI85" s="90"/>
      <c r="AJ85" s="44"/>
      <c r="AK85" s="44"/>
      <c r="AL85" s="44"/>
      <c r="AM85" s="140"/>
      <c r="AN85" s="140"/>
      <c r="AO85" s="140"/>
      <c r="AP85" s="80">
        <f t="shared" si="27"/>
        <v>1.4857142857142857E-2</v>
      </c>
      <c r="AQ85" s="40">
        <f t="shared" si="35"/>
        <v>2.0142857142857143E-2</v>
      </c>
      <c r="AR85" s="70">
        <f t="shared" si="29"/>
        <v>2.6142857142857145E-2</v>
      </c>
      <c r="AS85" s="140"/>
      <c r="AT85" s="140"/>
      <c r="AU85" s="140"/>
      <c r="AV85" s="48" t="s">
        <v>299</v>
      </c>
      <c r="AX85" s="49">
        <f t="shared" si="34"/>
        <v>0</v>
      </c>
    </row>
    <row r="86" spans="1:50" ht="15" thickBot="1" x14ac:dyDescent="0.35">
      <c r="A86" t="s">
        <v>215</v>
      </c>
      <c r="B86" s="31" t="s">
        <v>9</v>
      </c>
      <c r="C86" t="s">
        <v>112</v>
      </c>
      <c r="D86" t="s">
        <v>228</v>
      </c>
      <c r="E86" t="s">
        <v>229</v>
      </c>
      <c r="F86" s="32" t="s">
        <v>230</v>
      </c>
      <c r="G86" s="77"/>
      <c r="H86" s="136"/>
      <c r="I86" s="34">
        <v>2</v>
      </c>
      <c r="J86" s="34">
        <v>0</v>
      </c>
      <c r="K86" s="136"/>
      <c r="L86" s="137"/>
      <c r="M86" s="138"/>
      <c r="N86" s="139"/>
      <c r="O86" s="38">
        <v>0.56999999999999995</v>
      </c>
      <c r="P86" s="36">
        <v>0.85</v>
      </c>
      <c r="Q86" s="39">
        <v>1.22</v>
      </c>
      <c r="R86" s="139"/>
      <c r="S86" s="138"/>
      <c r="T86" s="140"/>
      <c r="U86" s="141"/>
      <c r="V86" s="142"/>
      <c r="W86" s="143"/>
      <c r="X86" s="144"/>
      <c r="Y86" s="138"/>
      <c r="Z86" s="145"/>
      <c r="AA86" s="139"/>
      <c r="AB86" s="138"/>
      <c r="AC86" s="140"/>
      <c r="AD86" s="81"/>
      <c r="AE86" s="44"/>
      <c r="AF86" s="45"/>
      <c r="AG86" s="90"/>
      <c r="AH86" s="90"/>
      <c r="AI86" s="90"/>
      <c r="AJ86" s="44"/>
      <c r="AK86" s="44"/>
      <c r="AL86" s="44"/>
      <c r="AM86" s="140"/>
      <c r="AN86" s="140"/>
      <c r="AO86" s="140"/>
      <c r="AP86" s="80">
        <f t="shared" si="27"/>
        <v>0.28499999999999998</v>
      </c>
      <c r="AQ86" s="40">
        <f t="shared" si="35"/>
        <v>0.42499999999999999</v>
      </c>
      <c r="AR86" s="70">
        <f t="shared" si="29"/>
        <v>0.61</v>
      </c>
      <c r="AS86" s="140"/>
      <c r="AT86" s="140"/>
      <c r="AU86" s="140"/>
      <c r="AV86" s="48" t="s">
        <v>299</v>
      </c>
      <c r="AX86" s="49">
        <f t="shared" si="34"/>
        <v>0</v>
      </c>
    </row>
    <row r="87" spans="1:50" ht="15" thickBot="1" x14ac:dyDescent="0.35">
      <c r="A87" t="s">
        <v>215</v>
      </c>
      <c r="B87" s="31" t="s">
        <v>9</v>
      </c>
      <c r="C87" t="s">
        <v>108</v>
      </c>
      <c r="D87" t="s">
        <v>231</v>
      </c>
      <c r="E87" t="s">
        <v>205</v>
      </c>
      <c r="F87" s="32" t="s">
        <v>232</v>
      </c>
      <c r="G87" s="77"/>
      <c r="H87" s="136"/>
      <c r="I87" s="136"/>
      <c r="J87" s="136"/>
      <c r="K87" s="136"/>
      <c r="L87" s="137"/>
      <c r="M87" s="138"/>
      <c r="N87" s="139"/>
      <c r="O87" s="38">
        <v>4.93</v>
      </c>
      <c r="P87" s="36">
        <v>7.34</v>
      </c>
      <c r="Q87" s="39">
        <v>10.55</v>
      </c>
      <c r="R87" s="139"/>
      <c r="S87" s="138"/>
      <c r="T87" s="140"/>
      <c r="U87" s="141"/>
      <c r="V87" s="142"/>
      <c r="W87" s="143"/>
      <c r="X87" s="144"/>
      <c r="Y87" s="138"/>
      <c r="Z87" s="145"/>
      <c r="AA87" s="139"/>
      <c r="AB87" s="138"/>
      <c r="AC87" s="140"/>
      <c r="AD87" s="81"/>
      <c r="AE87" s="44"/>
      <c r="AF87" s="45"/>
      <c r="AG87" s="90"/>
      <c r="AH87" s="90"/>
      <c r="AI87" s="90"/>
      <c r="AJ87" s="44"/>
      <c r="AK87" s="44"/>
      <c r="AL87" s="44"/>
      <c r="AM87" s="140"/>
      <c r="AN87" s="140"/>
      <c r="AO87" s="140"/>
      <c r="AP87" s="80">
        <f t="shared" si="27"/>
        <v>0</v>
      </c>
      <c r="AQ87" s="40">
        <f t="shared" si="35"/>
        <v>0</v>
      </c>
      <c r="AR87" s="70">
        <f t="shared" si="29"/>
        <v>0</v>
      </c>
      <c r="AS87" s="140"/>
      <c r="AT87" s="140"/>
      <c r="AU87" s="140"/>
      <c r="AV87" s="48" t="s">
        <v>299</v>
      </c>
      <c r="AX87" s="49">
        <f t="shared" si="34"/>
        <v>0</v>
      </c>
    </row>
    <row r="88" spans="1:50" ht="15" thickBot="1" x14ac:dyDescent="0.35">
      <c r="A88" t="s">
        <v>215</v>
      </c>
      <c r="B88" s="31" t="s">
        <v>9</v>
      </c>
      <c r="C88" t="s">
        <v>141</v>
      </c>
      <c r="D88" t="s">
        <v>233</v>
      </c>
      <c r="E88" t="s">
        <v>234</v>
      </c>
      <c r="F88" s="32" t="s">
        <v>100</v>
      </c>
      <c r="G88" s="77"/>
      <c r="H88" s="136"/>
      <c r="I88" s="34">
        <v>50</v>
      </c>
      <c r="J88" s="34">
        <v>40</v>
      </c>
      <c r="K88" s="136"/>
      <c r="L88" s="137"/>
      <c r="M88" s="138"/>
      <c r="N88" s="139"/>
      <c r="O88" s="38">
        <v>1.01</v>
      </c>
      <c r="P88" s="36">
        <v>1.5</v>
      </c>
      <c r="Q88" s="39">
        <v>2.16</v>
      </c>
      <c r="R88" s="139"/>
      <c r="S88" s="138"/>
      <c r="T88" s="140"/>
      <c r="U88" s="141"/>
      <c r="V88" s="142"/>
      <c r="W88" s="143"/>
      <c r="X88" s="144"/>
      <c r="Y88" s="138"/>
      <c r="Z88" s="145"/>
      <c r="AA88" s="139"/>
      <c r="AB88" s="138"/>
      <c r="AC88" s="140"/>
      <c r="AD88" s="81"/>
      <c r="AE88" s="44"/>
      <c r="AF88" s="45"/>
      <c r="AG88" s="90"/>
      <c r="AH88" s="90"/>
      <c r="AI88" s="90"/>
      <c r="AJ88" s="44"/>
      <c r="AK88" s="44"/>
      <c r="AL88" s="44"/>
      <c r="AM88" s="140"/>
      <c r="AN88" s="140"/>
      <c r="AO88" s="140"/>
      <c r="AP88" s="80">
        <f t="shared" si="27"/>
        <v>0.10100000000000001</v>
      </c>
      <c r="AQ88" s="40">
        <f t="shared" si="35"/>
        <v>0.15</v>
      </c>
      <c r="AR88" s="70">
        <f t="shared" si="29"/>
        <v>0.21600000000000003</v>
      </c>
      <c r="AS88" s="140"/>
      <c r="AT88" s="140"/>
      <c r="AU88" s="140"/>
      <c r="AV88" s="48" t="s">
        <v>299</v>
      </c>
      <c r="AX88" s="49">
        <f t="shared" si="34"/>
        <v>0</v>
      </c>
    </row>
    <row r="89" spans="1:50" ht="15" thickBot="1" x14ac:dyDescent="0.35">
      <c r="A89" t="s">
        <v>215</v>
      </c>
      <c r="B89" s="31" t="s">
        <v>9</v>
      </c>
      <c r="C89" t="s">
        <v>82</v>
      </c>
      <c r="D89" t="s">
        <v>28</v>
      </c>
      <c r="E89" t="s">
        <v>300</v>
      </c>
      <c r="F89" s="32" t="s">
        <v>301</v>
      </c>
      <c r="G89" s="77"/>
      <c r="H89" s="147"/>
      <c r="I89" s="37">
        <v>21</v>
      </c>
      <c r="J89" s="37">
        <v>18</v>
      </c>
      <c r="K89" s="147"/>
      <c r="L89" s="137"/>
      <c r="M89" s="138"/>
      <c r="N89" s="139"/>
      <c r="O89" s="38"/>
      <c r="P89" s="148">
        <v>0</v>
      </c>
      <c r="Q89" s="39"/>
      <c r="R89" s="139"/>
      <c r="S89" s="138"/>
      <c r="T89" s="140"/>
      <c r="U89" s="141"/>
      <c r="V89" s="142"/>
      <c r="W89" s="143"/>
      <c r="X89" s="144"/>
      <c r="Y89" s="138"/>
      <c r="Z89" s="145"/>
      <c r="AA89" s="139"/>
      <c r="AB89" s="138"/>
      <c r="AC89" s="140"/>
      <c r="AD89" s="81"/>
      <c r="AE89" s="44"/>
      <c r="AF89" s="45"/>
      <c r="AG89" s="90"/>
      <c r="AH89" s="90"/>
      <c r="AI89" s="90"/>
      <c r="AJ89" s="44"/>
      <c r="AK89" s="44"/>
      <c r="AL89" s="44"/>
      <c r="AM89" s="140"/>
      <c r="AN89" s="140"/>
      <c r="AO89" s="140"/>
      <c r="AP89" s="80">
        <f t="shared" si="27"/>
        <v>0</v>
      </c>
      <c r="AQ89" s="40">
        <f t="shared" si="35"/>
        <v>0</v>
      </c>
      <c r="AR89" s="70">
        <f t="shared" si="29"/>
        <v>0</v>
      </c>
      <c r="AS89" s="140"/>
      <c r="AT89" s="140"/>
      <c r="AU89" s="140"/>
      <c r="AV89" s="48"/>
      <c r="AX89" s="49" t="e">
        <f t="shared" si="34"/>
        <v>#DIV/0!</v>
      </c>
    </row>
    <row r="90" spans="1:50" ht="15" thickBot="1" x14ac:dyDescent="0.35">
      <c r="A90" t="s">
        <v>215</v>
      </c>
      <c r="B90" s="31" t="s">
        <v>9</v>
      </c>
      <c r="C90" t="s">
        <v>123</v>
      </c>
      <c r="D90" t="s">
        <v>43</v>
      </c>
      <c r="E90" t="s">
        <v>124</v>
      </c>
      <c r="F90" s="32" t="s">
        <v>302</v>
      </c>
      <c r="G90" s="77"/>
      <c r="H90" s="147"/>
      <c r="I90" s="37">
        <v>6</v>
      </c>
      <c r="J90" s="37">
        <v>12</v>
      </c>
      <c r="K90" s="147"/>
      <c r="L90" s="137"/>
      <c r="M90" s="138"/>
      <c r="N90" s="139"/>
      <c r="O90" s="38"/>
      <c r="P90" s="148">
        <v>0</v>
      </c>
      <c r="Q90" s="39"/>
      <c r="R90" s="139"/>
      <c r="S90" s="138"/>
      <c r="T90" s="140"/>
      <c r="U90" s="141"/>
      <c r="V90" s="142"/>
      <c r="W90" s="143"/>
      <c r="X90" s="144"/>
      <c r="Y90" s="138"/>
      <c r="Z90" s="145"/>
      <c r="AA90" s="139"/>
      <c r="AB90" s="138"/>
      <c r="AC90" s="140"/>
      <c r="AD90" s="81"/>
      <c r="AE90" s="44"/>
      <c r="AF90" s="45"/>
      <c r="AG90" s="90"/>
      <c r="AH90" s="90"/>
      <c r="AI90" s="90"/>
      <c r="AJ90" s="44"/>
      <c r="AK90" s="44"/>
      <c r="AL90" s="44"/>
      <c r="AM90" s="140"/>
      <c r="AN90" s="140"/>
      <c r="AO90" s="140"/>
      <c r="AP90" s="80">
        <f t="shared" si="27"/>
        <v>0</v>
      </c>
      <c r="AQ90" s="40">
        <f t="shared" si="35"/>
        <v>0</v>
      </c>
      <c r="AR90" s="70">
        <f t="shared" si="29"/>
        <v>0</v>
      </c>
      <c r="AS90" s="140"/>
      <c r="AT90" s="140"/>
      <c r="AU90" s="140"/>
      <c r="AV90" s="48"/>
      <c r="AX90" s="49" t="e">
        <f t="shared" si="34"/>
        <v>#DIV/0!</v>
      </c>
    </row>
    <row r="91" spans="1:50" ht="15" thickBot="1" x14ac:dyDescent="0.35">
      <c r="A91" t="s">
        <v>215</v>
      </c>
      <c r="B91" s="31" t="s">
        <v>9</v>
      </c>
      <c r="C91" t="s">
        <v>126</v>
      </c>
      <c r="D91" t="s">
        <v>44</v>
      </c>
      <c r="E91" t="s">
        <v>126</v>
      </c>
      <c r="F91" s="32" t="s">
        <v>192</v>
      </c>
      <c r="G91" s="77"/>
      <c r="H91" s="147"/>
      <c r="I91" s="37">
        <v>50</v>
      </c>
      <c r="J91" s="37">
        <v>70</v>
      </c>
      <c r="K91" s="147"/>
      <c r="L91" s="137"/>
      <c r="M91" s="138"/>
      <c r="N91" s="139"/>
      <c r="O91" s="38"/>
      <c r="P91" s="148">
        <v>0</v>
      </c>
      <c r="Q91" s="39"/>
      <c r="R91" s="139"/>
      <c r="S91" s="138"/>
      <c r="T91" s="140"/>
      <c r="U91" s="141"/>
      <c r="V91" s="142"/>
      <c r="W91" s="143"/>
      <c r="X91" s="144"/>
      <c r="Y91" s="138"/>
      <c r="Z91" s="145"/>
      <c r="AA91" s="139"/>
      <c r="AB91" s="138"/>
      <c r="AC91" s="140"/>
      <c r="AD91" s="81"/>
      <c r="AE91" s="44"/>
      <c r="AF91" s="45"/>
      <c r="AG91" s="90"/>
      <c r="AH91" s="90"/>
      <c r="AI91" s="90"/>
      <c r="AJ91" s="44"/>
      <c r="AK91" s="44"/>
      <c r="AL91" s="44"/>
      <c r="AM91" s="140"/>
      <c r="AN91" s="140"/>
      <c r="AO91" s="140"/>
      <c r="AP91" s="80">
        <f t="shared" si="27"/>
        <v>0</v>
      </c>
      <c r="AQ91" s="40">
        <f t="shared" si="35"/>
        <v>0</v>
      </c>
      <c r="AR91" s="70">
        <f t="shared" si="29"/>
        <v>0</v>
      </c>
      <c r="AS91" s="140"/>
      <c r="AT91" s="140"/>
      <c r="AU91" s="140"/>
      <c r="AV91" s="48"/>
      <c r="AX91" s="49" t="e">
        <f t="shared" si="34"/>
        <v>#DIV/0!</v>
      </c>
    </row>
    <row r="92" spans="1:50" ht="15" thickBot="1" x14ac:dyDescent="0.35">
      <c r="A92" t="s">
        <v>215</v>
      </c>
      <c r="B92" s="60" t="s">
        <v>9</v>
      </c>
      <c r="C92" t="s">
        <v>94</v>
      </c>
      <c r="D92" s="61" t="s">
        <v>34</v>
      </c>
      <c r="E92" s="61" t="s">
        <v>235</v>
      </c>
      <c r="F92" s="62" t="s">
        <v>236</v>
      </c>
      <c r="G92" s="82"/>
      <c r="H92" s="149"/>
      <c r="I92" s="64">
        <v>30</v>
      </c>
      <c r="J92" s="64">
        <v>20</v>
      </c>
      <c r="K92" s="149"/>
      <c r="L92" s="150"/>
      <c r="M92" s="151"/>
      <c r="N92" s="152"/>
      <c r="O92" s="68">
        <v>0.37</v>
      </c>
      <c r="P92" s="66">
        <v>1.1199999999999999</v>
      </c>
      <c r="Q92" s="69">
        <v>2.5</v>
      </c>
      <c r="R92" s="152"/>
      <c r="S92" s="151"/>
      <c r="T92" s="153"/>
      <c r="U92" s="154"/>
      <c r="V92" s="155"/>
      <c r="W92" s="156"/>
      <c r="X92" s="157"/>
      <c r="Y92" s="151"/>
      <c r="Z92" s="158"/>
      <c r="AA92" s="152"/>
      <c r="AB92" s="151"/>
      <c r="AC92" s="153"/>
      <c r="AD92" s="83"/>
      <c r="AE92" s="84"/>
      <c r="AF92" s="104"/>
      <c r="AG92" s="90"/>
      <c r="AH92" s="90"/>
      <c r="AI92" s="90"/>
      <c r="AJ92" s="84"/>
      <c r="AK92" s="84"/>
      <c r="AL92" s="84"/>
      <c r="AM92" s="153"/>
      <c r="AN92" s="153"/>
      <c r="AO92" s="153"/>
      <c r="AP92" s="80">
        <f t="shared" si="27"/>
        <v>3.6999999999999998E-2</v>
      </c>
      <c r="AQ92" s="40">
        <f t="shared" si="35"/>
        <v>0.11199999999999999</v>
      </c>
      <c r="AR92" s="70">
        <f t="shared" si="29"/>
        <v>0.25</v>
      </c>
      <c r="AS92" s="153"/>
      <c r="AT92" s="153"/>
      <c r="AU92" s="153"/>
      <c r="AV92" s="76" t="s">
        <v>299</v>
      </c>
      <c r="AX92" s="49">
        <f t="shared" si="34"/>
        <v>0</v>
      </c>
    </row>
    <row r="93" spans="1:50" ht="15" thickBot="1" x14ac:dyDescent="0.35">
      <c r="A93" t="s">
        <v>157</v>
      </c>
      <c r="B93" s="31" t="s">
        <v>11</v>
      </c>
      <c r="C93" t="s">
        <v>158</v>
      </c>
      <c r="D93" t="s">
        <v>159</v>
      </c>
      <c r="E93" t="s">
        <v>160</v>
      </c>
      <c r="F93" s="32" t="s">
        <v>161</v>
      </c>
      <c r="G93" s="105">
        <v>60</v>
      </c>
      <c r="H93" s="105">
        <v>65</v>
      </c>
      <c r="I93" s="105">
        <v>70</v>
      </c>
      <c r="J93" s="105">
        <v>80</v>
      </c>
      <c r="K93" s="105">
        <v>95</v>
      </c>
      <c r="L93" s="54"/>
      <c r="M93" s="55"/>
      <c r="N93" s="56"/>
      <c r="O93" s="106">
        <f>P93*0.9</f>
        <v>7.2000000000000008E-2</v>
      </c>
      <c r="P93" s="36">
        <v>0.08</v>
      </c>
      <c r="Q93" s="107">
        <f>P93*1.1</f>
        <v>8.8000000000000009E-2</v>
      </c>
      <c r="R93" s="56"/>
      <c r="S93" s="55"/>
      <c r="T93" s="88"/>
      <c r="U93" s="41"/>
      <c r="V93" s="42"/>
      <c r="W93" s="43"/>
      <c r="X93" s="86"/>
      <c r="Y93" s="55"/>
      <c r="Z93" s="87"/>
      <c r="AA93" s="56"/>
      <c r="AB93" s="55"/>
      <c r="AC93" s="88"/>
      <c r="AD93" s="78"/>
      <c r="AE93" s="79"/>
      <c r="AF93" s="89"/>
      <c r="AG93" s="90"/>
      <c r="AH93" s="90"/>
      <c r="AI93" s="90"/>
      <c r="AJ93" s="79"/>
      <c r="AK93" s="79"/>
      <c r="AL93" s="79"/>
      <c r="AM93" s="79"/>
      <c r="AN93" s="79"/>
      <c r="AO93" s="79"/>
      <c r="AP93" s="80">
        <f t="shared" si="27"/>
        <v>7.2000000000000007E-3</v>
      </c>
      <c r="AQ93" s="40">
        <f t="shared" si="35"/>
        <v>8.0000000000000002E-3</v>
      </c>
      <c r="AR93" s="70">
        <f t="shared" si="29"/>
        <v>8.8000000000000005E-3</v>
      </c>
      <c r="AS93" s="79"/>
      <c r="AT93" s="79"/>
      <c r="AU93" s="79"/>
      <c r="AV93" s="48" t="s">
        <v>290</v>
      </c>
      <c r="AX93" s="49">
        <f t="shared" si="34"/>
        <v>0</v>
      </c>
    </row>
    <row r="94" spans="1:50" ht="15" thickBot="1" x14ac:dyDescent="0.35">
      <c r="A94" t="s">
        <v>157</v>
      </c>
      <c r="B94" s="31" t="s">
        <v>11</v>
      </c>
      <c r="C94" t="s">
        <v>141</v>
      </c>
      <c r="D94" t="s">
        <v>142</v>
      </c>
      <c r="E94" t="s">
        <v>141</v>
      </c>
      <c r="F94" s="32" t="s">
        <v>163</v>
      </c>
      <c r="G94" s="108">
        <v>88</v>
      </c>
      <c r="H94" s="34">
        <v>79</v>
      </c>
      <c r="I94" s="34">
        <v>70</v>
      </c>
      <c r="J94" s="34">
        <v>63</v>
      </c>
      <c r="K94" s="34">
        <v>53</v>
      </c>
      <c r="L94" s="54"/>
      <c r="M94" s="55"/>
      <c r="N94" s="56"/>
      <c r="O94" s="106">
        <f t="shared" ref="O94:O98" si="36">P94*0.9</f>
        <v>0.54</v>
      </c>
      <c r="P94" s="36">
        <v>0.6</v>
      </c>
      <c r="Q94" s="107">
        <f t="shared" ref="Q94:Q98" si="37">P94*1.1</f>
        <v>0.66</v>
      </c>
      <c r="R94" s="56"/>
      <c r="S94" s="55"/>
      <c r="T94" s="88"/>
      <c r="U94" s="41"/>
      <c r="V94" s="42"/>
      <c r="W94" s="43"/>
      <c r="X94" s="86"/>
      <c r="Y94" s="55"/>
      <c r="Z94" s="87"/>
      <c r="AA94" s="56"/>
      <c r="AB94" s="55"/>
      <c r="AC94" s="88"/>
      <c r="AD94" s="81"/>
      <c r="AE94" s="44"/>
      <c r="AF94" s="45"/>
      <c r="AG94" s="90"/>
      <c r="AH94" s="90"/>
      <c r="AI94" s="90"/>
      <c r="AJ94" s="44"/>
      <c r="AK94" s="44"/>
      <c r="AL94" s="44"/>
      <c r="AM94" s="44"/>
      <c r="AN94" s="44"/>
      <c r="AO94" s="44"/>
      <c r="AP94" s="80">
        <f t="shared" si="27"/>
        <v>7.7142857142857152E-2</v>
      </c>
      <c r="AQ94" s="40">
        <f t="shared" si="35"/>
        <v>8.5714285714285715E-2</v>
      </c>
      <c r="AR94" s="70">
        <f t="shared" si="29"/>
        <v>9.4285714285714292E-2</v>
      </c>
      <c r="AS94" s="44"/>
      <c r="AT94" s="44"/>
      <c r="AU94" s="44"/>
      <c r="AV94" s="48" t="s">
        <v>290</v>
      </c>
      <c r="AX94" s="49">
        <f t="shared" si="34"/>
        <v>0</v>
      </c>
    </row>
    <row r="95" spans="1:50" ht="15" thickBot="1" x14ac:dyDescent="0.35">
      <c r="A95" t="s">
        <v>157</v>
      </c>
      <c r="B95" s="31" t="s">
        <v>11</v>
      </c>
      <c r="C95" t="s">
        <v>82</v>
      </c>
      <c r="D95" t="s">
        <v>37</v>
      </c>
      <c r="E95" t="s">
        <v>164</v>
      </c>
      <c r="F95" s="32" t="s">
        <v>165</v>
      </c>
      <c r="G95" s="105">
        <v>66</v>
      </c>
      <c r="H95" s="105">
        <v>78</v>
      </c>
      <c r="I95" s="105">
        <v>90</v>
      </c>
      <c r="J95" s="105">
        <v>95</v>
      </c>
      <c r="K95" s="105">
        <v>99</v>
      </c>
      <c r="L95" s="54"/>
      <c r="M95" s="55"/>
      <c r="N95" s="56"/>
      <c r="O95" s="106">
        <f t="shared" si="36"/>
        <v>1.0980000000000001</v>
      </c>
      <c r="P95" s="36">
        <v>1.22</v>
      </c>
      <c r="Q95" s="107">
        <f t="shared" si="37"/>
        <v>1.3420000000000001</v>
      </c>
      <c r="R95" s="56"/>
      <c r="S95" s="55"/>
      <c r="T95" s="88"/>
      <c r="U95" s="41"/>
      <c r="V95" s="42"/>
      <c r="W95" s="43"/>
      <c r="X95" s="86"/>
      <c r="Y95" s="55"/>
      <c r="Z95" s="87"/>
      <c r="AA95" s="56"/>
      <c r="AB95" s="55"/>
      <c r="AC95" s="88"/>
      <c r="AD95" s="81"/>
      <c r="AE95" s="44"/>
      <c r="AF95" s="45"/>
      <c r="AG95" s="90"/>
      <c r="AH95" s="90"/>
      <c r="AI95" s="90"/>
      <c r="AJ95" s="44"/>
      <c r="AK95" s="44"/>
      <c r="AL95" s="44"/>
      <c r="AM95" s="44"/>
      <c r="AN95" s="44"/>
      <c r="AO95" s="44"/>
      <c r="AP95" s="80">
        <f t="shared" si="27"/>
        <v>0.21960000000000002</v>
      </c>
      <c r="AQ95" s="40">
        <f t="shared" si="35"/>
        <v>0.24399999999999999</v>
      </c>
      <c r="AR95" s="70">
        <f t="shared" si="29"/>
        <v>0.26840000000000003</v>
      </c>
      <c r="AS95" s="44"/>
      <c r="AT95" s="44"/>
      <c r="AU95" s="44"/>
      <c r="AV95" s="48" t="s">
        <v>290</v>
      </c>
      <c r="AX95" s="49">
        <f t="shared" si="34"/>
        <v>0</v>
      </c>
    </row>
    <row r="96" spans="1:50" ht="15" thickBot="1" x14ac:dyDescent="0.35">
      <c r="A96" t="s">
        <v>157</v>
      </c>
      <c r="B96" s="31" t="s">
        <v>11</v>
      </c>
      <c r="C96" t="s">
        <v>82</v>
      </c>
      <c r="D96" t="s">
        <v>28</v>
      </c>
      <c r="E96" t="s">
        <v>166</v>
      </c>
      <c r="F96" s="32" t="s">
        <v>167</v>
      </c>
      <c r="G96" s="105">
        <v>22</v>
      </c>
      <c r="H96" s="105">
        <v>21.5</v>
      </c>
      <c r="I96" s="105">
        <v>21</v>
      </c>
      <c r="J96" s="105">
        <v>20</v>
      </c>
      <c r="K96" s="105">
        <v>19</v>
      </c>
      <c r="L96" s="54"/>
      <c r="M96" s="55"/>
      <c r="N96" s="56"/>
      <c r="O96" s="106">
        <f t="shared" si="36"/>
        <v>1.512</v>
      </c>
      <c r="P96" s="36">
        <v>1.68</v>
      </c>
      <c r="Q96" s="107">
        <f t="shared" si="37"/>
        <v>1.8480000000000001</v>
      </c>
      <c r="R96" s="56"/>
      <c r="S96" s="55"/>
      <c r="T96" s="88"/>
      <c r="U96" s="41"/>
      <c r="V96" s="42"/>
      <c r="W96" s="43"/>
      <c r="X96" s="86"/>
      <c r="Y96" s="55"/>
      <c r="Z96" s="87"/>
      <c r="AA96" s="56"/>
      <c r="AB96" s="55"/>
      <c r="AC96" s="88"/>
      <c r="AD96" s="81"/>
      <c r="AE96" s="44"/>
      <c r="AF96" s="45"/>
      <c r="AG96" s="90"/>
      <c r="AH96" s="90"/>
      <c r="AI96" s="90"/>
      <c r="AJ96" s="44"/>
      <c r="AK96" s="44"/>
      <c r="AL96" s="44"/>
      <c r="AM96" s="44"/>
      <c r="AN96" s="44"/>
      <c r="AO96" s="44"/>
      <c r="AP96" s="80">
        <f t="shared" si="27"/>
        <v>1.512</v>
      </c>
      <c r="AQ96" s="40">
        <f t="shared" si="35"/>
        <v>1.68</v>
      </c>
      <c r="AR96" s="70">
        <f t="shared" si="29"/>
        <v>1.8480000000000001</v>
      </c>
      <c r="AS96" s="44"/>
      <c r="AT96" s="44"/>
      <c r="AU96" s="44"/>
      <c r="AV96" s="48" t="s">
        <v>290</v>
      </c>
      <c r="AX96" s="49">
        <f t="shared" si="34"/>
        <v>0</v>
      </c>
    </row>
    <row r="97" spans="1:50" ht="15" thickBot="1" x14ac:dyDescent="0.35">
      <c r="A97" t="s">
        <v>157</v>
      </c>
      <c r="B97" s="31" t="s">
        <v>11</v>
      </c>
      <c r="C97" t="s">
        <v>108</v>
      </c>
      <c r="D97" t="s">
        <v>35</v>
      </c>
      <c r="E97" t="s">
        <v>168</v>
      </c>
      <c r="F97" s="32" t="s">
        <v>132</v>
      </c>
      <c r="G97" s="34">
        <v>990</v>
      </c>
      <c r="H97" s="34">
        <v>795</v>
      </c>
      <c r="I97" s="34">
        <v>600</v>
      </c>
      <c r="J97" s="34">
        <v>369</v>
      </c>
      <c r="K97" s="34">
        <v>0</v>
      </c>
      <c r="L97" s="54"/>
      <c r="M97" s="55"/>
      <c r="N97" s="56"/>
      <c r="O97" s="106">
        <f t="shared" si="36"/>
        <v>4.41</v>
      </c>
      <c r="P97" s="36">
        <v>4.9000000000000004</v>
      </c>
      <c r="Q97" s="107">
        <f t="shared" si="37"/>
        <v>5.3900000000000006</v>
      </c>
      <c r="R97" s="56"/>
      <c r="S97" s="55"/>
      <c r="T97" s="88"/>
      <c r="U97" s="41"/>
      <c r="V97" s="42"/>
      <c r="W97" s="43"/>
      <c r="X97" s="86"/>
      <c r="Y97" s="55"/>
      <c r="Z97" s="87"/>
      <c r="AA97" s="56"/>
      <c r="AB97" s="55"/>
      <c r="AC97" s="88"/>
      <c r="AD97" s="81"/>
      <c r="AE97" s="44"/>
      <c r="AF97" s="45"/>
      <c r="AG97" s="90"/>
      <c r="AH97" s="90"/>
      <c r="AI97" s="90"/>
      <c r="AJ97" s="44"/>
      <c r="AK97" s="44"/>
      <c r="AL97" s="44"/>
      <c r="AM97" s="44"/>
      <c r="AN97" s="44"/>
      <c r="AO97" s="44"/>
      <c r="AP97" s="80">
        <f t="shared" si="27"/>
        <v>1.9090909090909092E-2</v>
      </c>
      <c r="AQ97" s="40">
        <f t="shared" si="35"/>
        <v>2.1212121212121213E-2</v>
      </c>
      <c r="AR97" s="70">
        <f t="shared" si="29"/>
        <v>2.3333333333333334E-2</v>
      </c>
      <c r="AS97" s="44"/>
      <c r="AT97" s="44"/>
      <c r="AU97" s="44"/>
      <c r="AV97" s="48" t="s">
        <v>290</v>
      </c>
      <c r="AX97" s="49">
        <f t="shared" si="34"/>
        <v>0</v>
      </c>
    </row>
    <row r="98" spans="1:50" ht="15" thickBot="1" x14ac:dyDescent="0.35">
      <c r="A98" t="s">
        <v>157</v>
      </c>
      <c r="B98" s="31" t="s">
        <v>11</v>
      </c>
      <c r="C98" t="s">
        <v>98</v>
      </c>
      <c r="D98" t="s">
        <v>27</v>
      </c>
      <c r="E98" t="s">
        <v>99</v>
      </c>
      <c r="F98" s="32" t="s">
        <v>169</v>
      </c>
      <c r="G98" s="34">
        <v>198</v>
      </c>
      <c r="H98" s="34">
        <v>189</v>
      </c>
      <c r="I98" s="34">
        <v>180</v>
      </c>
      <c r="J98" s="34">
        <v>162</v>
      </c>
      <c r="K98" s="34">
        <v>135</v>
      </c>
      <c r="L98" s="54"/>
      <c r="M98" s="55"/>
      <c r="N98" s="56"/>
      <c r="O98" s="106">
        <f t="shared" si="36"/>
        <v>0.94500000000000006</v>
      </c>
      <c r="P98" s="36">
        <v>1.05</v>
      </c>
      <c r="Q98" s="107">
        <f t="shared" si="37"/>
        <v>1.1550000000000002</v>
      </c>
      <c r="R98" s="56"/>
      <c r="S98" s="55"/>
      <c r="T98" s="88"/>
      <c r="U98" s="41"/>
      <c r="V98" s="42"/>
      <c r="W98" s="43"/>
      <c r="X98" s="86"/>
      <c r="Y98" s="55"/>
      <c r="Z98" s="87"/>
      <c r="AA98" s="56"/>
      <c r="AB98" s="55"/>
      <c r="AC98" s="88"/>
      <c r="AD98" s="81"/>
      <c r="AE98" s="44"/>
      <c r="AF98" s="45"/>
      <c r="AG98" s="90"/>
      <c r="AH98" s="90"/>
      <c r="AI98" s="90"/>
      <c r="AJ98" s="44"/>
      <c r="AK98" s="44"/>
      <c r="AL98" s="44"/>
      <c r="AM98" s="44"/>
      <c r="AN98" s="44"/>
      <c r="AO98" s="44"/>
      <c r="AP98" s="80">
        <f t="shared" si="27"/>
        <v>5.2500000000000005E-2</v>
      </c>
      <c r="AQ98" s="40">
        <f t="shared" si="35"/>
        <v>5.8333333333333334E-2</v>
      </c>
      <c r="AR98" s="70">
        <f t="shared" si="29"/>
        <v>6.4166666666666677E-2</v>
      </c>
      <c r="AS98" s="44"/>
      <c r="AT98" s="44"/>
      <c r="AU98" s="44"/>
      <c r="AV98" s="48" t="s">
        <v>290</v>
      </c>
      <c r="AX98" s="49">
        <f t="shared" si="34"/>
        <v>0</v>
      </c>
    </row>
    <row r="99" spans="1:50" ht="15" thickBot="1" x14ac:dyDescent="0.35">
      <c r="A99" t="s">
        <v>157</v>
      </c>
      <c r="B99" s="31" t="s">
        <v>11</v>
      </c>
      <c r="C99" t="s">
        <v>123</v>
      </c>
      <c r="D99" t="s">
        <v>29</v>
      </c>
      <c r="E99" t="s">
        <v>29</v>
      </c>
      <c r="F99" s="32" t="s">
        <v>170</v>
      </c>
      <c r="G99" s="34">
        <v>134</v>
      </c>
      <c r="H99" s="34">
        <v>132.5</v>
      </c>
      <c r="I99" s="34">
        <v>131</v>
      </c>
      <c r="J99" s="34">
        <v>128</v>
      </c>
      <c r="K99" s="34">
        <v>124</v>
      </c>
      <c r="L99" s="54"/>
      <c r="M99" s="55"/>
      <c r="N99" s="56"/>
      <c r="O99" s="106">
        <f>P99*0.9</f>
        <v>0.92700000000000005</v>
      </c>
      <c r="P99" s="36">
        <v>1.03</v>
      </c>
      <c r="Q99" s="107">
        <f>P99*1.1</f>
        <v>1.1330000000000002</v>
      </c>
      <c r="R99" s="56"/>
      <c r="S99" s="55"/>
      <c r="T99" s="88"/>
      <c r="U99" s="41"/>
      <c r="V99" s="42"/>
      <c r="W99" s="43"/>
      <c r="X99" s="86"/>
      <c r="Y99" s="55"/>
      <c r="Z99" s="87"/>
      <c r="AA99" s="56"/>
      <c r="AB99" s="55"/>
      <c r="AC99" s="88"/>
      <c r="AD99" s="81"/>
      <c r="AE99" s="44"/>
      <c r="AF99" s="45"/>
      <c r="AG99" s="90"/>
      <c r="AH99" s="90"/>
      <c r="AI99" s="90"/>
      <c r="AJ99" s="44"/>
      <c r="AK99" s="44"/>
      <c r="AL99" s="44"/>
      <c r="AM99" s="44"/>
      <c r="AN99" s="44"/>
      <c r="AO99" s="44"/>
      <c r="AP99" s="80">
        <f t="shared" si="27"/>
        <v>0.309</v>
      </c>
      <c r="AQ99" s="40">
        <f t="shared" si="35"/>
        <v>0.34333333333333332</v>
      </c>
      <c r="AR99" s="70">
        <f t="shared" si="29"/>
        <v>0.37766666666666676</v>
      </c>
      <c r="AS99" s="44"/>
      <c r="AT99" s="44"/>
      <c r="AU99" s="44"/>
      <c r="AV99" s="48" t="s">
        <v>290</v>
      </c>
      <c r="AX99" s="49">
        <f t="shared" si="34"/>
        <v>0</v>
      </c>
    </row>
    <row r="100" spans="1:50" ht="15" thickBot="1" x14ac:dyDescent="0.35">
      <c r="A100" t="s">
        <v>157</v>
      </c>
      <c r="B100" s="31" t="s">
        <v>11</v>
      </c>
      <c r="C100" t="s">
        <v>68</v>
      </c>
      <c r="D100" t="s">
        <v>172</v>
      </c>
      <c r="E100" t="s">
        <v>139</v>
      </c>
      <c r="F100" s="32" t="s">
        <v>173</v>
      </c>
      <c r="G100" s="34">
        <v>19</v>
      </c>
      <c r="H100" s="34">
        <v>17</v>
      </c>
      <c r="I100" s="34">
        <v>15</v>
      </c>
      <c r="J100" s="34">
        <v>14</v>
      </c>
      <c r="K100" s="34">
        <v>13</v>
      </c>
      <c r="L100" s="54"/>
      <c r="M100" s="55"/>
      <c r="N100" s="56"/>
      <c r="O100" s="106">
        <f t="shared" ref="O100:O142" si="38">P100*0.9</f>
        <v>0.432</v>
      </c>
      <c r="P100" s="36">
        <v>0.48</v>
      </c>
      <c r="Q100" s="107">
        <f t="shared" ref="Q100:Q142" si="39">P100*1.1</f>
        <v>0.52800000000000002</v>
      </c>
      <c r="R100" s="56"/>
      <c r="S100" s="55"/>
      <c r="T100" s="88"/>
      <c r="U100" s="41"/>
      <c r="V100" s="42"/>
      <c r="W100" s="43"/>
      <c r="X100" s="86"/>
      <c r="Y100" s="55"/>
      <c r="Z100" s="87"/>
      <c r="AA100" s="56"/>
      <c r="AB100" s="55"/>
      <c r="AC100" s="88"/>
      <c r="AD100" s="81"/>
      <c r="AE100" s="44"/>
      <c r="AF100" s="45"/>
      <c r="AG100" s="90"/>
      <c r="AH100" s="90"/>
      <c r="AI100" s="90"/>
      <c r="AJ100" s="44"/>
      <c r="AK100" s="44"/>
      <c r="AL100" s="44"/>
      <c r="AM100" s="44"/>
      <c r="AN100" s="44"/>
      <c r="AO100" s="44"/>
      <c r="AP100" s="80">
        <f t="shared" si="27"/>
        <v>0.432</v>
      </c>
      <c r="AQ100" s="40">
        <f t="shared" si="35"/>
        <v>0.48</v>
      </c>
      <c r="AR100" s="70">
        <f t="shared" si="29"/>
        <v>0.52800000000000002</v>
      </c>
      <c r="AS100" s="44"/>
      <c r="AT100" s="44"/>
      <c r="AU100" s="44"/>
      <c r="AV100" s="48" t="s">
        <v>290</v>
      </c>
      <c r="AX100" s="49">
        <f t="shared" si="34"/>
        <v>0</v>
      </c>
    </row>
    <row r="101" spans="1:50" ht="15" thickBot="1" x14ac:dyDescent="0.35">
      <c r="A101" t="s">
        <v>157</v>
      </c>
      <c r="B101" s="31" t="s">
        <v>11</v>
      </c>
      <c r="C101" t="s">
        <v>112</v>
      </c>
      <c r="D101" t="s">
        <v>174</v>
      </c>
      <c r="E101" t="s">
        <v>146</v>
      </c>
      <c r="F101" s="32" t="s">
        <v>115</v>
      </c>
      <c r="G101" s="34">
        <v>6</v>
      </c>
      <c r="H101" s="34">
        <v>5</v>
      </c>
      <c r="I101" s="34">
        <v>4</v>
      </c>
      <c r="J101" s="34">
        <v>3</v>
      </c>
      <c r="K101" s="34">
        <v>0</v>
      </c>
      <c r="L101" s="54"/>
      <c r="M101" s="55"/>
      <c r="N101" s="56"/>
      <c r="O101" s="106">
        <f t="shared" si="38"/>
        <v>1.863</v>
      </c>
      <c r="P101" s="36">
        <v>2.0699999999999998</v>
      </c>
      <c r="Q101" s="107">
        <f t="shared" si="39"/>
        <v>2.2770000000000001</v>
      </c>
      <c r="R101" s="56"/>
      <c r="S101" s="55"/>
      <c r="T101" s="88"/>
      <c r="U101" s="41"/>
      <c r="V101" s="42"/>
      <c r="W101" s="43"/>
      <c r="X101" s="86"/>
      <c r="Y101" s="55"/>
      <c r="Z101" s="87"/>
      <c r="AA101" s="56"/>
      <c r="AB101" s="55"/>
      <c r="AC101" s="88"/>
      <c r="AD101" s="81"/>
      <c r="AE101" s="44"/>
      <c r="AF101" s="45"/>
      <c r="AG101" s="90"/>
      <c r="AH101" s="90"/>
      <c r="AI101" s="90"/>
      <c r="AJ101" s="44"/>
      <c r="AK101" s="44"/>
      <c r="AL101" s="44"/>
      <c r="AM101" s="44"/>
      <c r="AN101" s="44"/>
      <c r="AO101" s="44"/>
      <c r="AP101" s="80">
        <f t="shared" si="27"/>
        <v>1.863</v>
      </c>
      <c r="AQ101" s="40">
        <f t="shared" si="35"/>
        <v>2.0699999999999998</v>
      </c>
      <c r="AR101" s="70">
        <f t="shared" si="29"/>
        <v>2.2770000000000001</v>
      </c>
      <c r="AS101" s="44"/>
      <c r="AT101" s="44"/>
      <c r="AU101" s="44"/>
      <c r="AV101" s="48" t="s">
        <v>290</v>
      </c>
      <c r="AX101" s="49">
        <f t="shared" si="34"/>
        <v>0</v>
      </c>
    </row>
    <row r="102" spans="1:50" ht="15" thickBot="1" x14ac:dyDescent="0.35">
      <c r="A102" t="s">
        <v>157</v>
      </c>
      <c r="B102" s="31" t="s">
        <v>11</v>
      </c>
      <c r="C102" t="s">
        <v>101</v>
      </c>
      <c r="D102" t="s">
        <v>237</v>
      </c>
      <c r="E102" t="s">
        <v>175</v>
      </c>
      <c r="F102" s="32" t="s">
        <v>169</v>
      </c>
      <c r="G102" s="34">
        <v>4070</v>
      </c>
      <c r="H102" s="34">
        <v>3885</v>
      </c>
      <c r="I102" s="34">
        <v>3700</v>
      </c>
      <c r="J102" s="34">
        <v>3330</v>
      </c>
      <c r="K102" s="34">
        <v>2780</v>
      </c>
      <c r="L102" s="54"/>
      <c r="M102" s="55"/>
      <c r="N102" s="56"/>
      <c r="O102" s="106">
        <f t="shared" si="38"/>
        <v>0.94500000000000006</v>
      </c>
      <c r="P102" s="36">
        <v>1.05</v>
      </c>
      <c r="Q102" s="107">
        <f t="shared" si="39"/>
        <v>1.1550000000000002</v>
      </c>
      <c r="R102" s="56"/>
      <c r="S102" s="55"/>
      <c r="T102" s="88"/>
      <c r="U102" s="41"/>
      <c r="V102" s="42"/>
      <c r="W102" s="43"/>
      <c r="X102" s="86"/>
      <c r="Y102" s="55"/>
      <c r="Z102" s="87"/>
      <c r="AA102" s="56"/>
      <c r="AB102" s="55"/>
      <c r="AC102" s="88"/>
      <c r="AD102" s="81"/>
      <c r="AE102" s="44"/>
      <c r="AF102" s="45"/>
      <c r="AG102" s="90"/>
      <c r="AH102" s="90"/>
      <c r="AI102" s="90"/>
      <c r="AJ102" s="44"/>
      <c r="AK102" s="44"/>
      <c r="AL102" s="44"/>
      <c r="AM102" s="44"/>
      <c r="AN102" s="44"/>
      <c r="AO102" s="44"/>
      <c r="AP102" s="80">
        <f t="shared" si="27"/>
        <v>2.5540540540540542E-3</v>
      </c>
      <c r="AQ102" s="40">
        <f t="shared" si="35"/>
        <v>2.8378378378378379E-3</v>
      </c>
      <c r="AR102" s="70">
        <f t="shared" si="29"/>
        <v>3.1216216216216224E-3</v>
      </c>
      <c r="AS102" s="44"/>
      <c r="AT102" s="44"/>
      <c r="AU102" s="44"/>
      <c r="AV102" s="48" t="s">
        <v>290</v>
      </c>
      <c r="AX102" s="49">
        <f t="shared" si="34"/>
        <v>0</v>
      </c>
    </row>
    <row r="103" spans="1:50" ht="15" thickBot="1" x14ac:dyDescent="0.35">
      <c r="A103" t="s">
        <v>157</v>
      </c>
      <c r="B103" s="31" t="s">
        <v>11</v>
      </c>
      <c r="C103" t="s">
        <v>94</v>
      </c>
      <c r="D103" t="s">
        <v>34</v>
      </c>
      <c r="E103" t="s">
        <v>131</v>
      </c>
      <c r="F103" s="32" t="s">
        <v>132</v>
      </c>
      <c r="G103" s="34">
        <v>31</v>
      </c>
      <c r="H103" s="34">
        <v>24</v>
      </c>
      <c r="I103" s="34">
        <v>17</v>
      </c>
      <c r="J103" s="34">
        <v>1</v>
      </c>
      <c r="K103" s="34">
        <v>0</v>
      </c>
      <c r="L103" s="54"/>
      <c r="M103" s="55"/>
      <c r="N103" s="56"/>
      <c r="O103" s="106">
        <f t="shared" si="38"/>
        <v>2.5470000000000002</v>
      </c>
      <c r="P103" s="36">
        <v>2.83</v>
      </c>
      <c r="Q103" s="107">
        <f t="shared" si="39"/>
        <v>3.1130000000000004</v>
      </c>
      <c r="R103" s="56"/>
      <c r="S103" s="55"/>
      <c r="T103" s="88"/>
      <c r="U103" s="41"/>
      <c r="V103" s="42"/>
      <c r="W103" s="43"/>
      <c r="X103" s="86"/>
      <c r="Y103" s="55"/>
      <c r="Z103" s="87"/>
      <c r="AA103" s="56"/>
      <c r="AB103" s="55"/>
      <c r="AC103" s="88"/>
      <c r="AD103" s="81"/>
      <c r="AE103" s="44"/>
      <c r="AF103" s="45"/>
      <c r="AG103" s="90"/>
      <c r="AH103" s="90"/>
      <c r="AI103" s="90"/>
      <c r="AJ103" s="44"/>
      <c r="AK103" s="44"/>
      <c r="AL103" s="44"/>
      <c r="AM103" s="44"/>
      <c r="AN103" s="44"/>
      <c r="AO103" s="44"/>
      <c r="AP103" s="80">
        <f t="shared" si="27"/>
        <v>0.15918750000000001</v>
      </c>
      <c r="AQ103" s="40">
        <f t="shared" si="35"/>
        <v>0.176875</v>
      </c>
      <c r="AR103" s="70">
        <f t="shared" si="29"/>
        <v>0.19456250000000003</v>
      </c>
      <c r="AS103" s="44"/>
      <c r="AT103" s="44"/>
      <c r="AU103" s="44"/>
      <c r="AV103" s="48" t="s">
        <v>290</v>
      </c>
      <c r="AX103" s="49">
        <f t="shared" si="34"/>
        <v>0</v>
      </c>
    </row>
    <row r="104" spans="1:50" ht="15" thickBot="1" x14ac:dyDescent="0.35">
      <c r="A104" t="s">
        <v>157</v>
      </c>
      <c r="B104" s="31" t="s">
        <v>11</v>
      </c>
      <c r="C104" s="61" t="s">
        <v>68</v>
      </c>
      <c r="D104" s="61" t="s">
        <v>30</v>
      </c>
      <c r="E104" s="61" t="s">
        <v>176</v>
      </c>
      <c r="F104" s="62" t="s">
        <v>177</v>
      </c>
      <c r="G104" s="67">
        <f>600000 *3.2%</f>
        <v>19200</v>
      </c>
      <c r="H104" s="67">
        <f>600000 * 2.9%</f>
        <v>17400</v>
      </c>
      <c r="I104" s="67">
        <f>600000 * 2.5%</f>
        <v>15000</v>
      </c>
      <c r="J104" s="67">
        <f>600000 *1.5%</f>
        <v>9000</v>
      </c>
      <c r="K104" s="67">
        <f xml:space="preserve"> 600000 *0.5%</f>
        <v>3000</v>
      </c>
      <c r="L104" s="95"/>
      <c r="M104" s="96"/>
      <c r="N104" s="97"/>
      <c r="O104" s="109">
        <f t="shared" si="38"/>
        <v>0.32400000000000001</v>
      </c>
      <c r="P104" s="66">
        <v>0.36</v>
      </c>
      <c r="Q104" s="107">
        <f t="shared" si="39"/>
        <v>0.39600000000000002</v>
      </c>
      <c r="R104" s="97"/>
      <c r="S104" s="96"/>
      <c r="T104" s="103"/>
      <c r="U104" s="98"/>
      <c r="V104" s="99"/>
      <c r="W104" s="100"/>
      <c r="X104" s="101"/>
      <c r="Y104" s="96"/>
      <c r="Z104" s="102"/>
      <c r="AA104" s="97"/>
      <c r="AB104" s="96"/>
      <c r="AC104" s="103"/>
      <c r="AD104" s="83"/>
      <c r="AE104" s="84"/>
      <c r="AF104" s="104"/>
      <c r="AG104" s="90"/>
      <c r="AH104" s="90"/>
      <c r="AI104" s="90"/>
      <c r="AJ104" s="84"/>
      <c r="AK104" s="84"/>
      <c r="AL104" s="84"/>
      <c r="AM104" s="84"/>
      <c r="AN104" s="84"/>
      <c r="AO104" s="84"/>
      <c r="AP104" s="80">
        <f t="shared" si="27"/>
        <v>5.4000000000000005E-5</v>
      </c>
      <c r="AQ104" s="40">
        <f t="shared" si="35"/>
        <v>5.9999999999999995E-5</v>
      </c>
      <c r="AR104" s="70">
        <f t="shared" si="29"/>
        <v>6.6000000000000005E-5</v>
      </c>
      <c r="AS104" s="84"/>
      <c r="AT104" s="84"/>
      <c r="AU104" s="84"/>
      <c r="AV104" s="76" t="s">
        <v>290</v>
      </c>
      <c r="AX104" s="49">
        <f t="shared" si="34"/>
        <v>0</v>
      </c>
    </row>
    <row r="105" spans="1:50" ht="15" thickBot="1" x14ac:dyDescent="0.35">
      <c r="A105" t="s">
        <v>67</v>
      </c>
      <c r="B105" t="s">
        <v>7</v>
      </c>
      <c r="C105" t="s">
        <v>68</v>
      </c>
      <c r="D105" t="s">
        <v>41</v>
      </c>
      <c r="E105" t="s">
        <v>69</v>
      </c>
      <c r="F105" t="s">
        <v>70</v>
      </c>
      <c r="G105" s="37"/>
      <c r="H105" s="37">
        <v>10000</v>
      </c>
      <c r="I105" s="37">
        <v>8000</v>
      </c>
      <c r="J105" s="37">
        <v>7250</v>
      </c>
      <c r="K105" s="37">
        <v>6500</v>
      </c>
      <c r="L105" s="56"/>
      <c r="M105" s="56"/>
      <c r="N105" s="56"/>
      <c r="O105" s="106">
        <f t="shared" si="38"/>
        <v>0.35100000000000003</v>
      </c>
      <c r="P105" s="36">
        <v>0.39</v>
      </c>
      <c r="Q105" s="107">
        <f t="shared" si="39"/>
        <v>0.42900000000000005</v>
      </c>
      <c r="R105" s="56"/>
      <c r="S105" s="56"/>
      <c r="T105" s="56"/>
      <c r="U105" s="43"/>
      <c r="V105" s="43"/>
      <c r="W105" s="43"/>
      <c r="X105" s="159">
        <f t="shared" ref="X105:X115" si="40">Y105*0.9</f>
        <v>4.5360000000000005</v>
      </c>
      <c r="Y105" s="37">
        <v>5.04</v>
      </c>
      <c r="Z105" s="159">
        <f t="shared" ref="Z105:Z115" si="41">Y105*1.1</f>
        <v>5.5440000000000005</v>
      </c>
      <c r="AA105" s="56"/>
      <c r="AB105" s="56"/>
      <c r="AC105" s="56"/>
      <c r="AD105" s="45"/>
      <c r="AE105" s="45"/>
      <c r="AF105" s="45"/>
      <c r="AG105" s="40">
        <f t="shared" ref="AG105:AI142" si="42">X105/SQRT(($J105-$I105)^2)</f>
        <v>6.0480000000000004E-3</v>
      </c>
      <c r="AH105" s="40">
        <f t="shared" si="42"/>
        <v>6.7200000000000003E-3</v>
      </c>
      <c r="AI105" s="40">
        <f t="shared" si="42"/>
        <v>7.392000000000001E-3</v>
      </c>
      <c r="AJ105" s="80"/>
      <c r="AK105" s="40"/>
      <c r="AL105" s="70"/>
      <c r="AM105" s="80"/>
      <c r="AN105" s="40"/>
      <c r="AO105" s="70"/>
      <c r="AP105" s="80">
        <f t="shared" si="27"/>
        <v>4.6800000000000005E-4</v>
      </c>
      <c r="AQ105" s="40">
        <f t="shared" si="35"/>
        <v>5.2000000000000006E-4</v>
      </c>
      <c r="AR105" s="70">
        <f t="shared" si="29"/>
        <v>5.7200000000000003E-4</v>
      </c>
      <c r="AS105" s="45"/>
      <c r="AT105" s="45"/>
      <c r="AU105" s="45"/>
      <c r="AX105" s="49">
        <f t="shared" si="34"/>
        <v>0</v>
      </c>
    </row>
    <row r="106" spans="1:50" ht="15" thickBot="1" x14ac:dyDescent="0.35">
      <c r="A106" t="s">
        <v>67</v>
      </c>
      <c r="B106" s="31" t="s">
        <v>7</v>
      </c>
      <c r="C106" t="s">
        <v>68</v>
      </c>
      <c r="D106" t="s">
        <v>42</v>
      </c>
      <c r="E106" t="s">
        <v>72</v>
      </c>
      <c r="F106" t="s">
        <v>70</v>
      </c>
      <c r="G106" s="37"/>
      <c r="H106" s="37">
        <v>1500</v>
      </c>
      <c r="I106" s="37">
        <v>1000</v>
      </c>
      <c r="J106" s="37">
        <v>750</v>
      </c>
      <c r="K106" s="37">
        <v>500</v>
      </c>
      <c r="L106" s="56"/>
      <c r="M106" s="56"/>
      <c r="N106" s="56"/>
      <c r="O106" s="106">
        <f t="shared" si="38"/>
        <v>1.7189999999999999</v>
      </c>
      <c r="P106" s="36">
        <v>1.91</v>
      </c>
      <c r="Q106" s="107">
        <f t="shared" si="39"/>
        <v>2.101</v>
      </c>
      <c r="R106" s="56"/>
      <c r="S106" s="56"/>
      <c r="T106" s="56"/>
      <c r="U106" s="43"/>
      <c r="V106" s="43"/>
      <c r="W106" s="43"/>
      <c r="X106" s="159">
        <f t="shared" si="40"/>
        <v>13.446</v>
      </c>
      <c r="Y106" s="37">
        <v>14.94</v>
      </c>
      <c r="Z106" s="159">
        <f t="shared" si="41"/>
        <v>16.434000000000001</v>
      </c>
      <c r="AA106" s="56"/>
      <c r="AB106" s="56"/>
      <c r="AC106" s="56"/>
      <c r="AD106" s="45"/>
      <c r="AE106" s="45"/>
      <c r="AF106" s="45"/>
      <c r="AG106" s="80">
        <f t="shared" si="42"/>
        <v>5.3783999999999998E-2</v>
      </c>
      <c r="AH106" s="80">
        <f t="shared" si="42"/>
        <v>5.9760000000000001E-2</v>
      </c>
      <c r="AI106" s="80">
        <f t="shared" si="42"/>
        <v>6.5736000000000003E-2</v>
      </c>
      <c r="AJ106" s="45"/>
      <c r="AK106" s="45"/>
      <c r="AL106" s="45"/>
      <c r="AM106" s="45"/>
      <c r="AN106" s="45"/>
      <c r="AO106" s="45"/>
      <c r="AP106" s="80">
        <f t="shared" si="27"/>
        <v>6.8759999999999993E-3</v>
      </c>
      <c r="AQ106" s="40">
        <f t="shared" si="35"/>
        <v>7.6400000000000001E-3</v>
      </c>
      <c r="AR106" s="70">
        <f t="shared" si="29"/>
        <v>8.404E-3</v>
      </c>
      <c r="AS106" s="45"/>
      <c r="AT106" s="45"/>
      <c r="AU106" s="45"/>
      <c r="AX106" s="49">
        <f t="shared" si="34"/>
        <v>0</v>
      </c>
    </row>
    <row r="107" spans="1:50" ht="15" thickBot="1" x14ac:dyDescent="0.35">
      <c r="A107" t="s">
        <v>67</v>
      </c>
      <c r="B107" t="s">
        <v>7</v>
      </c>
      <c r="C107" t="s">
        <v>68</v>
      </c>
      <c r="D107" t="s">
        <v>31</v>
      </c>
      <c r="E107" t="s">
        <v>73</v>
      </c>
      <c r="F107" t="s">
        <v>70</v>
      </c>
      <c r="G107" s="37"/>
      <c r="H107" s="37">
        <v>17500</v>
      </c>
      <c r="I107" s="37">
        <v>14000</v>
      </c>
      <c r="J107" s="37">
        <v>8250</v>
      </c>
      <c r="K107" s="37">
        <v>2500</v>
      </c>
      <c r="L107" s="56"/>
      <c r="M107" s="56"/>
      <c r="N107" s="56"/>
      <c r="O107" s="106">
        <f t="shared" si="38"/>
        <v>0.86399999999999999</v>
      </c>
      <c r="P107" s="36">
        <v>0.96</v>
      </c>
      <c r="Q107" s="107">
        <f t="shared" si="39"/>
        <v>1.056</v>
      </c>
      <c r="R107" s="56"/>
      <c r="S107" s="56"/>
      <c r="T107" s="56"/>
      <c r="U107" s="43"/>
      <c r="V107" s="43"/>
      <c r="W107" s="43"/>
      <c r="X107" s="159">
        <f t="shared" si="40"/>
        <v>7.4609999999999994</v>
      </c>
      <c r="Y107" s="37">
        <v>8.2899999999999991</v>
      </c>
      <c r="Z107" s="159">
        <f t="shared" si="41"/>
        <v>9.1189999999999998</v>
      </c>
      <c r="AA107" s="56"/>
      <c r="AB107" s="56"/>
      <c r="AC107" s="56"/>
      <c r="AD107" s="45"/>
      <c r="AE107" s="45"/>
      <c r="AF107" s="45"/>
      <c r="AG107" s="80">
        <f t="shared" si="42"/>
        <v>1.2975652173913043E-3</v>
      </c>
      <c r="AH107" s="80">
        <f t="shared" si="42"/>
        <v>1.4417391304347824E-3</v>
      </c>
      <c r="AI107" s="80">
        <f t="shared" si="42"/>
        <v>1.5859130434782609E-3</v>
      </c>
      <c r="AJ107" s="45"/>
      <c r="AK107" s="45"/>
      <c r="AL107" s="45"/>
      <c r="AM107" s="45"/>
      <c r="AN107" s="45"/>
      <c r="AO107" s="45"/>
      <c r="AP107" s="80">
        <f t="shared" si="27"/>
        <v>1.502608695652174E-4</v>
      </c>
      <c r="AQ107" s="40">
        <f t="shared" si="35"/>
        <v>1.6695652173913042E-4</v>
      </c>
      <c r="AR107" s="70">
        <f t="shared" si="29"/>
        <v>1.8365217391304349E-4</v>
      </c>
      <c r="AS107" s="45"/>
      <c r="AT107" s="45"/>
      <c r="AU107" s="45"/>
      <c r="AX107" s="49">
        <f t="shared" si="34"/>
        <v>0</v>
      </c>
    </row>
    <row r="108" spans="1:50" ht="15" thickBot="1" x14ac:dyDescent="0.35">
      <c r="A108" t="s">
        <v>67</v>
      </c>
      <c r="B108" s="31" t="s">
        <v>7</v>
      </c>
      <c r="C108" t="s">
        <v>68</v>
      </c>
      <c r="D108" t="s">
        <v>32</v>
      </c>
      <c r="E108" t="s">
        <v>74</v>
      </c>
      <c r="F108" t="s">
        <v>70</v>
      </c>
      <c r="G108" s="37"/>
      <c r="H108" s="37">
        <v>1500</v>
      </c>
      <c r="I108" s="37">
        <v>1000</v>
      </c>
      <c r="J108" s="37">
        <v>750</v>
      </c>
      <c r="K108" s="37">
        <v>500</v>
      </c>
      <c r="L108" s="56"/>
      <c r="M108" s="56"/>
      <c r="N108" s="56"/>
      <c r="O108" s="106">
        <f t="shared" si="38"/>
        <v>0.75600000000000001</v>
      </c>
      <c r="P108" s="36">
        <v>0.84</v>
      </c>
      <c r="Q108" s="107">
        <f t="shared" si="39"/>
        <v>0.92400000000000004</v>
      </c>
      <c r="R108" s="56"/>
      <c r="S108" s="56"/>
      <c r="T108" s="56"/>
      <c r="U108" s="43"/>
      <c r="V108" s="43"/>
      <c r="W108" s="43"/>
      <c r="X108" s="159">
        <f t="shared" si="40"/>
        <v>5.3639999999999999</v>
      </c>
      <c r="Y108" s="37">
        <v>5.96</v>
      </c>
      <c r="Z108" s="159">
        <f t="shared" si="41"/>
        <v>6.556</v>
      </c>
      <c r="AA108" s="56"/>
      <c r="AB108" s="56"/>
      <c r="AC108" s="56"/>
      <c r="AD108" s="45"/>
      <c r="AE108" s="45"/>
      <c r="AF108" s="45"/>
      <c r="AG108" s="80">
        <f t="shared" si="42"/>
        <v>2.1455999999999999E-2</v>
      </c>
      <c r="AH108" s="80">
        <f t="shared" si="42"/>
        <v>2.384E-2</v>
      </c>
      <c r="AI108" s="80">
        <f t="shared" si="42"/>
        <v>2.6224000000000001E-2</v>
      </c>
      <c r="AJ108" s="45"/>
      <c r="AK108" s="45"/>
      <c r="AL108" s="45"/>
      <c r="AM108" s="45"/>
      <c r="AN108" s="45"/>
      <c r="AO108" s="45"/>
      <c r="AP108" s="80">
        <f t="shared" si="27"/>
        <v>3.0240000000000002E-3</v>
      </c>
      <c r="AQ108" s="40">
        <f t="shared" si="35"/>
        <v>3.3599999999999997E-3</v>
      </c>
      <c r="AR108" s="70">
        <f t="shared" si="29"/>
        <v>3.6960000000000001E-3</v>
      </c>
      <c r="AS108" s="45"/>
      <c r="AT108" s="45"/>
      <c r="AU108" s="45"/>
      <c r="AX108" s="49">
        <f t="shared" si="34"/>
        <v>0</v>
      </c>
    </row>
    <row r="109" spans="1:50" ht="15" thickBot="1" x14ac:dyDescent="0.35">
      <c r="A109" t="s">
        <v>67</v>
      </c>
      <c r="B109" t="s">
        <v>7</v>
      </c>
      <c r="C109" t="s">
        <v>75</v>
      </c>
      <c r="D109" t="s">
        <v>21</v>
      </c>
      <c r="E109" t="s">
        <v>76</v>
      </c>
      <c r="F109" t="s">
        <v>77</v>
      </c>
      <c r="G109" s="37"/>
      <c r="H109" s="37">
        <v>7560</v>
      </c>
      <c r="I109" s="37">
        <v>6500</v>
      </c>
      <c r="J109" s="37">
        <v>5850</v>
      </c>
      <c r="K109" s="37">
        <v>3900</v>
      </c>
      <c r="L109" s="56"/>
      <c r="M109" s="56"/>
      <c r="N109" s="56"/>
      <c r="O109" s="106">
        <f t="shared" si="38"/>
        <v>0.35100000000000003</v>
      </c>
      <c r="P109" s="36">
        <v>0.39</v>
      </c>
      <c r="Q109" s="107">
        <f t="shared" si="39"/>
        <v>0.42900000000000005</v>
      </c>
      <c r="R109" s="56"/>
      <c r="S109" s="56"/>
      <c r="T109" s="56"/>
      <c r="U109" s="43"/>
      <c r="V109" s="43"/>
      <c r="W109" s="43"/>
      <c r="X109" s="159">
        <f t="shared" si="40"/>
        <v>1.881</v>
      </c>
      <c r="Y109" s="37">
        <v>2.09</v>
      </c>
      <c r="Z109" s="159">
        <f t="shared" si="41"/>
        <v>2.2989999999999999</v>
      </c>
      <c r="AA109" s="56"/>
      <c r="AB109" s="56"/>
      <c r="AC109" s="56"/>
      <c r="AD109" s="45"/>
      <c r="AE109" s="45"/>
      <c r="AF109" s="45"/>
      <c r="AG109" s="80">
        <f t="shared" si="42"/>
        <v>2.893846153846154E-3</v>
      </c>
      <c r="AH109" s="80">
        <f t="shared" si="42"/>
        <v>3.2153846153846152E-3</v>
      </c>
      <c r="AI109" s="80">
        <f t="shared" si="42"/>
        <v>3.5369230769230768E-3</v>
      </c>
      <c r="AJ109" s="45"/>
      <c r="AK109" s="45"/>
      <c r="AL109" s="45"/>
      <c r="AM109" s="45"/>
      <c r="AN109" s="45"/>
      <c r="AO109" s="45"/>
      <c r="AP109" s="80">
        <f t="shared" si="27"/>
        <v>5.4000000000000001E-4</v>
      </c>
      <c r="AQ109" s="40">
        <f t="shared" si="35"/>
        <v>6.0000000000000006E-4</v>
      </c>
      <c r="AR109" s="70">
        <f t="shared" si="29"/>
        <v>6.600000000000001E-4</v>
      </c>
      <c r="AS109" s="45"/>
      <c r="AT109" s="45"/>
      <c r="AU109" s="45"/>
      <c r="AX109" s="49">
        <f t="shared" si="34"/>
        <v>0</v>
      </c>
    </row>
    <row r="110" spans="1:50" ht="15" thickBot="1" x14ac:dyDescent="0.35">
      <c r="A110" t="s">
        <v>67</v>
      </c>
      <c r="B110" s="31" t="s">
        <v>7</v>
      </c>
      <c r="C110" t="s">
        <v>75</v>
      </c>
      <c r="D110" t="s">
        <v>38</v>
      </c>
      <c r="E110" t="s">
        <v>78</v>
      </c>
      <c r="F110" t="s">
        <v>77</v>
      </c>
      <c r="G110" s="37"/>
      <c r="H110" s="37">
        <v>1744</v>
      </c>
      <c r="I110" s="37">
        <v>1500</v>
      </c>
      <c r="J110" s="37">
        <v>1350</v>
      </c>
      <c r="K110" s="37">
        <v>900</v>
      </c>
      <c r="L110" s="56"/>
      <c r="M110" s="56"/>
      <c r="N110" s="56"/>
      <c r="O110" s="106">
        <f t="shared" si="38"/>
        <v>0.189</v>
      </c>
      <c r="P110" s="36">
        <v>0.21</v>
      </c>
      <c r="Q110" s="107">
        <f t="shared" si="39"/>
        <v>0.23100000000000001</v>
      </c>
      <c r="R110" s="56"/>
      <c r="S110" s="56"/>
      <c r="T110" s="56"/>
      <c r="U110" s="43"/>
      <c r="V110" s="43"/>
      <c r="W110" s="43"/>
      <c r="X110" s="159">
        <f t="shared" si="40"/>
        <v>1.089</v>
      </c>
      <c r="Y110" s="37">
        <v>1.21</v>
      </c>
      <c r="Z110" s="159">
        <f t="shared" si="41"/>
        <v>1.331</v>
      </c>
      <c r="AA110" s="56"/>
      <c r="AB110" s="56"/>
      <c r="AC110" s="56"/>
      <c r="AD110" s="45"/>
      <c r="AE110" s="45"/>
      <c r="AF110" s="45"/>
      <c r="AG110" s="80">
        <f t="shared" si="42"/>
        <v>7.26E-3</v>
      </c>
      <c r="AH110" s="80">
        <f t="shared" si="42"/>
        <v>8.0666666666666664E-3</v>
      </c>
      <c r="AI110" s="80">
        <f t="shared" si="42"/>
        <v>8.8733333333333338E-3</v>
      </c>
      <c r="AJ110" s="45"/>
      <c r="AK110" s="45"/>
      <c r="AL110" s="45"/>
      <c r="AM110" s="45"/>
      <c r="AN110" s="45"/>
      <c r="AO110" s="45"/>
      <c r="AP110" s="80">
        <f t="shared" si="27"/>
        <v>1.2600000000000001E-3</v>
      </c>
      <c r="AQ110" s="40">
        <f t="shared" si="35"/>
        <v>1.4E-3</v>
      </c>
      <c r="AR110" s="70">
        <f t="shared" si="29"/>
        <v>1.5400000000000001E-3</v>
      </c>
      <c r="AS110" s="45"/>
      <c r="AT110" s="45"/>
      <c r="AU110" s="45"/>
      <c r="AX110" s="49">
        <f t="shared" si="34"/>
        <v>0</v>
      </c>
    </row>
    <row r="111" spans="1:50" ht="15" thickBot="1" x14ac:dyDescent="0.35">
      <c r="A111" t="s">
        <v>67</v>
      </c>
      <c r="B111" t="s">
        <v>7</v>
      </c>
      <c r="C111" t="s">
        <v>79</v>
      </c>
      <c r="D111" t="s">
        <v>80</v>
      </c>
      <c r="E111" t="s">
        <v>81</v>
      </c>
      <c r="F111" t="s">
        <v>70</v>
      </c>
      <c r="G111" s="37"/>
      <c r="H111" s="37">
        <v>150</v>
      </c>
      <c r="I111" s="37">
        <v>130</v>
      </c>
      <c r="J111" s="37">
        <v>50</v>
      </c>
      <c r="K111" s="37">
        <v>0</v>
      </c>
      <c r="L111" s="56"/>
      <c r="M111" s="56"/>
      <c r="N111" s="56"/>
      <c r="O111" s="106">
        <f t="shared" si="38"/>
        <v>3.4650000000000003</v>
      </c>
      <c r="P111" s="36">
        <v>3.85</v>
      </c>
      <c r="Q111" s="107">
        <f t="shared" si="39"/>
        <v>4.2350000000000003</v>
      </c>
      <c r="R111" s="56"/>
      <c r="S111" s="56"/>
      <c r="T111" s="56"/>
      <c r="U111" s="43"/>
      <c r="V111" s="43"/>
      <c r="W111" s="43"/>
      <c r="X111" s="159">
        <f t="shared" si="40"/>
        <v>11.510999999999999</v>
      </c>
      <c r="Y111" s="37">
        <v>12.79</v>
      </c>
      <c r="Z111" s="159">
        <f t="shared" si="41"/>
        <v>14.069000000000001</v>
      </c>
      <c r="AA111" s="56"/>
      <c r="AB111" s="56"/>
      <c r="AC111" s="56"/>
      <c r="AD111" s="45"/>
      <c r="AE111" s="45"/>
      <c r="AF111" s="45"/>
      <c r="AG111" s="80">
        <f t="shared" si="42"/>
        <v>0.1438875</v>
      </c>
      <c r="AH111" s="80">
        <f t="shared" si="42"/>
        <v>0.15987499999999999</v>
      </c>
      <c r="AI111" s="80">
        <f t="shared" si="42"/>
        <v>0.1758625</v>
      </c>
      <c r="AJ111" s="45"/>
      <c r="AK111" s="45"/>
      <c r="AL111" s="45"/>
      <c r="AM111" s="45"/>
      <c r="AN111" s="45"/>
      <c r="AO111" s="45"/>
      <c r="AP111" s="80">
        <f t="shared" si="27"/>
        <v>4.3312500000000004E-2</v>
      </c>
      <c r="AQ111" s="40">
        <f t="shared" si="35"/>
        <v>4.8125000000000001E-2</v>
      </c>
      <c r="AR111" s="70">
        <f t="shared" si="29"/>
        <v>5.2937500000000005E-2</v>
      </c>
      <c r="AS111" s="45"/>
      <c r="AT111" s="45"/>
      <c r="AU111" s="45"/>
      <c r="AX111" s="49">
        <f t="shared" si="34"/>
        <v>0</v>
      </c>
    </row>
    <row r="112" spans="1:50" ht="15" thickBot="1" x14ac:dyDescent="0.35">
      <c r="A112" t="s">
        <v>67</v>
      </c>
      <c r="B112" s="31" t="s">
        <v>7</v>
      </c>
      <c r="C112" t="s">
        <v>82</v>
      </c>
      <c r="D112" t="s">
        <v>37</v>
      </c>
      <c r="E112" t="s">
        <v>83</v>
      </c>
      <c r="F112" t="s">
        <v>84</v>
      </c>
      <c r="G112" s="37"/>
      <c r="H112" s="37">
        <v>66</v>
      </c>
      <c r="I112" s="37">
        <v>90</v>
      </c>
      <c r="J112" s="37">
        <v>95</v>
      </c>
      <c r="K112" s="37">
        <v>99</v>
      </c>
      <c r="L112" s="56"/>
      <c r="M112" s="56"/>
      <c r="N112" s="56"/>
      <c r="O112" s="106">
        <f t="shared" si="38"/>
        <v>0.22500000000000001</v>
      </c>
      <c r="P112" s="36">
        <v>0.25</v>
      </c>
      <c r="Q112" s="107">
        <f t="shared" si="39"/>
        <v>0.27500000000000002</v>
      </c>
      <c r="R112" s="56"/>
      <c r="S112" s="56"/>
      <c r="T112" s="56"/>
      <c r="U112" s="43"/>
      <c r="V112" s="43"/>
      <c r="W112" s="43"/>
      <c r="X112" s="159">
        <f t="shared" si="40"/>
        <v>1.8089999999999999</v>
      </c>
      <c r="Y112" s="37">
        <v>2.0099999999999998</v>
      </c>
      <c r="Z112" s="159">
        <f t="shared" si="41"/>
        <v>2.2109999999999999</v>
      </c>
      <c r="AA112" s="56"/>
      <c r="AB112" s="56"/>
      <c r="AC112" s="56"/>
      <c r="AD112" s="45"/>
      <c r="AE112" s="45"/>
      <c r="AF112" s="45"/>
      <c r="AG112" s="80">
        <f t="shared" si="42"/>
        <v>0.36180000000000001</v>
      </c>
      <c r="AH112" s="80">
        <f t="shared" si="42"/>
        <v>0.40199999999999997</v>
      </c>
      <c r="AI112" s="80">
        <f t="shared" si="42"/>
        <v>0.44219999999999998</v>
      </c>
      <c r="AJ112" s="45"/>
      <c r="AK112" s="45"/>
      <c r="AL112" s="45"/>
      <c r="AM112" s="45"/>
      <c r="AN112" s="45"/>
      <c r="AO112" s="45"/>
      <c r="AP112" s="80">
        <f t="shared" si="27"/>
        <v>4.4999999999999998E-2</v>
      </c>
      <c r="AQ112" s="40">
        <f t="shared" si="35"/>
        <v>0.05</v>
      </c>
      <c r="AR112" s="70">
        <f t="shared" si="29"/>
        <v>5.5000000000000007E-2</v>
      </c>
      <c r="AS112" s="45"/>
      <c r="AT112" s="45"/>
      <c r="AU112" s="45"/>
      <c r="AX112" s="49">
        <f t="shared" si="34"/>
        <v>0</v>
      </c>
    </row>
    <row r="113" spans="1:50" ht="15" thickBot="1" x14ac:dyDescent="0.35">
      <c r="A113" t="s">
        <v>67</v>
      </c>
      <c r="B113" t="s">
        <v>7</v>
      </c>
      <c r="C113" t="s">
        <v>86</v>
      </c>
      <c r="D113" t="s">
        <v>87</v>
      </c>
      <c r="E113" t="s">
        <v>88</v>
      </c>
      <c r="F113" t="s">
        <v>89</v>
      </c>
      <c r="G113" s="37"/>
      <c r="H113" s="37">
        <v>2</v>
      </c>
      <c r="I113" s="37">
        <v>1</v>
      </c>
      <c r="J113" s="37">
        <v>0.5</v>
      </c>
      <c r="K113" s="37">
        <v>0.2</v>
      </c>
      <c r="L113" s="56"/>
      <c r="M113" s="56"/>
      <c r="N113" s="56"/>
      <c r="O113" s="106">
        <f t="shared" si="38"/>
        <v>0.64800000000000002</v>
      </c>
      <c r="P113" s="36">
        <v>0.72</v>
      </c>
      <c r="Q113" s="107">
        <f t="shared" si="39"/>
        <v>0.79200000000000004</v>
      </c>
      <c r="R113" s="56"/>
      <c r="S113" s="56"/>
      <c r="T113" s="56"/>
      <c r="U113" s="43"/>
      <c r="V113" s="43"/>
      <c r="W113" s="43"/>
      <c r="X113" s="159">
        <f t="shared" si="40"/>
        <v>0.98100000000000009</v>
      </c>
      <c r="Y113" s="37">
        <v>1.0900000000000001</v>
      </c>
      <c r="Z113" s="159">
        <f t="shared" si="41"/>
        <v>1.1990000000000003</v>
      </c>
      <c r="AA113" s="56"/>
      <c r="AB113" s="56"/>
      <c r="AC113" s="56"/>
      <c r="AD113" s="45"/>
      <c r="AE113" s="45"/>
      <c r="AF113" s="45"/>
      <c r="AG113" s="80">
        <f t="shared" si="42"/>
        <v>1.9620000000000002</v>
      </c>
      <c r="AH113" s="80">
        <f t="shared" si="42"/>
        <v>2.1800000000000002</v>
      </c>
      <c r="AI113" s="80">
        <f t="shared" si="42"/>
        <v>2.3980000000000006</v>
      </c>
      <c r="AJ113" s="45"/>
      <c r="AK113" s="45"/>
      <c r="AL113" s="45"/>
      <c r="AM113" s="45"/>
      <c r="AN113" s="45"/>
      <c r="AO113" s="45"/>
      <c r="AP113" s="80">
        <f t="shared" si="27"/>
        <v>1.296</v>
      </c>
      <c r="AQ113" s="40">
        <f t="shared" si="35"/>
        <v>1.44</v>
      </c>
      <c r="AR113" s="70">
        <f t="shared" si="29"/>
        <v>1.5840000000000001</v>
      </c>
      <c r="AS113" s="45"/>
      <c r="AT113" s="45"/>
      <c r="AU113" s="45"/>
      <c r="AX113" s="49">
        <f t="shared" si="34"/>
        <v>0</v>
      </c>
    </row>
    <row r="114" spans="1:50" ht="15" thickBot="1" x14ac:dyDescent="0.35">
      <c r="A114" t="s">
        <v>67</v>
      </c>
      <c r="B114" s="31" t="s">
        <v>7</v>
      </c>
      <c r="C114" t="s">
        <v>86</v>
      </c>
      <c r="D114" t="s">
        <v>91</v>
      </c>
      <c r="E114" t="s">
        <v>92</v>
      </c>
      <c r="F114" t="s">
        <v>89</v>
      </c>
      <c r="G114" s="37"/>
      <c r="H114" s="37">
        <v>1.3333333333333335</v>
      </c>
      <c r="I114" s="37">
        <v>0.66666666666666674</v>
      </c>
      <c r="J114" s="37">
        <v>0.5</v>
      </c>
      <c r="K114" s="37">
        <v>0.2</v>
      </c>
      <c r="L114" s="56"/>
      <c r="M114" s="56"/>
      <c r="N114" s="56"/>
      <c r="O114" s="106">
        <f t="shared" si="38"/>
        <v>5.859</v>
      </c>
      <c r="P114" s="36">
        <v>6.51</v>
      </c>
      <c r="Q114" s="107">
        <f t="shared" si="39"/>
        <v>7.1610000000000005</v>
      </c>
      <c r="R114" s="56"/>
      <c r="S114" s="56"/>
      <c r="T114" s="56"/>
      <c r="U114" s="43"/>
      <c r="V114" s="43"/>
      <c r="W114" s="43"/>
      <c r="X114" s="159">
        <f t="shared" si="40"/>
        <v>33.813000000000002</v>
      </c>
      <c r="Y114" s="37">
        <v>37.57</v>
      </c>
      <c r="Z114" s="159">
        <f t="shared" si="41"/>
        <v>41.327000000000005</v>
      </c>
      <c r="AA114" s="56"/>
      <c r="AB114" s="56"/>
      <c r="AC114" s="56"/>
      <c r="AD114" s="45"/>
      <c r="AE114" s="45"/>
      <c r="AF114" s="45"/>
      <c r="AG114" s="80">
        <f t="shared" si="42"/>
        <v>202.87799999999993</v>
      </c>
      <c r="AH114" s="80">
        <f t="shared" si="42"/>
        <v>225.4199999999999</v>
      </c>
      <c r="AI114" s="80">
        <f t="shared" si="42"/>
        <v>247.96199999999993</v>
      </c>
      <c r="AJ114" s="45"/>
      <c r="AK114" s="45"/>
      <c r="AL114" s="45"/>
      <c r="AM114" s="45"/>
      <c r="AN114" s="45"/>
      <c r="AO114" s="45"/>
      <c r="AP114" s="80">
        <f t="shared" si="27"/>
        <v>35.153999999999982</v>
      </c>
      <c r="AQ114" s="40">
        <f t="shared" si="35"/>
        <v>39.059999999999981</v>
      </c>
      <c r="AR114" s="70">
        <f t="shared" si="29"/>
        <v>42.965999999999987</v>
      </c>
      <c r="AS114" s="45"/>
      <c r="AT114" s="45"/>
      <c r="AU114" s="45"/>
      <c r="AX114" s="49">
        <f t="shared" si="34"/>
        <v>0</v>
      </c>
    </row>
    <row r="115" spans="1:50" ht="15" thickBot="1" x14ac:dyDescent="0.35">
      <c r="A115" t="s">
        <v>67</v>
      </c>
      <c r="B115" t="s">
        <v>7</v>
      </c>
      <c r="C115" t="s">
        <v>94</v>
      </c>
      <c r="D115" t="s">
        <v>34</v>
      </c>
      <c r="E115" t="s">
        <v>95</v>
      </c>
      <c r="F115" t="s">
        <v>96</v>
      </c>
      <c r="G115" s="37"/>
      <c r="H115" s="37">
        <v>31</v>
      </c>
      <c r="I115" s="37">
        <v>17</v>
      </c>
      <c r="J115" s="37">
        <v>7</v>
      </c>
      <c r="K115" s="37">
        <v>0</v>
      </c>
      <c r="L115" s="56"/>
      <c r="M115" s="56"/>
      <c r="N115" s="56"/>
      <c r="O115" s="106">
        <f t="shared" si="38"/>
        <v>0.67500000000000004</v>
      </c>
      <c r="P115" s="36">
        <v>0.75</v>
      </c>
      <c r="Q115" s="107">
        <f t="shared" si="39"/>
        <v>0.82500000000000007</v>
      </c>
      <c r="R115" s="56"/>
      <c r="S115" s="56"/>
      <c r="T115" s="56"/>
      <c r="U115" s="43"/>
      <c r="V115" s="43"/>
      <c r="W115" s="43"/>
      <c r="X115" s="159">
        <f t="shared" si="40"/>
        <v>2.9160000000000004</v>
      </c>
      <c r="Y115" s="37">
        <v>3.24</v>
      </c>
      <c r="Z115" s="159">
        <f t="shared" si="41"/>
        <v>3.5640000000000005</v>
      </c>
      <c r="AA115" s="56"/>
      <c r="AB115" s="56"/>
      <c r="AC115" s="56"/>
      <c r="AD115" s="45"/>
      <c r="AE115" s="45"/>
      <c r="AF115" s="45"/>
      <c r="AG115" s="80">
        <f t="shared" si="42"/>
        <v>0.29160000000000003</v>
      </c>
      <c r="AH115" s="80">
        <f t="shared" si="42"/>
        <v>0.32400000000000001</v>
      </c>
      <c r="AI115" s="80">
        <f t="shared" si="42"/>
        <v>0.35640000000000005</v>
      </c>
      <c r="AJ115" s="45"/>
      <c r="AK115" s="45"/>
      <c r="AL115" s="45"/>
      <c r="AM115" s="45"/>
      <c r="AN115" s="45"/>
      <c r="AO115" s="45"/>
      <c r="AP115" s="80">
        <f t="shared" si="27"/>
        <v>6.7500000000000004E-2</v>
      </c>
      <c r="AQ115" s="40">
        <f t="shared" si="35"/>
        <v>7.4999999999999997E-2</v>
      </c>
      <c r="AR115" s="70">
        <f t="shared" si="29"/>
        <v>8.2500000000000004E-2</v>
      </c>
      <c r="AS115" s="45"/>
      <c r="AT115" s="45"/>
      <c r="AU115" s="45"/>
      <c r="AX115" s="49">
        <f t="shared" si="34"/>
        <v>0</v>
      </c>
    </row>
    <row r="116" spans="1:50" ht="15" thickBot="1" x14ac:dyDescent="0.35">
      <c r="A116" t="s">
        <v>67</v>
      </c>
      <c r="B116" s="31" t="s">
        <v>7</v>
      </c>
      <c r="C116" t="s">
        <v>98</v>
      </c>
      <c r="D116" t="s">
        <v>27</v>
      </c>
      <c r="E116" t="s">
        <v>99</v>
      </c>
      <c r="F116" t="s">
        <v>100</v>
      </c>
      <c r="H116" s="34">
        <v>198</v>
      </c>
      <c r="I116" s="34">
        <v>180</v>
      </c>
      <c r="J116" s="34">
        <v>162</v>
      </c>
      <c r="K116" s="34">
        <v>135</v>
      </c>
      <c r="O116" s="106">
        <f t="shared" si="38"/>
        <v>5.22</v>
      </c>
      <c r="P116" s="36">
        <v>5.8</v>
      </c>
      <c r="Q116" s="107">
        <f t="shared" si="39"/>
        <v>6.38</v>
      </c>
      <c r="X116" s="159">
        <f>Y116*0.9</f>
        <v>8.0190000000000001</v>
      </c>
      <c r="Y116">
        <v>8.91</v>
      </c>
      <c r="Z116" s="159">
        <f>Y116*1.1</f>
        <v>9.8010000000000002</v>
      </c>
      <c r="AG116" s="80">
        <f t="shared" si="42"/>
        <v>0.44550000000000001</v>
      </c>
      <c r="AH116" s="80">
        <f t="shared" si="42"/>
        <v>0.495</v>
      </c>
      <c r="AI116" s="80">
        <f t="shared" si="42"/>
        <v>0.54449999999999998</v>
      </c>
      <c r="AP116" s="80">
        <f t="shared" si="27"/>
        <v>0.28999999999999998</v>
      </c>
      <c r="AQ116" s="40">
        <f t="shared" si="35"/>
        <v>0.32222222222222219</v>
      </c>
      <c r="AR116" s="70">
        <f t="shared" si="29"/>
        <v>0.35444444444444445</v>
      </c>
      <c r="AV116" t="s">
        <v>303</v>
      </c>
      <c r="AX116" s="49">
        <f t="shared" si="34"/>
        <v>0</v>
      </c>
    </row>
    <row r="117" spans="1:50" ht="15" thickBot="1" x14ac:dyDescent="0.35">
      <c r="A117" t="s">
        <v>67</v>
      </c>
      <c r="B117" t="s">
        <v>7</v>
      </c>
      <c r="C117" t="s">
        <v>101</v>
      </c>
      <c r="D117" t="s">
        <v>102</v>
      </c>
      <c r="E117" t="s">
        <v>103</v>
      </c>
      <c r="F117" t="s">
        <v>100</v>
      </c>
      <c r="H117" s="34">
        <v>2405</v>
      </c>
      <c r="I117" s="34">
        <v>2186</v>
      </c>
      <c r="J117" s="34">
        <v>1968</v>
      </c>
      <c r="K117" s="34">
        <v>1640</v>
      </c>
      <c r="O117" s="106">
        <f t="shared" si="38"/>
        <v>2.214</v>
      </c>
      <c r="P117" s="36">
        <v>2.46</v>
      </c>
      <c r="Q117" s="107">
        <f t="shared" si="39"/>
        <v>2.706</v>
      </c>
      <c r="X117" s="159">
        <f t="shared" ref="X117:X142" si="43">Y117*0.9</f>
        <v>20.646000000000001</v>
      </c>
      <c r="Y117">
        <v>22.94</v>
      </c>
      <c r="Z117" s="159">
        <f t="shared" ref="Z117:Z142" si="44">Y117*1.1</f>
        <v>25.234000000000002</v>
      </c>
      <c r="AG117" s="80">
        <f t="shared" si="42"/>
        <v>9.4706422018348627E-2</v>
      </c>
      <c r="AH117" s="80">
        <f t="shared" si="42"/>
        <v>0.10522935779816514</v>
      </c>
      <c r="AI117" s="80">
        <f t="shared" si="42"/>
        <v>0.11575229357798165</v>
      </c>
      <c r="AP117" s="80">
        <f t="shared" si="27"/>
        <v>1.0155963302752294E-2</v>
      </c>
      <c r="AQ117" s="40">
        <f t="shared" si="35"/>
        <v>1.1284403669724771E-2</v>
      </c>
      <c r="AR117" s="70">
        <f t="shared" si="29"/>
        <v>1.2412844036697247E-2</v>
      </c>
      <c r="AV117" t="s">
        <v>303</v>
      </c>
      <c r="AX117" s="49">
        <f t="shared" si="34"/>
        <v>0</v>
      </c>
    </row>
    <row r="118" spans="1:50" ht="15" thickBot="1" x14ac:dyDescent="0.35">
      <c r="A118" t="s">
        <v>67</v>
      </c>
      <c r="B118" s="31" t="s">
        <v>7</v>
      </c>
      <c r="C118" t="s">
        <v>101</v>
      </c>
      <c r="D118" t="s">
        <v>104</v>
      </c>
      <c r="E118" t="s">
        <v>105</v>
      </c>
      <c r="F118" t="s">
        <v>100</v>
      </c>
      <c r="H118" s="34">
        <v>1668</v>
      </c>
      <c r="I118" s="34">
        <v>1517</v>
      </c>
      <c r="J118" s="34">
        <v>1365</v>
      </c>
      <c r="K118" s="34">
        <v>1137</v>
      </c>
      <c r="O118" s="106">
        <f t="shared" si="38"/>
        <v>0.42299999999999999</v>
      </c>
      <c r="P118" s="36">
        <v>0.47</v>
      </c>
      <c r="Q118" s="107">
        <f t="shared" si="39"/>
        <v>0.51700000000000002</v>
      </c>
      <c r="X118" s="159">
        <f t="shared" si="43"/>
        <v>13.725</v>
      </c>
      <c r="Y118">
        <v>15.25</v>
      </c>
      <c r="Z118" s="159">
        <f t="shared" si="44"/>
        <v>16.775000000000002</v>
      </c>
      <c r="AG118" s="80">
        <f t="shared" si="42"/>
        <v>9.0296052631578944E-2</v>
      </c>
      <c r="AH118" s="80">
        <f t="shared" si="42"/>
        <v>0.10032894736842106</v>
      </c>
      <c r="AI118" s="80">
        <f t="shared" si="42"/>
        <v>0.11036184210526317</v>
      </c>
      <c r="AP118" s="80">
        <f t="shared" si="27"/>
        <v>2.7828947368421053E-3</v>
      </c>
      <c r="AQ118" s="40">
        <f t="shared" si="35"/>
        <v>3.0921052631578947E-3</v>
      </c>
      <c r="AR118" s="70">
        <f t="shared" si="29"/>
        <v>3.4013157894736842E-3</v>
      </c>
      <c r="AV118" t="s">
        <v>303</v>
      </c>
      <c r="AX118" s="49">
        <f t="shared" si="34"/>
        <v>0</v>
      </c>
    </row>
    <row r="119" spans="1:50" ht="15" thickBot="1" x14ac:dyDescent="0.35">
      <c r="A119" t="s">
        <v>67</v>
      </c>
      <c r="B119" t="s">
        <v>7</v>
      </c>
      <c r="C119" t="s">
        <v>98</v>
      </c>
      <c r="D119" t="s">
        <v>106</v>
      </c>
      <c r="E119" t="s">
        <v>107</v>
      </c>
      <c r="F119" t="s">
        <v>100</v>
      </c>
      <c r="H119" s="34">
        <v>1551</v>
      </c>
      <c r="I119" s="34">
        <v>1410</v>
      </c>
      <c r="J119" s="34">
        <v>1269</v>
      </c>
      <c r="K119" s="34">
        <v>1057</v>
      </c>
      <c r="M119" s="160"/>
      <c r="O119" s="106">
        <f t="shared" si="38"/>
        <v>1.089</v>
      </c>
      <c r="P119" s="36">
        <v>1.21</v>
      </c>
      <c r="Q119" s="107">
        <f t="shared" si="39"/>
        <v>1.331</v>
      </c>
      <c r="X119" s="159">
        <f t="shared" si="43"/>
        <v>2.637</v>
      </c>
      <c r="Y119">
        <v>2.93</v>
      </c>
      <c r="Z119" s="159">
        <f t="shared" si="44"/>
        <v>3.2230000000000003</v>
      </c>
      <c r="AG119" s="80">
        <f t="shared" si="42"/>
        <v>1.8702127659574467E-2</v>
      </c>
      <c r="AH119" s="80">
        <f t="shared" si="42"/>
        <v>2.0780141843971631E-2</v>
      </c>
      <c r="AI119" s="80">
        <f t="shared" si="42"/>
        <v>2.2858156028368798E-2</v>
      </c>
      <c r="AP119" s="80">
        <f t="shared" si="27"/>
        <v>7.7234042553191483E-3</v>
      </c>
      <c r="AQ119" s="40">
        <f t="shared" si="35"/>
        <v>8.5815602836879432E-3</v>
      </c>
      <c r="AR119" s="70">
        <f t="shared" si="29"/>
        <v>9.4397163120567371E-3</v>
      </c>
      <c r="AV119" t="s">
        <v>303</v>
      </c>
      <c r="AX119" s="49">
        <f t="shared" si="34"/>
        <v>0</v>
      </c>
    </row>
    <row r="120" spans="1:50" ht="15" thickBot="1" x14ac:dyDescent="0.35">
      <c r="A120" t="s">
        <v>67</v>
      </c>
      <c r="B120" s="31" t="s">
        <v>7</v>
      </c>
      <c r="C120" t="s">
        <v>108</v>
      </c>
      <c r="D120" t="s">
        <v>20</v>
      </c>
      <c r="E120" t="s">
        <v>109</v>
      </c>
      <c r="F120" t="s">
        <v>110</v>
      </c>
      <c r="H120" s="34">
        <v>0</v>
      </c>
      <c r="I120" s="34">
        <v>0</v>
      </c>
      <c r="J120" s="34">
        <v>66</v>
      </c>
      <c r="K120" s="34">
        <v>264</v>
      </c>
      <c r="O120" s="106">
        <f t="shared" si="38"/>
        <v>0</v>
      </c>
      <c r="P120" s="36">
        <v>0</v>
      </c>
      <c r="Q120" s="107">
        <f t="shared" si="39"/>
        <v>0</v>
      </c>
      <c r="AG120" s="80">
        <f t="shared" si="42"/>
        <v>0</v>
      </c>
      <c r="AH120" s="80">
        <f t="shared" si="42"/>
        <v>0</v>
      </c>
      <c r="AI120" s="80">
        <f t="shared" si="42"/>
        <v>0</v>
      </c>
      <c r="AP120" s="80">
        <f t="shared" si="27"/>
        <v>0</v>
      </c>
      <c r="AQ120" s="40">
        <f t="shared" si="35"/>
        <v>0</v>
      </c>
      <c r="AR120" s="70">
        <f t="shared" si="29"/>
        <v>0</v>
      </c>
      <c r="AV120" t="s">
        <v>303</v>
      </c>
      <c r="AX120" s="49" t="e">
        <f t="shared" si="34"/>
        <v>#DIV/0!</v>
      </c>
    </row>
    <row r="121" spans="1:50" ht="15" thickBot="1" x14ac:dyDescent="0.35">
      <c r="A121" t="s">
        <v>67</v>
      </c>
      <c r="B121" t="s">
        <v>7</v>
      </c>
      <c r="C121" t="s">
        <v>112</v>
      </c>
      <c r="D121" t="s">
        <v>113</v>
      </c>
      <c r="E121" t="s">
        <v>114</v>
      </c>
      <c r="F121" t="s">
        <v>115</v>
      </c>
      <c r="H121" s="34">
        <v>6</v>
      </c>
      <c r="I121" s="34">
        <v>4</v>
      </c>
      <c r="J121" s="34">
        <v>3</v>
      </c>
      <c r="K121" s="34">
        <v>0</v>
      </c>
      <c r="O121" s="106">
        <f t="shared" si="38"/>
        <v>0.26100000000000001</v>
      </c>
      <c r="P121" s="36">
        <v>0.28999999999999998</v>
      </c>
      <c r="Q121" s="107">
        <f t="shared" si="39"/>
        <v>0.31900000000000001</v>
      </c>
      <c r="X121" s="159">
        <f t="shared" si="43"/>
        <v>0.67500000000000004</v>
      </c>
      <c r="Y121">
        <v>0.75</v>
      </c>
      <c r="Z121" s="159">
        <f t="shared" si="44"/>
        <v>0.82500000000000007</v>
      </c>
      <c r="AG121" s="80">
        <f t="shared" si="42"/>
        <v>0.67500000000000004</v>
      </c>
      <c r="AH121" s="80">
        <f t="shared" si="42"/>
        <v>0.75</v>
      </c>
      <c r="AI121" s="80">
        <f t="shared" si="42"/>
        <v>0.82500000000000007</v>
      </c>
      <c r="AP121" s="80">
        <f t="shared" si="27"/>
        <v>0.26100000000000001</v>
      </c>
      <c r="AQ121" s="40">
        <f t="shared" si="35"/>
        <v>0.28999999999999998</v>
      </c>
      <c r="AR121" s="70">
        <f t="shared" si="29"/>
        <v>0.31900000000000001</v>
      </c>
      <c r="AV121" t="s">
        <v>303</v>
      </c>
      <c r="AX121" s="49">
        <f t="shared" si="34"/>
        <v>0</v>
      </c>
    </row>
    <row r="122" spans="1:50" ht="15" thickBot="1" x14ac:dyDescent="0.35">
      <c r="A122" t="s">
        <v>67</v>
      </c>
      <c r="B122" s="31" t="s">
        <v>7</v>
      </c>
      <c r="C122" t="s">
        <v>112</v>
      </c>
      <c r="D122" t="s">
        <v>117</v>
      </c>
      <c r="E122" t="s">
        <v>118</v>
      </c>
      <c r="F122" t="s">
        <v>115</v>
      </c>
      <c r="H122" s="34">
        <v>15</v>
      </c>
      <c r="I122" s="34">
        <v>10</v>
      </c>
      <c r="J122" s="34">
        <v>5</v>
      </c>
      <c r="K122" s="34">
        <v>0</v>
      </c>
      <c r="O122" s="106">
        <f t="shared" si="38"/>
        <v>0.42299999999999999</v>
      </c>
      <c r="P122" s="36">
        <v>0.47</v>
      </c>
      <c r="Q122" s="107">
        <f t="shared" si="39"/>
        <v>0.51700000000000002</v>
      </c>
      <c r="X122" s="159">
        <f t="shared" si="43"/>
        <v>1.5389999999999999</v>
      </c>
      <c r="Y122">
        <v>1.71</v>
      </c>
      <c r="Z122" s="159">
        <f t="shared" si="44"/>
        <v>1.881</v>
      </c>
      <c r="AG122" s="80">
        <f t="shared" si="42"/>
        <v>0.30779999999999996</v>
      </c>
      <c r="AH122" s="80">
        <f t="shared" si="42"/>
        <v>0.34199999999999997</v>
      </c>
      <c r="AI122" s="80">
        <f t="shared" si="42"/>
        <v>0.37619999999999998</v>
      </c>
      <c r="AP122" s="80">
        <f t="shared" ref="AP122:AP185" si="45">IFERROR(O122/SQRT(($J122-$I122)^2),0)</f>
        <v>8.4599999999999995E-2</v>
      </c>
      <c r="AQ122" s="40">
        <f t="shared" si="35"/>
        <v>9.4E-2</v>
      </c>
      <c r="AR122" s="70">
        <f t="shared" ref="AR122:AR185" si="46">IFERROR(Q122/SQRT(($J122-$I122)^2),0)</f>
        <v>0.10340000000000001</v>
      </c>
      <c r="AV122" t="s">
        <v>303</v>
      </c>
      <c r="AX122" s="49">
        <f t="shared" si="34"/>
        <v>0</v>
      </c>
    </row>
    <row r="123" spans="1:50" s="162" customFormat="1" ht="15" thickBot="1" x14ac:dyDescent="0.35">
      <c r="A123" t="s">
        <v>67</v>
      </c>
      <c r="B123" s="161" t="s">
        <v>7</v>
      </c>
      <c r="C123" s="61" t="s">
        <v>108</v>
      </c>
      <c r="D123" s="162" t="s">
        <v>35</v>
      </c>
      <c r="E123" s="162" t="s">
        <v>119</v>
      </c>
      <c r="F123" s="162" t="s">
        <v>96</v>
      </c>
      <c r="H123" s="163">
        <v>990</v>
      </c>
      <c r="I123" s="163">
        <v>534</v>
      </c>
      <c r="J123" s="163">
        <v>369</v>
      </c>
      <c r="K123" s="163">
        <v>0</v>
      </c>
      <c r="O123" s="164">
        <f t="shared" si="38"/>
        <v>0.42299999999999999</v>
      </c>
      <c r="P123" s="165">
        <v>0.47</v>
      </c>
      <c r="Q123" s="166">
        <f t="shared" si="39"/>
        <v>0.51700000000000002</v>
      </c>
      <c r="X123" s="159">
        <f t="shared" si="43"/>
        <v>2.0339999999999998</v>
      </c>
      <c r="Y123" s="162">
        <v>2.2599999999999998</v>
      </c>
      <c r="Z123" s="159">
        <f t="shared" si="44"/>
        <v>2.4859999999999998</v>
      </c>
      <c r="AG123" s="80">
        <f t="shared" si="42"/>
        <v>1.2327272727272727E-2</v>
      </c>
      <c r="AH123" s="80">
        <f t="shared" si="42"/>
        <v>1.3696969696969695E-2</v>
      </c>
      <c r="AI123" s="80">
        <f t="shared" si="42"/>
        <v>1.5066666666666666E-2</v>
      </c>
      <c r="AP123" s="80">
        <f t="shared" si="45"/>
        <v>2.5636363636363634E-3</v>
      </c>
      <c r="AQ123" s="40">
        <f t="shared" si="35"/>
        <v>2.8484848484848484E-3</v>
      </c>
      <c r="AR123" s="70">
        <f t="shared" si="46"/>
        <v>3.1333333333333335E-3</v>
      </c>
      <c r="AV123" t="s">
        <v>303</v>
      </c>
      <c r="AX123" s="167">
        <f t="shared" si="34"/>
        <v>0</v>
      </c>
    </row>
    <row r="124" spans="1:50" ht="15" thickBot="1" x14ac:dyDescent="0.35">
      <c r="A124" t="s">
        <v>67</v>
      </c>
      <c r="B124" t="s">
        <v>8</v>
      </c>
      <c r="C124" t="s">
        <v>68</v>
      </c>
      <c r="D124" t="s">
        <v>41</v>
      </c>
      <c r="E124" t="s">
        <v>69</v>
      </c>
      <c r="F124" t="s">
        <v>70</v>
      </c>
      <c r="H124" s="34">
        <v>10000</v>
      </c>
      <c r="I124" s="34">
        <v>8000</v>
      </c>
      <c r="J124" s="34">
        <v>7250</v>
      </c>
      <c r="K124" s="34">
        <v>6500</v>
      </c>
      <c r="O124" s="106">
        <f t="shared" si="38"/>
        <v>0.64800000000000002</v>
      </c>
      <c r="P124" s="36">
        <v>0.72</v>
      </c>
      <c r="Q124" s="107">
        <f t="shared" si="39"/>
        <v>0.79200000000000004</v>
      </c>
      <c r="X124" s="159">
        <f t="shared" si="43"/>
        <v>8.504999999999999</v>
      </c>
      <c r="Y124">
        <v>9.4499999999999993</v>
      </c>
      <c r="Z124" s="159">
        <f t="shared" si="44"/>
        <v>10.395</v>
      </c>
      <c r="AG124" s="80">
        <f t="shared" si="42"/>
        <v>1.1339999999999999E-2</v>
      </c>
      <c r="AH124" s="80">
        <f t="shared" si="42"/>
        <v>1.2599999999999998E-2</v>
      </c>
      <c r="AI124" s="80">
        <f t="shared" si="42"/>
        <v>1.3859999999999999E-2</v>
      </c>
      <c r="AP124" s="80">
        <f t="shared" si="45"/>
        <v>8.6400000000000008E-4</v>
      </c>
      <c r="AQ124" s="40">
        <f t="shared" si="35"/>
        <v>9.5999999999999992E-4</v>
      </c>
      <c r="AR124" s="70">
        <f t="shared" si="46"/>
        <v>1.0560000000000001E-3</v>
      </c>
      <c r="AX124" s="49">
        <f t="shared" si="34"/>
        <v>0</v>
      </c>
    </row>
    <row r="125" spans="1:50" ht="15" thickBot="1" x14ac:dyDescent="0.35">
      <c r="A125" t="s">
        <v>67</v>
      </c>
      <c r="B125" t="s">
        <v>8</v>
      </c>
      <c r="C125" t="s">
        <v>68</v>
      </c>
      <c r="D125" t="s">
        <v>42</v>
      </c>
      <c r="E125" t="s">
        <v>72</v>
      </c>
      <c r="F125" t="s">
        <v>70</v>
      </c>
      <c r="H125" s="34">
        <v>1500</v>
      </c>
      <c r="I125" s="34">
        <v>1000</v>
      </c>
      <c r="J125" s="34">
        <v>750</v>
      </c>
      <c r="K125" s="34">
        <v>500</v>
      </c>
      <c r="O125" s="106">
        <f t="shared" si="38"/>
        <v>1.179</v>
      </c>
      <c r="P125" s="36">
        <v>1.31</v>
      </c>
      <c r="Q125" s="107">
        <f t="shared" si="39"/>
        <v>1.4410000000000003</v>
      </c>
      <c r="X125" s="159">
        <f t="shared" si="43"/>
        <v>9.4589999999999996</v>
      </c>
      <c r="Y125">
        <v>10.51</v>
      </c>
      <c r="Z125" s="159">
        <f t="shared" si="44"/>
        <v>11.561</v>
      </c>
      <c r="AG125" s="80">
        <f t="shared" si="42"/>
        <v>3.7836000000000002E-2</v>
      </c>
      <c r="AH125" s="80">
        <f t="shared" si="42"/>
        <v>4.2040000000000001E-2</v>
      </c>
      <c r="AI125" s="80">
        <f t="shared" si="42"/>
        <v>4.6244E-2</v>
      </c>
      <c r="AP125" s="80">
        <f t="shared" si="45"/>
        <v>4.7160000000000006E-3</v>
      </c>
      <c r="AQ125" s="40">
        <f t="shared" si="35"/>
        <v>5.2399999999999999E-3</v>
      </c>
      <c r="AR125" s="70">
        <f t="shared" si="46"/>
        <v>5.7640000000000009E-3</v>
      </c>
      <c r="AX125" s="49">
        <f t="shared" si="34"/>
        <v>0</v>
      </c>
    </row>
    <row r="126" spans="1:50" ht="15" thickBot="1" x14ac:dyDescent="0.35">
      <c r="A126" t="s">
        <v>67</v>
      </c>
      <c r="B126" s="31" t="s">
        <v>8</v>
      </c>
      <c r="C126" t="s">
        <v>68</v>
      </c>
      <c r="D126" t="s">
        <v>31</v>
      </c>
      <c r="E126" t="s">
        <v>73</v>
      </c>
      <c r="F126" t="s">
        <v>70</v>
      </c>
      <c r="H126" s="34">
        <v>17500</v>
      </c>
      <c r="I126" s="34">
        <v>14000</v>
      </c>
      <c r="J126" s="34">
        <v>8250</v>
      </c>
      <c r="K126" s="34">
        <v>2500</v>
      </c>
      <c r="O126" s="106">
        <f t="shared" si="38"/>
        <v>0.36000000000000004</v>
      </c>
      <c r="P126" s="36">
        <v>0.4</v>
      </c>
      <c r="Q126" s="107">
        <f t="shared" si="39"/>
        <v>0.44000000000000006</v>
      </c>
      <c r="X126" s="159">
        <f t="shared" si="43"/>
        <v>3.1949999999999998</v>
      </c>
      <c r="Y126">
        <v>3.55</v>
      </c>
      <c r="Z126" s="159">
        <f t="shared" si="44"/>
        <v>3.9050000000000002</v>
      </c>
      <c r="AG126" s="80">
        <f t="shared" si="42"/>
        <v>5.5565217391304348E-4</v>
      </c>
      <c r="AH126" s="80">
        <f t="shared" si="42"/>
        <v>6.1739130434782603E-4</v>
      </c>
      <c r="AI126" s="80">
        <f t="shared" si="42"/>
        <v>6.7913043478260869E-4</v>
      </c>
      <c r="AP126" s="80">
        <f t="shared" si="45"/>
        <v>6.2608695652173921E-5</v>
      </c>
      <c r="AQ126" s="40">
        <f t="shared" si="35"/>
        <v>6.9565217391304355E-5</v>
      </c>
      <c r="AR126" s="70">
        <f t="shared" si="46"/>
        <v>7.6521739130434789E-5</v>
      </c>
      <c r="AX126" s="49">
        <f t="shared" si="34"/>
        <v>0</v>
      </c>
    </row>
    <row r="127" spans="1:50" ht="15" thickBot="1" x14ac:dyDescent="0.35">
      <c r="A127" t="s">
        <v>67</v>
      </c>
      <c r="B127" t="s">
        <v>8</v>
      </c>
      <c r="C127" t="s">
        <v>68</v>
      </c>
      <c r="D127" t="s">
        <v>32</v>
      </c>
      <c r="E127" t="s">
        <v>74</v>
      </c>
      <c r="F127" t="s">
        <v>70</v>
      </c>
      <c r="H127" s="34">
        <v>1500</v>
      </c>
      <c r="I127" s="34">
        <v>1000</v>
      </c>
      <c r="J127" s="34">
        <v>750</v>
      </c>
      <c r="K127" s="34">
        <v>500</v>
      </c>
      <c r="O127" s="106">
        <f t="shared" si="38"/>
        <v>0.52200000000000002</v>
      </c>
      <c r="P127" s="36">
        <v>0.57999999999999996</v>
      </c>
      <c r="Q127" s="107">
        <f t="shared" si="39"/>
        <v>0.63800000000000001</v>
      </c>
      <c r="X127" s="159">
        <f t="shared" si="43"/>
        <v>3.7710000000000004</v>
      </c>
      <c r="Y127">
        <v>4.1900000000000004</v>
      </c>
      <c r="Z127" s="159">
        <f t="shared" si="44"/>
        <v>4.6090000000000009</v>
      </c>
      <c r="AG127" s="80">
        <f t="shared" si="42"/>
        <v>1.5084000000000002E-2</v>
      </c>
      <c r="AH127" s="80">
        <f t="shared" si="42"/>
        <v>1.6760000000000001E-2</v>
      </c>
      <c r="AI127" s="80">
        <f t="shared" si="42"/>
        <v>1.8436000000000004E-2</v>
      </c>
      <c r="AP127" s="80">
        <f t="shared" si="45"/>
        <v>2.088E-3</v>
      </c>
      <c r="AQ127" s="40">
        <f t="shared" si="35"/>
        <v>2.32E-3</v>
      </c>
      <c r="AR127" s="70">
        <f t="shared" si="46"/>
        <v>2.552E-3</v>
      </c>
      <c r="AX127" s="49">
        <f t="shared" si="34"/>
        <v>0</v>
      </c>
    </row>
    <row r="128" spans="1:50" ht="15" thickBot="1" x14ac:dyDescent="0.35">
      <c r="A128" t="s">
        <v>67</v>
      </c>
      <c r="B128" s="31" t="s">
        <v>8</v>
      </c>
      <c r="C128" t="s">
        <v>75</v>
      </c>
      <c r="D128" t="s">
        <v>21</v>
      </c>
      <c r="E128" t="s">
        <v>76</v>
      </c>
      <c r="F128" t="s">
        <v>77</v>
      </c>
      <c r="H128" s="34">
        <v>7560</v>
      </c>
      <c r="I128" s="34">
        <v>6500</v>
      </c>
      <c r="J128" s="34">
        <v>5850</v>
      </c>
      <c r="K128" s="34">
        <v>3900</v>
      </c>
      <c r="O128" s="106">
        <f t="shared" si="38"/>
        <v>0.6120000000000001</v>
      </c>
      <c r="P128" s="36">
        <v>0.68</v>
      </c>
      <c r="Q128" s="107">
        <f t="shared" si="39"/>
        <v>0.74800000000000011</v>
      </c>
      <c r="X128" s="159">
        <f t="shared" si="43"/>
        <v>3.3029999999999999</v>
      </c>
      <c r="Y128">
        <v>3.67</v>
      </c>
      <c r="Z128" s="159">
        <f t="shared" si="44"/>
        <v>4.0369999999999999</v>
      </c>
      <c r="AG128" s="80">
        <f t="shared" si="42"/>
        <v>5.0815384615384611E-3</v>
      </c>
      <c r="AH128" s="80">
        <f t="shared" si="42"/>
        <v>5.6461538461538459E-3</v>
      </c>
      <c r="AI128" s="80">
        <f t="shared" si="42"/>
        <v>6.2107692307692306E-3</v>
      </c>
      <c r="AP128" s="80">
        <f t="shared" si="45"/>
        <v>9.4153846153846165E-4</v>
      </c>
      <c r="AQ128" s="40">
        <f t="shared" si="35"/>
        <v>1.0461538461538462E-3</v>
      </c>
      <c r="AR128" s="70">
        <f t="shared" si="46"/>
        <v>1.150769230769231E-3</v>
      </c>
      <c r="AX128" s="49">
        <f t="shared" si="34"/>
        <v>0</v>
      </c>
    </row>
    <row r="129" spans="1:50" ht="15" thickBot="1" x14ac:dyDescent="0.35">
      <c r="A129" t="s">
        <v>67</v>
      </c>
      <c r="B129" t="s">
        <v>8</v>
      </c>
      <c r="C129" t="s">
        <v>75</v>
      </c>
      <c r="D129" t="s">
        <v>38</v>
      </c>
      <c r="E129" t="s">
        <v>78</v>
      </c>
      <c r="F129" t="s">
        <v>77</v>
      </c>
      <c r="H129" s="34">
        <v>1744</v>
      </c>
      <c r="I129" s="34">
        <v>1500</v>
      </c>
      <c r="J129" s="34">
        <v>1350</v>
      </c>
      <c r="K129" s="34">
        <v>900</v>
      </c>
      <c r="O129" s="106">
        <f t="shared" si="38"/>
        <v>0.315</v>
      </c>
      <c r="P129" s="36">
        <v>0.35</v>
      </c>
      <c r="Q129" s="107">
        <f t="shared" si="39"/>
        <v>0.38500000000000001</v>
      </c>
      <c r="X129" s="159">
        <f t="shared" si="43"/>
        <v>1.917</v>
      </c>
      <c r="Y129">
        <v>2.13</v>
      </c>
      <c r="Z129" s="159">
        <f t="shared" si="44"/>
        <v>2.343</v>
      </c>
      <c r="AG129" s="80">
        <f t="shared" si="42"/>
        <v>1.278E-2</v>
      </c>
      <c r="AH129" s="80">
        <f t="shared" si="42"/>
        <v>1.4199999999999999E-2</v>
      </c>
      <c r="AI129" s="80">
        <f t="shared" si="42"/>
        <v>1.562E-2</v>
      </c>
      <c r="AP129" s="80">
        <f t="shared" si="45"/>
        <v>2.0999999999999999E-3</v>
      </c>
      <c r="AQ129" s="40">
        <f t="shared" si="35"/>
        <v>2.3333333333333331E-3</v>
      </c>
      <c r="AR129" s="70">
        <f t="shared" si="46"/>
        <v>2.5666666666666667E-3</v>
      </c>
      <c r="AX129" s="49">
        <f t="shared" si="34"/>
        <v>0</v>
      </c>
    </row>
    <row r="130" spans="1:50" ht="15" thickBot="1" x14ac:dyDescent="0.35">
      <c r="A130" t="s">
        <v>67</v>
      </c>
      <c r="B130" t="s">
        <v>8</v>
      </c>
      <c r="C130" t="s">
        <v>79</v>
      </c>
      <c r="D130" t="s">
        <v>80</v>
      </c>
      <c r="E130" t="s">
        <v>81</v>
      </c>
      <c r="F130" t="s">
        <v>70</v>
      </c>
      <c r="H130" s="34">
        <v>150</v>
      </c>
      <c r="I130" s="34">
        <v>130</v>
      </c>
      <c r="J130" s="34">
        <v>50</v>
      </c>
      <c r="K130" s="34">
        <v>0</v>
      </c>
      <c r="O130" s="106">
        <f t="shared" si="38"/>
        <v>0.97200000000000009</v>
      </c>
      <c r="P130" s="36">
        <v>1.08</v>
      </c>
      <c r="Q130" s="107">
        <f t="shared" si="39"/>
        <v>1.1880000000000002</v>
      </c>
      <c r="X130" s="159">
        <f t="shared" si="43"/>
        <v>3.294</v>
      </c>
      <c r="Y130">
        <v>3.66</v>
      </c>
      <c r="Z130" s="159">
        <f t="shared" si="44"/>
        <v>4.0260000000000007</v>
      </c>
      <c r="AG130" s="80">
        <f t="shared" si="42"/>
        <v>4.1175000000000003E-2</v>
      </c>
      <c r="AH130" s="80">
        <f t="shared" si="42"/>
        <v>4.5749999999999999E-2</v>
      </c>
      <c r="AI130" s="80">
        <f t="shared" si="42"/>
        <v>5.0325000000000009E-2</v>
      </c>
      <c r="AP130" s="80">
        <f t="shared" si="45"/>
        <v>1.2150000000000001E-2</v>
      </c>
      <c r="AQ130" s="40">
        <f t="shared" si="35"/>
        <v>1.3500000000000002E-2</v>
      </c>
      <c r="AR130" s="70">
        <f t="shared" si="46"/>
        <v>1.4850000000000002E-2</v>
      </c>
      <c r="AX130" s="49">
        <f t="shared" si="34"/>
        <v>0</v>
      </c>
    </row>
    <row r="131" spans="1:50" ht="15" thickBot="1" x14ac:dyDescent="0.35">
      <c r="A131" t="s">
        <v>67</v>
      </c>
      <c r="B131" s="31" t="s">
        <v>8</v>
      </c>
      <c r="C131" t="s">
        <v>82</v>
      </c>
      <c r="D131" t="s">
        <v>37</v>
      </c>
      <c r="E131" t="s">
        <v>83</v>
      </c>
      <c r="F131" t="s">
        <v>84</v>
      </c>
      <c r="H131" s="34">
        <v>66</v>
      </c>
      <c r="I131" s="34">
        <v>90</v>
      </c>
      <c r="J131" s="34">
        <v>95</v>
      </c>
      <c r="K131" s="34">
        <v>99</v>
      </c>
      <c r="O131" s="106">
        <f t="shared" si="38"/>
        <v>0.69300000000000006</v>
      </c>
      <c r="P131" s="36">
        <v>0.77</v>
      </c>
      <c r="Q131" s="107">
        <f t="shared" si="39"/>
        <v>0.84700000000000009</v>
      </c>
      <c r="X131" s="159">
        <f t="shared" si="43"/>
        <v>5.7240000000000002</v>
      </c>
      <c r="Y131">
        <v>6.36</v>
      </c>
      <c r="Z131" s="159">
        <f t="shared" si="44"/>
        <v>6.9960000000000013</v>
      </c>
      <c r="AG131" s="80">
        <f t="shared" si="42"/>
        <v>1.1448</v>
      </c>
      <c r="AH131" s="80">
        <f t="shared" si="42"/>
        <v>1.272</v>
      </c>
      <c r="AI131" s="80">
        <f t="shared" si="42"/>
        <v>1.3992000000000002</v>
      </c>
      <c r="AP131" s="80">
        <f t="shared" si="45"/>
        <v>0.1386</v>
      </c>
      <c r="AQ131" s="40">
        <f t="shared" si="35"/>
        <v>0.154</v>
      </c>
      <c r="AR131" s="70">
        <f t="shared" si="46"/>
        <v>0.16940000000000002</v>
      </c>
      <c r="AX131" s="49">
        <f t="shared" si="34"/>
        <v>0</v>
      </c>
    </row>
    <row r="132" spans="1:50" ht="15" thickBot="1" x14ac:dyDescent="0.35">
      <c r="A132" t="s">
        <v>67</v>
      </c>
      <c r="B132" t="s">
        <v>8</v>
      </c>
      <c r="C132" t="s">
        <v>86</v>
      </c>
      <c r="D132" t="s">
        <v>87</v>
      </c>
      <c r="E132" t="s">
        <v>88</v>
      </c>
      <c r="F132" t="s">
        <v>89</v>
      </c>
      <c r="H132" s="34">
        <v>2</v>
      </c>
      <c r="I132" s="34">
        <v>1</v>
      </c>
      <c r="J132" s="34">
        <v>0.5</v>
      </c>
      <c r="K132" s="34">
        <v>0.2</v>
      </c>
      <c r="O132" s="106">
        <f t="shared" si="38"/>
        <v>0.22500000000000001</v>
      </c>
      <c r="P132" s="36">
        <v>0.25</v>
      </c>
      <c r="Q132" s="107">
        <f t="shared" si="39"/>
        <v>0.27500000000000002</v>
      </c>
      <c r="X132" s="159">
        <f t="shared" si="43"/>
        <v>0.68400000000000005</v>
      </c>
      <c r="Y132">
        <v>0.76</v>
      </c>
      <c r="Z132" s="159">
        <f t="shared" si="44"/>
        <v>0.83600000000000008</v>
      </c>
      <c r="AG132" s="80">
        <f t="shared" si="42"/>
        <v>1.3680000000000001</v>
      </c>
      <c r="AH132" s="80">
        <f t="shared" si="42"/>
        <v>1.52</v>
      </c>
      <c r="AI132" s="80">
        <f t="shared" si="42"/>
        <v>1.6720000000000002</v>
      </c>
      <c r="AP132" s="80">
        <f t="shared" si="45"/>
        <v>0.45</v>
      </c>
      <c r="AQ132" s="40">
        <f t="shared" si="35"/>
        <v>0.5</v>
      </c>
      <c r="AR132" s="70">
        <f t="shared" si="46"/>
        <v>0.55000000000000004</v>
      </c>
      <c r="AX132" s="49">
        <f t="shared" si="34"/>
        <v>0</v>
      </c>
    </row>
    <row r="133" spans="1:50" ht="15" thickBot="1" x14ac:dyDescent="0.35">
      <c r="A133" t="s">
        <v>67</v>
      </c>
      <c r="B133" s="31" t="s">
        <v>8</v>
      </c>
      <c r="C133" t="s">
        <v>86</v>
      </c>
      <c r="D133" t="s">
        <v>91</v>
      </c>
      <c r="E133" t="s">
        <v>92</v>
      </c>
      <c r="F133" t="s">
        <v>89</v>
      </c>
      <c r="H133" s="34">
        <v>1.3333333329999999</v>
      </c>
      <c r="I133" s="34">
        <v>0.66666666699999999</v>
      </c>
      <c r="J133" s="34">
        <v>0.5</v>
      </c>
      <c r="K133" s="34">
        <v>0.2</v>
      </c>
      <c r="O133" s="106">
        <f t="shared" si="38"/>
        <v>1.6830000000000001</v>
      </c>
      <c r="P133" s="36">
        <v>1.87</v>
      </c>
      <c r="Q133" s="107">
        <f t="shared" si="39"/>
        <v>2.0570000000000004</v>
      </c>
      <c r="X133" s="159">
        <f t="shared" si="43"/>
        <v>9.9090000000000007</v>
      </c>
      <c r="Y133">
        <v>11.01</v>
      </c>
      <c r="Z133" s="159">
        <f t="shared" si="44"/>
        <v>12.111000000000001</v>
      </c>
      <c r="AG133" s="80">
        <f t="shared" si="42"/>
        <v>59.45399988109201</v>
      </c>
      <c r="AH133" s="80">
        <f t="shared" si="42"/>
        <v>66.059999867880009</v>
      </c>
      <c r="AI133" s="80">
        <f t="shared" si="42"/>
        <v>72.665999854668001</v>
      </c>
      <c r="AP133" s="80">
        <f t="shared" si="45"/>
        <v>10.097999979804001</v>
      </c>
      <c r="AQ133" s="40">
        <f t="shared" si="35"/>
        <v>11.219999977560001</v>
      </c>
      <c r="AR133" s="70">
        <f t="shared" si="46"/>
        <v>12.341999975316003</v>
      </c>
      <c r="AX133" s="49">
        <f t="shared" ref="AX133:AX188" si="47">+S133/P133</f>
        <v>0</v>
      </c>
    </row>
    <row r="134" spans="1:50" ht="15" thickBot="1" x14ac:dyDescent="0.35">
      <c r="A134" t="s">
        <v>67</v>
      </c>
      <c r="B134" t="s">
        <v>8</v>
      </c>
      <c r="C134" t="s">
        <v>94</v>
      </c>
      <c r="D134" t="s">
        <v>34</v>
      </c>
      <c r="E134" t="s">
        <v>95</v>
      </c>
      <c r="F134" t="s">
        <v>96</v>
      </c>
      <c r="H134" s="34">
        <v>31</v>
      </c>
      <c r="I134" s="34">
        <v>17</v>
      </c>
      <c r="J134" s="34">
        <v>7</v>
      </c>
      <c r="K134" s="34">
        <v>0</v>
      </c>
      <c r="O134" s="106">
        <f t="shared" si="38"/>
        <v>0.20700000000000002</v>
      </c>
      <c r="P134" s="36">
        <v>0.23</v>
      </c>
      <c r="Q134" s="107">
        <f t="shared" si="39"/>
        <v>0.25300000000000006</v>
      </c>
      <c r="X134" s="159">
        <f t="shared" si="43"/>
        <v>0.90900000000000003</v>
      </c>
      <c r="Y134">
        <v>1.01</v>
      </c>
      <c r="Z134" s="159">
        <f t="shared" si="44"/>
        <v>1.1110000000000002</v>
      </c>
      <c r="AG134" s="80">
        <f t="shared" si="42"/>
        <v>9.0900000000000009E-2</v>
      </c>
      <c r="AH134" s="80">
        <f t="shared" si="42"/>
        <v>0.10100000000000001</v>
      </c>
      <c r="AI134" s="80">
        <f t="shared" si="42"/>
        <v>0.11110000000000002</v>
      </c>
      <c r="AP134" s="80">
        <f t="shared" si="45"/>
        <v>2.0700000000000003E-2</v>
      </c>
      <c r="AQ134" s="40">
        <f t="shared" si="35"/>
        <v>2.3E-2</v>
      </c>
      <c r="AR134" s="70">
        <f t="shared" si="46"/>
        <v>2.5300000000000007E-2</v>
      </c>
      <c r="AX134" s="49">
        <f t="shared" si="47"/>
        <v>0</v>
      </c>
    </row>
    <row r="135" spans="1:50" ht="15" thickBot="1" x14ac:dyDescent="0.35">
      <c r="A135" t="s">
        <v>67</v>
      </c>
      <c r="B135" t="s">
        <v>8</v>
      </c>
      <c r="C135" t="s">
        <v>98</v>
      </c>
      <c r="D135" t="s">
        <v>27</v>
      </c>
      <c r="E135" t="s">
        <v>99</v>
      </c>
      <c r="F135" t="s">
        <v>100</v>
      </c>
      <c r="H135" s="34">
        <v>198</v>
      </c>
      <c r="I135" s="34">
        <v>180</v>
      </c>
      <c r="J135" s="34">
        <v>162</v>
      </c>
      <c r="K135" s="34">
        <v>135</v>
      </c>
      <c r="O135" s="106">
        <f t="shared" si="38"/>
        <v>10.754999999999999</v>
      </c>
      <c r="P135" s="36">
        <v>11.95</v>
      </c>
      <c r="Q135" s="107">
        <f t="shared" si="39"/>
        <v>13.145</v>
      </c>
      <c r="X135" s="159">
        <f t="shared" si="43"/>
        <v>14.094000000000001</v>
      </c>
      <c r="Y135">
        <v>15.66</v>
      </c>
      <c r="Z135" s="159">
        <f t="shared" si="44"/>
        <v>17.226000000000003</v>
      </c>
      <c r="AG135" s="80">
        <f t="shared" si="42"/>
        <v>0.78300000000000003</v>
      </c>
      <c r="AH135" s="80">
        <f t="shared" si="42"/>
        <v>0.87</v>
      </c>
      <c r="AI135" s="80">
        <f t="shared" si="42"/>
        <v>0.95700000000000018</v>
      </c>
      <c r="AP135" s="80">
        <f t="shared" si="45"/>
        <v>0.59749999999999992</v>
      </c>
      <c r="AQ135" s="40">
        <f t="shared" si="35"/>
        <v>0.66388888888888886</v>
      </c>
      <c r="AR135" s="70">
        <f t="shared" si="46"/>
        <v>0.7302777777777778</v>
      </c>
      <c r="AV135" t="s">
        <v>303</v>
      </c>
      <c r="AX135" s="49">
        <f t="shared" si="47"/>
        <v>0</v>
      </c>
    </row>
    <row r="136" spans="1:50" ht="15" thickBot="1" x14ac:dyDescent="0.35">
      <c r="A136" t="s">
        <v>67</v>
      </c>
      <c r="B136" s="31" t="s">
        <v>8</v>
      </c>
      <c r="C136" t="s">
        <v>101</v>
      </c>
      <c r="D136" t="s">
        <v>102</v>
      </c>
      <c r="E136" t="s">
        <v>103</v>
      </c>
      <c r="F136" t="s">
        <v>100</v>
      </c>
      <c r="H136" s="34">
        <v>2405</v>
      </c>
      <c r="I136" s="34">
        <v>2186</v>
      </c>
      <c r="J136" s="34">
        <v>1968</v>
      </c>
      <c r="K136" s="34">
        <v>1640</v>
      </c>
      <c r="O136" s="106">
        <f t="shared" si="38"/>
        <v>4.5720000000000001</v>
      </c>
      <c r="P136" s="36">
        <v>5.08</v>
      </c>
      <c r="Q136" s="107">
        <f t="shared" si="39"/>
        <v>5.588000000000001</v>
      </c>
      <c r="X136" s="159">
        <f t="shared" si="43"/>
        <v>35.577000000000005</v>
      </c>
      <c r="Y136">
        <v>39.53</v>
      </c>
      <c r="Z136" s="159">
        <f t="shared" si="44"/>
        <v>43.483000000000004</v>
      </c>
      <c r="AG136" s="80">
        <f t="shared" si="42"/>
        <v>0.16319724770642205</v>
      </c>
      <c r="AH136" s="80">
        <f t="shared" si="42"/>
        <v>0.1813302752293578</v>
      </c>
      <c r="AI136" s="80">
        <f t="shared" si="42"/>
        <v>0.1994633027522936</v>
      </c>
      <c r="AP136" s="80">
        <f t="shared" si="45"/>
        <v>2.0972477064220185E-2</v>
      </c>
      <c r="AQ136" s="40">
        <f t="shared" si="35"/>
        <v>2.3302752293577981E-2</v>
      </c>
      <c r="AR136" s="70">
        <f t="shared" si="46"/>
        <v>2.5633027522935784E-2</v>
      </c>
      <c r="AV136" t="s">
        <v>303</v>
      </c>
      <c r="AX136" s="49">
        <f t="shared" si="47"/>
        <v>0</v>
      </c>
    </row>
    <row r="137" spans="1:50" ht="15" thickBot="1" x14ac:dyDescent="0.35">
      <c r="A137" t="s">
        <v>67</v>
      </c>
      <c r="B137" t="s">
        <v>8</v>
      </c>
      <c r="C137" t="s">
        <v>101</v>
      </c>
      <c r="D137" t="s">
        <v>104</v>
      </c>
      <c r="E137" t="s">
        <v>105</v>
      </c>
      <c r="F137" t="s">
        <v>100</v>
      </c>
      <c r="H137" s="34">
        <v>1668</v>
      </c>
      <c r="I137" s="34">
        <v>1517</v>
      </c>
      <c r="J137" s="34">
        <v>1365</v>
      </c>
      <c r="K137" s="34">
        <v>1137</v>
      </c>
      <c r="O137" s="106">
        <f t="shared" si="38"/>
        <v>0.873</v>
      </c>
      <c r="P137" s="36">
        <v>0.97</v>
      </c>
      <c r="Q137" s="107">
        <f t="shared" si="39"/>
        <v>1.0669999999999999</v>
      </c>
      <c r="X137" s="159">
        <f t="shared" si="43"/>
        <v>24.201000000000001</v>
      </c>
      <c r="Y137">
        <v>26.89</v>
      </c>
      <c r="Z137" s="159">
        <f t="shared" si="44"/>
        <v>29.579000000000004</v>
      </c>
      <c r="AG137" s="80">
        <f t="shared" si="42"/>
        <v>0.15921710526315791</v>
      </c>
      <c r="AH137" s="80">
        <f t="shared" si="42"/>
        <v>0.1769078947368421</v>
      </c>
      <c r="AI137" s="80">
        <f t="shared" si="42"/>
        <v>0.19459868421052634</v>
      </c>
      <c r="AP137" s="80">
        <f t="shared" si="45"/>
        <v>5.7434210526315791E-3</v>
      </c>
      <c r="AQ137" s="40">
        <f t="shared" si="35"/>
        <v>6.3815789473684213E-3</v>
      </c>
      <c r="AR137" s="70">
        <f t="shared" si="46"/>
        <v>7.0197368421052626E-3</v>
      </c>
      <c r="AV137" t="s">
        <v>303</v>
      </c>
      <c r="AX137" s="49">
        <f t="shared" si="47"/>
        <v>0</v>
      </c>
    </row>
    <row r="138" spans="1:50" ht="15" thickBot="1" x14ac:dyDescent="0.35">
      <c r="A138" t="s">
        <v>67</v>
      </c>
      <c r="B138" s="31" t="s">
        <v>8</v>
      </c>
      <c r="C138" t="s">
        <v>98</v>
      </c>
      <c r="D138" t="s">
        <v>106</v>
      </c>
      <c r="E138" t="s">
        <v>107</v>
      </c>
      <c r="F138" t="s">
        <v>100</v>
      </c>
      <c r="H138" s="34">
        <v>1551</v>
      </c>
      <c r="I138" s="34">
        <v>1410</v>
      </c>
      <c r="J138" s="34">
        <v>1269</v>
      </c>
      <c r="K138" s="34">
        <v>1057</v>
      </c>
      <c r="O138" s="106">
        <f t="shared" si="38"/>
        <v>2.2410000000000001</v>
      </c>
      <c r="P138" s="36">
        <v>2.4900000000000002</v>
      </c>
      <c r="Q138" s="107">
        <f t="shared" si="39"/>
        <v>2.7390000000000003</v>
      </c>
      <c r="X138" s="159">
        <f t="shared" si="43"/>
        <v>4.6259999999999994</v>
      </c>
      <c r="Y138">
        <v>5.14</v>
      </c>
      <c r="Z138" s="159">
        <f t="shared" si="44"/>
        <v>5.6539999999999999</v>
      </c>
      <c r="AG138" s="80">
        <f t="shared" si="42"/>
        <v>3.2808510638297865E-2</v>
      </c>
      <c r="AH138" s="80">
        <f t="shared" si="42"/>
        <v>3.6453900709219854E-2</v>
      </c>
      <c r="AI138" s="80">
        <f t="shared" si="42"/>
        <v>4.0099290780141843E-2</v>
      </c>
      <c r="AP138" s="80">
        <f t="shared" si="45"/>
        <v>1.5893617021276597E-2</v>
      </c>
      <c r="AQ138" s="40">
        <f t="shared" si="35"/>
        <v>1.7659574468085106E-2</v>
      </c>
      <c r="AR138" s="70">
        <f t="shared" si="46"/>
        <v>1.9425531914893619E-2</v>
      </c>
      <c r="AV138" t="s">
        <v>303</v>
      </c>
      <c r="AX138" s="49">
        <f t="shared" si="47"/>
        <v>0</v>
      </c>
    </row>
    <row r="139" spans="1:50" ht="15" thickBot="1" x14ac:dyDescent="0.35">
      <c r="A139" t="s">
        <v>67</v>
      </c>
      <c r="B139" t="s">
        <v>8</v>
      </c>
      <c r="C139" t="s">
        <v>108</v>
      </c>
      <c r="D139" t="s">
        <v>20</v>
      </c>
      <c r="E139" t="s">
        <v>109</v>
      </c>
      <c r="F139" t="s">
        <v>110</v>
      </c>
      <c r="H139" s="34">
        <v>0</v>
      </c>
      <c r="I139" s="34">
        <v>0</v>
      </c>
      <c r="J139" s="34">
        <v>66</v>
      </c>
      <c r="K139" s="34">
        <v>264</v>
      </c>
      <c r="O139" s="106">
        <f t="shared" si="38"/>
        <v>0.6120000000000001</v>
      </c>
      <c r="P139" s="36">
        <v>0.68</v>
      </c>
      <c r="Q139" s="107">
        <f t="shared" si="39"/>
        <v>0.74800000000000011</v>
      </c>
      <c r="X139" s="159">
        <f t="shared" si="43"/>
        <v>2.3220000000000001</v>
      </c>
      <c r="Y139">
        <v>2.58</v>
      </c>
      <c r="Z139" s="159">
        <f t="shared" si="44"/>
        <v>2.8380000000000005</v>
      </c>
      <c r="AG139" s="80">
        <f t="shared" si="42"/>
        <v>3.5181818181818182E-2</v>
      </c>
      <c r="AH139" s="80">
        <f t="shared" si="42"/>
        <v>3.9090909090909093E-2</v>
      </c>
      <c r="AI139" s="80">
        <f t="shared" si="42"/>
        <v>4.300000000000001E-2</v>
      </c>
      <c r="AP139" s="80">
        <f t="shared" si="45"/>
        <v>9.2727272727272745E-3</v>
      </c>
      <c r="AQ139" s="40">
        <f t="shared" si="35"/>
        <v>1.0303030303030303E-2</v>
      </c>
      <c r="AR139" s="70">
        <f t="shared" si="46"/>
        <v>1.1333333333333334E-2</v>
      </c>
      <c r="AV139" t="s">
        <v>303</v>
      </c>
      <c r="AX139" s="49">
        <f t="shared" si="47"/>
        <v>0</v>
      </c>
    </row>
    <row r="140" spans="1:50" ht="15" thickBot="1" x14ac:dyDescent="0.35">
      <c r="A140" t="s">
        <v>67</v>
      </c>
      <c r="B140" s="31" t="s">
        <v>8</v>
      </c>
      <c r="C140" t="s">
        <v>112</v>
      </c>
      <c r="D140" t="s">
        <v>113</v>
      </c>
      <c r="E140" t="s">
        <v>114</v>
      </c>
      <c r="F140" t="s">
        <v>115</v>
      </c>
      <c r="H140" s="34">
        <v>6</v>
      </c>
      <c r="I140" s="34">
        <v>4</v>
      </c>
      <c r="J140" s="34">
        <v>3</v>
      </c>
      <c r="K140" s="34">
        <v>0</v>
      </c>
      <c r="O140" s="106">
        <f t="shared" si="38"/>
        <v>0.216</v>
      </c>
      <c r="P140" s="36">
        <v>0.24</v>
      </c>
      <c r="Q140" s="107">
        <f t="shared" si="39"/>
        <v>0.26400000000000001</v>
      </c>
      <c r="X140" s="159">
        <f t="shared" si="43"/>
        <v>0.47700000000000004</v>
      </c>
      <c r="Y140">
        <v>0.53</v>
      </c>
      <c r="Z140" s="159">
        <f t="shared" si="44"/>
        <v>0.58300000000000007</v>
      </c>
      <c r="AG140" s="80">
        <f t="shared" si="42"/>
        <v>0.47700000000000004</v>
      </c>
      <c r="AH140" s="80">
        <f t="shared" si="42"/>
        <v>0.53</v>
      </c>
      <c r="AI140" s="80">
        <f t="shared" si="42"/>
        <v>0.58300000000000007</v>
      </c>
      <c r="AP140" s="80">
        <f t="shared" si="45"/>
        <v>0.216</v>
      </c>
      <c r="AQ140" s="40">
        <f t="shared" si="35"/>
        <v>0.24</v>
      </c>
      <c r="AR140" s="70">
        <f t="shared" si="46"/>
        <v>0.26400000000000001</v>
      </c>
      <c r="AV140" t="s">
        <v>303</v>
      </c>
      <c r="AX140" s="49">
        <f t="shared" si="47"/>
        <v>0</v>
      </c>
    </row>
    <row r="141" spans="1:50" ht="15" thickBot="1" x14ac:dyDescent="0.35">
      <c r="A141" t="s">
        <v>67</v>
      </c>
      <c r="B141" t="s">
        <v>8</v>
      </c>
      <c r="C141" t="s">
        <v>112</v>
      </c>
      <c r="D141" t="s">
        <v>117</v>
      </c>
      <c r="E141" t="s">
        <v>118</v>
      </c>
      <c r="F141" t="s">
        <v>115</v>
      </c>
      <c r="H141" s="34">
        <v>15</v>
      </c>
      <c r="I141" s="34">
        <v>10</v>
      </c>
      <c r="J141" s="34">
        <v>5</v>
      </c>
      <c r="K141" s="34">
        <v>0</v>
      </c>
      <c r="O141" s="106">
        <f t="shared" si="38"/>
        <v>0.17100000000000001</v>
      </c>
      <c r="P141" s="36">
        <v>0.19</v>
      </c>
      <c r="Q141" s="107">
        <f t="shared" si="39"/>
        <v>0.20900000000000002</v>
      </c>
      <c r="X141" s="159">
        <f t="shared" si="43"/>
        <v>0.54</v>
      </c>
      <c r="Y141">
        <v>0.6</v>
      </c>
      <c r="Z141" s="159">
        <f t="shared" si="44"/>
        <v>0.66</v>
      </c>
      <c r="AG141" s="80">
        <f t="shared" si="42"/>
        <v>0.10800000000000001</v>
      </c>
      <c r="AH141" s="80">
        <f t="shared" si="42"/>
        <v>0.12</v>
      </c>
      <c r="AI141" s="80">
        <f t="shared" si="42"/>
        <v>0.13200000000000001</v>
      </c>
      <c r="AP141" s="80">
        <f t="shared" si="45"/>
        <v>3.4200000000000001E-2</v>
      </c>
      <c r="AQ141" s="40">
        <f t="shared" ref="AQ141:AQ188" si="48">IFERROR(P141/SQRT(($J141-$I141)^2), 0)</f>
        <v>3.7999999999999999E-2</v>
      </c>
      <c r="AR141" s="70">
        <f t="shared" si="46"/>
        <v>4.1800000000000004E-2</v>
      </c>
      <c r="AV141" t="s">
        <v>303</v>
      </c>
      <c r="AX141" s="49">
        <f t="shared" si="47"/>
        <v>0</v>
      </c>
    </row>
    <row r="142" spans="1:50" ht="15" thickBot="1" x14ac:dyDescent="0.35">
      <c r="A142" t="s">
        <v>67</v>
      </c>
      <c r="B142" s="31" t="s">
        <v>8</v>
      </c>
      <c r="C142" s="61" t="s">
        <v>108</v>
      </c>
      <c r="D142" t="s">
        <v>35</v>
      </c>
      <c r="E142" t="s">
        <v>119</v>
      </c>
      <c r="F142" t="s">
        <v>96</v>
      </c>
      <c r="H142" s="34">
        <v>990</v>
      </c>
      <c r="I142" s="34">
        <v>534</v>
      </c>
      <c r="J142" s="34">
        <v>369</v>
      </c>
      <c r="K142" s="34">
        <v>0</v>
      </c>
      <c r="O142" s="106">
        <f t="shared" si="38"/>
        <v>0.27900000000000003</v>
      </c>
      <c r="P142" s="36">
        <v>0.31</v>
      </c>
      <c r="Q142" s="107">
        <f t="shared" si="39"/>
        <v>0.34100000000000003</v>
      </c>
      <c r="X142" s="159">
        <f t="shared" si="43"/>
        <v>1.1520000000000001</v>
      </c>
      <c r="Y142">
        <v>1.28</v>
      </c>
      <c r="Z142" s="159">
        <f t="shared" si="44"/>
        <v>1.4080000000000001</v>
      </c>
      <c r="AG142" s="80">
        <f t="shared" si="42"/>
        <v>6.9818181818181828E-3</v>
      </c>
      <c r="AH142" s="80">
        <f t="shared" si="42"/>
        <v>7.7575757575757574E-3</v>
      </c>
      <c r="AI142" s="80">
        <f t="shared" si="42"/>
        <v>8.5333333333333337E-3</v>
      </c>
      <c r="AP142" s="80">
        <f t="shared" si="45"/>
        <v>1.690909090909091E-3</v>
      </c>
      <c r="AQ142" s="40">
        <f t="shared" si="48"/>
        <v>1.8787878787878789E-3</v>
      </c>
      <c r="AR142" s="70">
        <f t="shared" si="46"/>
        <v>2.0666666666666667E-3</v>
      </c>
      <c r="AV142" t="s">
        <v>303</v>
      </c>
      <c r="AX142" s="49">
        <f t="shared" si="47"/>
        <v>0</v>
      </c>
    </row>
    <row r="143" spans="1:50" ht="15" thickBot="1" x14ac:dyDescent="0.35">
      <c r="A143" t="s">
        <v>178</v>
      </c>
      <c r="B143" t="s">
        <v>13</v>
      </c>
      <c r="C143" s="112" t="s">
        <v>75</v>
      </c>
      <c r="D143" t="s">
        <v>21</v>
      </c>
      <c r="E143" t="s">
        <v>179</v>
      </c>
      <c r="F143" t="s">
        <v>180</v>
      </c>
      <c r="G143">
        <v>7364</v>
      </c>
      <c r="H143" s="34">
        <v>6500</v>
      </c>
      <c r="I143" s="34">
        <v>5850</v>
      </c>
      <c r="J143" s="34">
        <v>3900</v>
      </c>
      <c r="K143" s="34">
        <v>3900</v>
      </c>
      <c r="O143">
        <v>6.1346630196716676</v>
      </c>
      <c r="P143">
        <v>6.8831175055396958</v>
      </c>
      <c r="Q143">
        <v>7.631571991407724</v>
      </c>
      <c r="AP143" s="80">
        <f t="shared" si="45"/>
        <v>3.1459810357290603E-3</v>
      </c>
      <c r="AQ143" s="40">
        <f t="shared" si="48"/>
        <v>3.5298038489947159E-3</v>
      </c>
      <c r="AR143" s="70">
        <f t="shared" si="46"/>
        <v>3.9136266622603715E-3</v>
      </c>
      <c r="AV143" t="s">
        <v>291</v>
      </c>
      <c r="AX143" s="49">
        <f t="shared" si="47"/>
        <v>0</v>
      </c>
    </row>
    <row r="144" spans="1:50" ht="15" thickBot="1" x14ac:dyDescent="0.35">
      <c r="A144" t="s">
        <v>178</v>
      </c>
      <c r="B144" t="s">
        <v>13</v>
      </c>
      <c r="C144" t="s">
        <v>75</v>
      </c>
      <c r="D144" t="s">
        <v>38</v>
      </c>
      <c r="E144" t="s">
        <v>181</v>
      </c>
      <c r="F144" t="s">
        <v>180</v>
      </c>
      <c r="G144">
        <v>1700</v>
      </c>
      <c r="H144" s="34">
        <v>1500</v>
      </c>
      <c r="I144" s="34">
        <v>1350</v>
      </c>
      <c r="J144" s="34">
        <v>900</v>
      </c>
      <c r="K144" s="34">
        <v>900</v>
      </c>
      <c r="O144">
        <v>6.819056534501664</v>
      </c>
      <c r="P144">
        <v>7.4021787837220252</v>
      </c>
      <c r="Q144">
        <v>7.9853010329423864</v>
      </c>
      <c r="AP144" s="80">
        <f t="shared" si="45"/>
        <v>1.5153458965559254E-2</v>
      </c>
      <c r="AQ144" s="40">
        <f t="shared" si="48"/>
        <v>1.6449286186048944E-2</v>
      </c>
      <c r="AR144" s="70">
        <f t="shared" si="46"/>
        <v>1.7745113406538636E-2</v>
      </c>
      <c r="AV144" t="s">
        <v>291</v>
      </c>
      <c r="AX144" s="49">
        <f t="shared" si="47"/>
        <v>0</v>
      </c>
    </row>
    <row r="145" spans="1:50" ht="15" thickBot="1" x14ac:dyDescent="0.35">
      <c r="A145" t="s">
        <v>178</v>
      </c>
      <c r="B145" t="s">
        <v>13</v>
      </c>
      <c r="C145" t="s">
        <v>182</v>
      </c>
      <c r="D145" t="s">
        <v>23</v>
      </c>
      <c r="E145" t="s">
        <v>183</v>
      </c>
      <c r="F145" t="s">
        <v>184</v>
      </c>
      <c r="G145">
        <v>2350</v>
      </c>
      <c r="H145" s="34">
        <v>3500</v>
      </c>
      <c r="I145" s="34">
        <v>5250</v>
      </c>
      <c r="J145" s="34">
        <v>7000</v>
      </c>
      <c r="K145" s="34">
        <v>7000</v>
      </c>
      <c r="O145">
        <v>5.6066288834928431</v>
      </c>
      <c r="P145">
        <v>6.2801028806584407</v>
      </c>
      <c r="Q145">
        <v>6.9535768778240383</v>
      </c>
      <c r="AP145" s="80">
        <f t="shared" si="45"/>
        <v>3.2037879334244818E-3</v>
      </c>
      <c r="AQ145" s="40">
        <f t="shared" si="48"/>
        <v>3.5886302175191088E-3</v>
      </c>
      <c r="AR145" s="70">
        <f t="shared" si="46"/>
        <v>3.9734725016137363E-3</v>
      </c>
      <c r="AV145" t="s">
        <v>291</v>
      </c>
      <c r="AX145" s="49">
        <f t="shared" si="47"/>
        <v>0</v>
      </c>
    </row>
    <row r="146" spans="1:50" ht="15" thickBot="1" x14ac:dyDescent="0.35">
      <c r="A146" t="s">
        <v>178</v>
      </c>
      <c r="B146" t="s">
        <v>13</v>
      </c>
      <c r="C146" t="s">
        <v>75</v>
      </c>
      <c r="D146" t="s">
        <v>185</v>
      </c>
      <c r="E146" t="s">
        <v>186</v>
      </c>
      <c r="F146" t="s">
        <v>187</v>
      </c>
      <c r="G146">
        <v>0</v>
      </c>
      <c r="H146" s="34">
        <v>10</v>
      </c>
      <c r="I146" s="34">
        <v>20</v>
      </c>
      <c r="J146" s="34">
        <v>20</v>
      </c>
      <c r="K146" s="34">
        <v>20</v>
      </c>
      <c r="O146">
        <v>3.5981665377124016E-2</v>
      </c>
      <c r="P146">
        <v>3.8232804232804264E-2</v>
      </c>
      <c r="Q146">
        <v>4.0483943088484513E-2</v>
      </c>
      <c r="AP146" s="80">
        <f t="shared" si="45"/>
        <v>0</v>
      </c>
      <c r="AQ146" s="40">
        <f t="shared" si="48"/>
        <v>0</v>
      </c>
      <c r="AR146" s="70">
        <f t="shared" si="46"/>
        <v>0</v>
      </c>
      <c r="AV146" t="s">
        <v>291</v>
      </c>
      <c r="AX146" s="49">
        <f t="shared" si="47"/>
        <v>0</v>
      </c>
    </row>
    <row r="147" spans="1:50" ht="15" thickBot="1" x14ac:dyDescent="0.35">
      <c r="A147" t="s">
        <v>178</v>
      </c>
      <c r="B147" t="s">
        <v>13</v>
      </c>
      <c r="C147" t="s">
        <v>82</v>
      </c>
      <c r="D147" t="s">
        <v>28</v>
      </c>
      <c r="E147" t="s">
        <v>188</v>
      </c>
      <c r="F147" t="s">
        <v>167</v>
      </c>
      <c r="G147">
        <v>21.666877612304688</v>
      </c>
      <c r="H147" s="34">
        <v>21</v>
      </c>
      <c r="I147" s="34">
        <v>20</v>
      </c>
      <c r="J147" s="34">
        <v>19</v>
      </c>
      <c r="K147" s="34">
        <v>19</v>
      </c>
      <c r="O147">
        <v>12.494611738586187</v>
      </c>
      <c r="P147">
        <v>13.533656835194641</v>
      </c>
      <c r="Q147">
        <v>14.572701931803095</v>
      </c>
      <c r="AP147" s="80">
        <f t="shared" si="45"/>
        <v>12.494611738586187</v>
      </c>
      <c r="AQ147" s="40">
        <f t="shared" si="48"/>
        <v>13.533656835194641</v>
      </c>
      <c r="AR147" s="70">
        <f t="shared" si="46"/>
        <v>14.572701931803095</v>
      </c>
      <c r="AV147" t="s">
        <v>291</v>
      </c>
      <c r="AX147" s="49">
        <f t="shared" si="47"/>
        <v>0</v>
      </c>
    </row>
    <row r="148" spans="1:50" ht="15" thickBot="1" x14ac:dyDescent="0.35">
      <c r="A148" t="s">
        <v>178</v>
      </c>
      <c r="B148" t="s">
        <v>13</v>
      </c>
      <c r="C148" t="s">
        <v>123</v>
      </c>
      <c r="D148" t="s">
        <v>43</v>
      </c>
      <c r="E148" t="s">
        <v>189</v>
      </c>
      <c r="F148" t="s">
        <v>167</v>
      </c>
      <c r="G148">
        <v>5.5</v>
      </c>
      <c r="H148" s="34">
        <v>7</v>
      </c>
      <c r="I148" s="34">
        <v>10</v>
      </c>
      <c r="J148" s="34">
        <v>12</v>
      </c>
      <c r="K148" s="34">
        <v>12</v>
      </c>
      <c r="O148">
        <v>0.56491061404511578</v>
      </c>
      <c r="P148">
        <v>0.59069315843621384</v>
      </c>
      <c r="Q148">
        <v>0.6164757028273119</v>
      </c>
      <c r="AP148" s="80">
        <f t="shared" si="45"/>
        <v>0.28245530702255789</v>
      </c>
      <c r="AQ148" s="40">
        <f t="shared" si="48"/>
        <v>0.29534657921810692</v>
      </c>
      <c r="AR148" s="70">
        <f t="shared" si="46"/>
        <v>0.30823785141365595</v>
      </c>
      <c r="AV148" t="s">
        <v>291</v>
      </c>
      <c r="AX148" s="49">
        <f t="shared" si="47"/>
        <v>0</v>
      </c>
    </row>
    <row r="149" spans="1:50" ht="15" thickBot="1" x14ac:dyDescent="0.35">
      <c r="A149" t="s">
        <v>178</v>
      </c>
      <c r="B149" t="s">
        <v>13</v>
      </c>
      <c r="C149" t="s">
        <v>126</v>
      </c>
      <c r="D149" t="s">
        <v>44</v>
      </c>
      <c r="E149" t="s">
        <v>191</v>
      </c>
      <c r="F149" t="s">
        <v>192</v>
      </c>
      <c r="G149">
        <v>73</v>
      </c>
      <c r="H149" s="34">
        <v>77</v>
      </c>
      <c r="I149" s="34">
        <v>78</v>
      </c>
      <c r="J149" s="34">
        <v>90</v>
      </c>
      <c r="K149" s="34">
        <v>90</v>
      </c>
      <c r="O149">
        <v>1.4465185244280792</v>
      </c>
      <c r="P149">
        <v>1.5562574202674848</v>
      </c>
      <c r="Q149">
        <v>1.6659963161068905</v>
      </c>
      <c r="AP149" s="80">
        <f t="shared" si="45"/>
        <v>0.1205432103690066</v>
      </c>
      <c r="AQ149" s="40">
        <f t="shared" si="48"/>
        <v>0.12968811835562374</v>
      </c>
      <c r="AR149" s="70">
        <f t="shared" si="46"/>
        <v>0.13883302634224087</v>
      </c>
      <c r="AV149" t="s">
        <v>291</v>
      </c>
      <c r="AX149" s="49">
        <f t="shared" si="47"/>
        <v>0</v>
      </c>
    </row>
    <row r="150" spans="1:50" ht="15" thickBot="1" x14ac:dyDescent="0.35">
      <c r="A150" t="s">
        <v>178</v>
      </c>
      <c r="B150" t="s">
        <v>13</v>
      </c>
      <c r="C150" t="s">
        <v>182</v>
      </c>
      <c r="D150" t="s">
        <v>24</v>
      </c>
      <c r="E150" t="s">
        <v>193</v>
      </c>
      <c r="F150" t="s">
        <v>194</v>
      </c>
      <c r="G150">
        <v>0</v>
      </c>
      <c r="H150" s="34">
        <v>2</v>
      </c>
      <c r="I150" s="34">
        <v>4</v>
      </c>
      <c r="J150" s="34">
        <v>4</v>
      </c>
      <c r="K150" s="34">
        <v>4</v>
      </c>
      <c r="O150">
        <v>0.16514843486734979</v>
      </c>
      <c r="P150">
        <v>0.18148148148148124</v>
      </c>
      <c r="Q150">
        <v>0.1978145280956127</v>
      </c>
      <c r="AP150" s="80">
        <f t="shared" si="45"/>
        <v>0</v>
      </c>
      <c r="AQ150" s="40">
        <f t="shared" si="48"/>
        <v>0</v>
      </c>
      <c r="AR150" s="70">
        <f t="shared" si="46"/>
        <v>0</v>
      </c>
      <c r="AV150" t="s">
        <v>291</v>
      </c>
      <c r="AX150" s="49">
        <f t="shared" si="47"/>
        <v>0</v>
      </c>
    </row>
    <row r="151" spans="1:50" x14ac:dyDescent="0.3">
      <c r="A151" t="s">
        <v>178</v>
      </c>
      <c r="B151" t="s">
        <v>13</v>
      </c>
      <c r="C151" t="s">
        <v>68</v>
      </c>
      <c r="D151" t="s">
        <v>40</v>
      </c>
      <c r="E151" t="s">
        <v>196</v>
      </c>
      <c r="F151" t="s">
        <v>169</v>
      </c>
      <c r="G151">
        <v>1170</v>
      </c>
      <c r="H151" s="34">
        <v>1000</v>
      </c>
      <c r="I151" s="34">
        <v>750</v>
      </c>
      <c r="J151" s="34">
        <v>500</v>
      </c>
      <c r="K151" s="34">
        <v>500</v>
      </c>
      <c r="O151">
        <v>6.9387855655080294E-2</v>
      </c>
      <c r="P151">
        <v>7.7178770273541406E-2</v>
      </c>
      <c r="Q151">
        <v>8.4969684892002517E-2</v>
      </c>
      <c r="AP151">
        <f t="shared" si="45"/>
        <v>2.7755142262032118E-4</v>
      </c>
      <c r="AQ151">
        <f t="shared" si="48"/>
        <v>3.087150810941656E-4</v>
      </c>
      <c r="AR151">
        <f t="shared" si="46"/>
        <v>3.3987873956801008E-4</v>
      </c>
      <c r="AV151" t="s">
        <v>291</v>
      </c>
      <c r="AX151" s="49">
        <f t="shared" si="47"/>
        <v>0</v>
      </c>
    </row>
    <row r="152" spans="1:50" x14ac:dyDescent="0.3">
      <c r="A152" t="s">
        <v>178</v>
      </c>
      <c r="B152" t="s">
        <v>13</v>
      </c>
      <c r="C152" t="s">
        <v>68</v>
      </c>
      <c r="D152" t="s">
        <v>80</v>
      </c>
      <c r="E152" t="s">
        <v>197</v>
      </c>
      <c r="G152">
        <v>17500</v>
      </c>
      <c r="H152" s="34">
        <v>14000</v>
      </c>
      <c r="I152" s="34">
        <v>8250</v>
      </c>
      <c r="J152" s="34">
        <v>2500</v>
      </c>
      <c r="K152" s="34">
        <v>2500</v>
      </c>
      <c r="O152">
        <v>0.46240521658245715</v>
      </c>
      <c r="P152">
        <v>0.51834049024870577</v>
      </c>
      <c r="Q152">
        <v>0.57427576391495438</v>
      </c>
      <c r="AP152">
        <f t="shared" si="45"/>
        <v>8.0418298536079499E-5</v>
      </c>
      <c r="AQ152">
        <f t="shared" si="48"/>
        <v>9.0146172217166215E-5</v>
      </c>
      <c r="AR152">
        <f t="shared" si="46"/>
        <v>9.9874045898252931E-5</v>
      </c>
      <c r="AV152" t="s">
        <v>291</v>
      </c>
      <c r="AX152" s="49">
        <f t="shared" si="47"/>
        <v>0</v>
      </c>
    </row>
    <row r="153" spans="1:50" x14ac:dyDescent="0.3">
      <c r="A153" t="s">
        <v>178</v>
      </c>
      <c r="B153" t="s">
        <v>13</v>
      </c>
      <c r="C153" t="s">
        <v>86</v>
      </c>
      <c r="D153" t="s">
        <v>26</v>
      </c>
      <c r="E153" t="s">
        <v>198</v>
      </c>
      <c r="F153" t="s">
        <v>199</v>
      </c>
      <c r="G153">
        <v>8.0000000000000002E-3</v>
      </c>
      <c r="H153" s="34">
        <v>6.6666670000000003E-3</v>
      </c>
      <c r="I153" s="34">
        <v>5.0000000000000001E-3</v>
      </c>
      <c r="J153" s="34">
        <v>4.0000000000000001E-3</v>
      </c>
      <c r="K153" s="34">
        <v>4.0000000000000001E-3</v>
      </c>
      <c r="O153">
        <v>2.8364986996519495</v>
      </c>
      <c r="P153">
        <v>3.2055432098765495</v>
      </c>
      <c r="Q153">
        <v>3.5745877201011496</v>
      </c>
      <c r="AP153">
        <f t="shared" si="45"/>
        <v>2836.4986996519492</v>
      </c>
      <c r="AQ153">
        <f t="shared" si="48"/>
        <v>3205.5432098765496</v>
      </c>
      <c r="AR153">
        <f t="shared" si="46"/>
        <v>3574.5877201011494</v>
      </c>
      <c r="AV153" t="s">
        <v>291</v>
      </c>
      <c r="AX153" s="49">
        <f t="shared" si="47"/>
        <v>0</v>
      </c>
    </row>
    <row r="154" spans="1:50" x14ac:dyDescent="0.3">
      <c r="A154" t="s">
        <v>178</v>
      </c>
      <c r="B154" t="s">
        <v>13</v>
      </c>
      <c r="C154" t="s">
        <v>149</v>
      </c>
      <c r="D154" t="s">
        <v>17</v>
      </c>
      <c r="E154" t="s">
        <v>200</v>
      </c>
      <c r="F154" t="s">
        <v>201</v>
      </c>
      <c r="G154">
        <v>1930</v>
      </c>
      <c r="H154" s="34">
        <v>1800</v>
      </c>
      <c r="I154" s="34">
        <v>1620</v>
      </c>
      <c r="J154" s="34">
        <v>1440</v>
      </c>
      <c r="K154" s="34">
        <v>1440</v>
      </c>
      <c r="O154">
        <v>16.866469191501334</v>
      </c>
      <c r="P154">
        <v>17.268825138053636</v>
      </c>
      <c r="Q154">
        <v>17.671181084605937</v>
      </c>
      <c r="AP154">
        <f t="shared" si="45"/>
        <v>9.3702606619451859E-2</v>
      </c>
      <c r="AQ154">
        <f t="shared" si="48"/>
        <v>9.5937917433631309E-2</v>
      </c>
      <c r="AR154">
        <f t="shared" si="46"/>
        <v>9.8173228247810759E-2</v>
      </c>
      <c r="AV154" t="s">
        <v>291</v>
      </c>
      <c r="AX154" s="49">
        <f t="shared" si="47"/>
        <v>0</v>
      </c>
    </row>
    <row r="155" spans="1:50" x14ac:dyDescent="0.3">
      <c r="A155" t="s">
        <v>178</v>
      </c>
      <c r="B155" t="s">
        <v>13</v>
      </c>
      <c r="C155" t="s">
        <v>98</v>
      </c>
      <c r="D155" t="s">
        <v>27</v>
      </c>
      <c r="E155" t="s">
        <v>202</v>
      </c>
      <c r="F155" t="s">
        <v>169</v>
      </c>
      <c r="G155">
        <v>195</v>
      </c>
      <c r="H155" s="34">
        <v>180</v>
      </c>
      <c r="I155" s="34">
        <v>162</v>
      </c>
      <c r="J155" s="34">
        <v>135</v>
      </c>
      <c r="K155" s="34">
        <v>135</v>
      </c>
      <c r="O155">
        <v>3.0132175518088236</v>
      </c>
      <c r="P155">
        <v>3.1793918609967999</v>
      </c>
      <c r="Q155">
        <v>3.3455661701847763</v>
      </c>
      <c r="AP155">
        <f t="shared" si="45"/>
        <v>0.11160065006699346</v>
      </c>
      <c r="AQ155">
        <f t="shared" si="48"/>
        <v>0.11775525411099259</v>
      </c>
      <c r="AR155">
        <f t="shared" si="46"/>
        <v>0.12390985815499171</v>
      </c>
      <c r="AV155" t="s">
        <v>291</v>
      </c>
      <c r="AX155" s="49">
        <f t="shared" si="47"/>
        <v>0</v>
      </c>
    </row>
    <row r="156" spans="1:50" x14ac:dyDescent="0.3">
      <c r="A156" t="s">
        <v>178</v>
      </c>
      <c r="B156" t="s">
        <v>13</v>
      </c>
      <c r="C156" t="s">
        <v>101</v>
      </c>
      <c r="D156" t="s">
        <v>102</v>
      </c>
      <c r="E156" t="s">
        <v>203</v>
      </c>
      <c r="F156" t="s">
        <v>70</v>
      </c>
      <c r="G156">
        <v>2400</v>
      </c>
      <c r="H156" s="34">
        <v>2186</v>
      </c>
      <c r="I156" s="34">
        <v>1968</v>
      </c>
      <c r="J156" s="34">
        <v>1640</v>
      </c>
      <c r="K156" s="34">
        <v>1640</v>
      </c>
      <c r="O156">
        <v>2.1167786239454398</v>
      </c>
      <c r="P156">
        <v>2.2534727627736499</v>
      </c>
      <c r="Q156">
        <v>2.3901669016018601</v>
      </c>
      <c r="AP156">
        <f t="shared" si="45"/>
        <v>6.4535933656873169E-3</v>
      </c>
      <c r="AQ156">
        <f t="shared" si="48"/>
        <v>6.8703437889440543E-3</v>
      </c>
      <c r="AR156">
        <f t="shared" si="46"/>
        <v>7.2870942122007926E-3</v>
      </c>
      <c r="AV156" t="s">
        <v>291</v>
      </c>
      <c r="AX156" s="49">
        <f t="shared" si="47"/>
        <v>0</v>
      </c>
    </row>
    <row r="157" spans="1:50" x14ac:dyDescent="0.3">
      <c r="A157" t="s">
        <v>178</v>
      </c>
      <c r="B157" t="s">
        <v>13</v>
      </c>
      <c r="C157" t="s">
        <v>182</v>
      </c>
      <c r="D157" t="s">
        <v>22</v>
      </c>
      <c r="E157" t="s">
        <v>204</v>
      </c>
      <c r="F157" t="s">
        <v>194</v>
      </c>
      <c r="H157" s="34">
        <v>0</v>
      </c>
      <c r="I157" s="34">
        <v>2</v>
      </c>
      <c r="J157" s="34">
        <v>4</v>
      </c>
      <c r="K157" s="34">
        <v>4</v>
      </c>
      <c r="O157">
        <v>7.5677571601467555E-2</v>
      </c>
      <c r="P157">
        <v>8.3456790123456567E-2</v>
      </c>
      <c r="Q157">
        <v>9.1236008645445579E-2</v>
      </c>
      <c r="AP157">
        <f t="shared" si="45"/>
        <v>3.7838785800733778E-2</v>
      </c>
      <c r="AQ157">
        <f t="shared" si="48"/>
        <v>4.1728395061728284E-2</v>
      </c>
      <c r="AR157">
        <f t="shared" si="46"/>
        <v>4.561800432272279E-2</v>
      </c>
      <c r="AV157" t="s">
        <v>291</v>
      </c>
      <c r="AX157" s="49">
        <f t="shared" si="47"/>
        <v>0</v>
      </c>
    </row>
    <row r="158" spans="1:50" x14ac:dyDescent="0.3">
      <c r="A158" t="s">
        <v>178</v>
      </c>
      <c r="B158" t="s">
        <v>13</v>
      </c>
      <c r="C158" t="s">
        <v>108</v>
      </c>
      <c r="D158" t="s">
        <v>35</v>
      </c>
      <c r="E158" t="s">
        <v>205</v>
      </c>
      <c r="F158" t="s">
        <v>206</v>
      </c>
      <c r="G158">
        <v>0</v>
      </c>
      <c r="H158" s="34">
        <v>189</v>
      </c>
      <c r="I158" s="34">
        <v>410.4</v>
      </c>
      <c r="J158" s="34">
        <v>766.8</v>
      </c>
      <c r="K158" s="34">
        <v>766.8</v>
      </c>
      <c r="O158">
        <v>12.050921425971612</v>
      </c>
      <c r="P158">
        <v>12.861212060381039</v>
      </c>
      <c r="Q158">
        <v>13.671502694790465</v>
      </c>
      <c r="AP158">
        <f t="shared" si="45"/>
        <v>3.3812910847282864E-2</v>
      </c>
      <c r="AQ158">
        <f t="shared" si="48"/>
        <v>3.608645359253939E-2</v>
      </c>
      <c r="AR158">
        <f t="shared" si="46"/>
        <v>3.8359996337795924E-2</v>
      </c>
      <c r="AV158" t="s">
        <v>291</v>
      </c>
      <c r="AX158" s="49">
        <f t="shared" si="47"/>
        <v>0</v>
      </c>
    </row>
    <row r="159" spans="1:50" x14ac:dyDescent="0.3">
      <c r="A159" t="s">
        <v>178</v>
      </c>
      <c r="B159" t="s">
        <v>13</v>
      </c>
      <c r="C159" t="s">
        <v>112</v>
      </c>
      <c r="D159" t="s">
        <v>174</v>
      </c>
      <c r="E159" t="s">
        <v>146</v>
      </c>
      <c r="F159" t="s">
        <v>115</v>
      </c>
      <c r="G159">
        <v>6</v>
      </c>
      <c r="H159" s="34">
        <v>4</v>
      </c>
      <c r="I159" s="34">
        <v>3</v>
      </c>
      <c r="J159" s="34">
        <v>0</v>
      </c>
      <c r="K159" s="34">
        <v>0</v>
      </c>
      <c r="O159">
        <v>3.7893756264623497</v>
      </c>
      <c r="P159">
        <v>4.1450102880658379</v>
      </c>
      <c r="Q159">
        <v>4.5006449496693257</v>
      </c>
      <c r="AP159">
        <f t="shared" si="45"/>
        <v>1.2631252088207832</v>
      </c>
      <c r="AQ159">
        <f t="shared" si="48"/>
        <v>1.3816700960219459</v>
      </c>
      <c r="AR159">
        <f t="shared" si="46"/>
        <v>1.5002149832231086</v>
      </c>
      <c r="AV159" t="s">
        <v>291</v>
      </c>
      <c r="AX159" s="49">
        <f t="shared" si="47"/>
        <v>0</v>
      </c>
    </row>
    <row r="160" spans="1:50" x14ac:dyDescent="0.3">
      <c r="A160" t="s">
        <v>178</v>
      </c>
      <c r="B160" t="s">
        <v>13</v>
      </c>
      <c r="C160" t="s">
        <v>207</v>
      </c>
      <c r="D160" t="s">
        <v>208</v>
      </c>
      <c r="E160" t="s">
        <v>209</v>
      </c>
      <c r="F160" t="s">
        <v>210</v>
      </c>
      <c r="G160">
        <v>145</v>
      </c>
      <c r="H160" s="34">
        <v>140</v>
      </c>
      <c r="I160" s="34">
        <v>136</v>
      </c>
      <c r="J160" s="34">
        <v>126</v>
      </c>
      <c r="K160" s="34">
        <v>126</v>
      </c>
      <c r="O160">
        <v>1.0376218090796974</v>
      </c>
      <c r="P160">
        <v>1.1223117283950679</v>
      </c>
      <c r="Q160">
        <v>1.2070016477104384</v>
      </c>
      <c r="AP160">
        <f t="shared" si="45"/>
        <v>0.10376218090796974</v>
      </c>
      <c r="AQ160">
        <f t="shared" si="48"/>
        <v>0.11223117283950679</v>
      </c>
      <c r="AR160">
        <f t="shared" si="46"/>
        <v>0.12070016477104384</v>
      </c>
      <c r="AV160" t="s">
        <v>291</v>
      </c>
      <c r="AX160" s="49">
        <f t="shared" si="47"/>
        <v>0</v>
      </c>
    </row>
    <row r="161" spans="1:50" x14ac:dyDescent="0.3">
      <c r="A161" t="s">
        <v>178</v>
      </c>
      <c r="B161" t="s">
        <v>13</v>
      </c>
      <c r="C161" t="s">
        <v>158</v>
      </c>
      <c r="D161" t="s">
        <v>159</v>
      </c>
      <c r="E161" t="s">
        <v>160</v>
      </c>
      <c r="F161" t="s">
        <v>212</v>
      </c>
      <c r="G161">
        <v>61</v>
      </c>
      <c r="H161" s="34">
        <v>70</v>
      </c>
      <c r="I161" s="34">
        <v>80</v>
      </c>
      <c r="J161" s="34">
        <v>95</v>
      </c>
      <c r="K161" s="34">
        <v>95</v>
      </c>
      <c r="O161">
        <v>0.1068684331454333</v>
      </c>
      <c r="P161">
        <v>0.11540923639689053</v>
      </c>
      <c r="Q161">
        <v>0.12395003964834776</v>
      </c>
      <c r="AP161">
        <f t="shared" si="45"/>
        <v>7.1245622096955535E-3</v>
      </c>
      <c r="AQ161">
        <f t="shared" si="48"/>
        <v>7.6939490931260358E-3</v>
      </c>
      <c r="AR161">
        <f t="shared" si="46"/>
        <v>8.2633359765565181E-3</v>
      </c>
      <c r="AV161" t="s">
        <v>291</v>
      </c>
      <c r="AX161" s="49">
        <f t="shared" si="47"/>
        <v>0</v>
      </c>
    </row>
    <row r="162" spans="1:50" x14ac:dyDescent="0.3">
      <c r="A162" t="s">
        <v>178</v>
      </c>
      <c r="B162" t="s">
        <v>13</v>
      </c>
      <c r="C162" t="s">
        <v>292</v>
      </c>
      <c r="D162" t="s">
        <v>80</v>
      </c>
      <c r="E162" t="s">
        <v>293</v>
      </c>
      <c r="F162" t="s">
        <v>294</v>
      </c>
      <c r="G162">
        <v>4</v>
      </c>
      <c r="H162" s="34">
        <v>3</v>
      </c>
      <c r="I162" s="34">
        <v>2</v>
      </c>
      <c r="J162" s="34">
        <v>1</v>
      </c>
      <c r="K162" s="34">
        <v>1</v>
      </c>
      <c r="AP162">
        <f t="shared" si="45"/>
        <v>0</v>
      </c>
      <c r="AQ162">
        <f t="shared" si="48"/>
        <v>0</v>
      </c>
      <c r="AR162">
        <f t="shared" si="46"/>
        <v>0</v>
      </c>
      <c r="AV162" t="s">
        <v>295</v>
      </c>
      <c r="AX162" s="49" t="e">
        <f t="shared" si="47"/>
        <v>#DIV/0!</v>
      </c>
    </row>
    <row r="163" spans="1:50" x14ac:dyDescent="0.3">
      <c r="A163" t="s">
        <v>178</v>
      </c>
      <c r="B163" t="s">
        <v>13</v>
      </c>
      <c r="C163" t="s">
        <v>126</v>
      </c>
      <c r="D163" t="s">
        <v>36</v>
      </c>
      <c r="E163" t="s">
        <v>213</v>
      </c>
      <c r="F163" t="s">
        <v>214</v>
      </c>
      <c r="G163">
        <v>0</v>
      </c>
      <c r="H163" s="34">
        <v>40000</v>
      </c>
      <c r="I163" s="34">
        <v>80000</v>
      </c>
      <c r="J163" s="34">
        <v>80000</v>
      </c>
      <c r="K163" s="34">
        <v>80000</v>
      </c>
      <c r="O163">
        <v>8.7651705648632089E-2</v>
      </c>
      <c r="P163">
        <v>9.9259259259259089E-2</v>
      </c>
      <c r="Q163">
        <v>0.11086681286988609</v>
      </c>
      <c r="AP163">
        <f t="shared" si="45"/>
        <v>0</v>
      </c>
      <c r="AQ163">
        <f t="shared" si="48"/>
        <v>0</v>
      </c>
      <c r="AR163">
        <f t="shared" si="46"/>
        <v>0</v>
      </c>
      <c r="AV163" t="s">
        <v>291</v>
      </c>
      <c r="AX163" s="49">
        <f t="shared" si="47"/>
        <v>0</v>
      </c>
    </row>
    <row r="164" spans="1:50" x14ac:dyDescent="0.3">
      <c r="A164" t="s">
        <v>178</v>
      </c>
      <c r="B164" t="s">
        <v>13</v>
      </c>
      <c r="C164" t="s">
        <v>292</v>
      </c>
      <c r="D164" t="s">
        <v>80</v>
      </c>
      <c r="E164" t="s">
        <v>296</v>
      </c>
      <c r="F164" t="s">
        <v>297</v>
      </c>
      <c r="AP164">
        <f t="shared" si="45"/>
        <v>0</v>
      </c>
      <c r="AQ164">
        <f t="shared" si="48"/>
        <v>0</v>
      </c>
      <c r="AR164">
        <f t="shared" si="46"/>
        <v>0</v>
      </c>
      <c r="AV164" t="s">
        <v>295</v>
      </c>
      <c r="AX164" s="49" t="e">
        <f t="shared" si="47"/>
        <v>#DIV/0!</v>
      </c>
    </row>
    <row r="165" spans="1:50" ht="15" thickBot="1" x14ac:dyDescent="0.35">
      <c r="A165" t="s">
        <v>178</v>
      </c>
      <c r="B165" t="s">
        <v>13</v>
      </c>
      <c r="C165" s="61" t="s">
        <v>292</v>
      </c>
      <c r="D165" t="s">
        <v>80</v>
      </c>
      <c r="E165" t="s">
        <v>298</v>
      </c>
      <c r="F165" t="s">
        <v>297</v>
      </c>
      <c r="AP165">
        <f t="shared" si="45"/>
        <v>0</v>
      </c>
      <c r="AQ165">
        <f t="shared" si="48"/>
        <v>0</v>
      </c>
      <c r="AR165">
        <f t="shared" si="46"/>
        <v>0</v>
      </c>
      <c r="AV165" t="s">
        <v>295</v>
      </c>
      <c r="AX165" s="49" t="e">
        <f t="shared" si="47"/>
        <v>#DIV/0!</v>
      </c>
    </row>
    <row r="166" spans="1:50" x14ac:dyDescent="0.3">
      <c r="A166" t="s">
        <v>178</v>
      </c>
      <c r="B166" t="s">
        <v>14</v>
      </c>
      <c r="C166" s="112" t="s">
        <v>75</v>
      </c>
      <c r="D166" t="s">
        <v>21</v>
      </c>
      <c r="E166" t="s">
        <v>179</v>
      </c>
      <c r="F166" t="s">
        <v>180</v>
      </c>
      <c r="G166">
        <v>7364</v>
      </c>
      <c r="H166" s="34">
        <v>6500</v>
      </c>
      <c r="I166" s="34">
        <v>5850</v>
      </c>
      <c r="J166" s="34">
        <v>3900</v>
      </c>
      <c r="K166" s="34">
        <v>3900</v>
      </c>
      <c r="O166">
        <v>7.1332055718298468</v>
      </c>
      <c r="P166">
        <v>7.8394330594099078</v>
      </c>
      <c r="Q166">
        <v>8.5456605469899678</v>
      </c>
      <c r="AP166">
        <f t="shared" si="45"/>
        <v>3.6580541393999213E-3</v>
      </c>
      <c r="AQ166">
        <f t="shared" si="48"/>
        <v>4.0202220817486707E-3</v>
      </c>
      <c r="AR166">
        <f t="shared" si="46"/>
        <v>4.3823900240974193E-3</v>
      </c>
      <c r="AV166" t="s">
        <v>291</v>
      </c>
      <c r="AX166" s="49">
        <f t="shared" si="47"/>
        <v>0</v>
      </c>
    </row>
    <row r="167" spans="1:50" x14ac:dyDescent="0.3">
      <c r="A167" t="s">
        <v>178</v>
      </c>
      <c r="B167" t="s">
        <v>14</v>
      </c>
      <c r="C167" t="s">
        <v>75</v>
      </c>
      <c r="D167" t="s">
        <v>38</v>
      </c>
      <c r="E167" t="s">
        <v>181</v>
      </c>
      <c r="F167" t="s">
        <v>180</v>
      </c>
      <c r="G167">
        <v>1700</v>
      </c>
      <c r="H167" s="34">
        <v>1500</v>
      </c>
      <c r="I167" s="34">
        <v>1350</v>
      </c>
      <c r="J167" s="34">
        <v>900</v>
      </c>
      <c r="K167" s="34">
        <v>900</v>
      </c>
      <c r="O167">
        <v>7.2297942847723329</v>
      </c>
      <c r="P167">
        <v>7.7750087565674457</v>
      </c>
      <c r="Q167">
        <v>8.3202232283625595</v>
      </c>
      <c r="AP167">
        <f t="shared" si="45"/>
        <v>1.6066209521716297E-2</v>
      </c>
      <c r="AQ167">
        <f t="shared" si="48"/>
        <v>1.7277797236816547E-2</v>
      </c>
      <c r="AR167">
        <f t="shared" si="46"/>
        <v>1.84893849519168E-2</v>
      </c>
      <c r="AV167" t="s">
        <v>291</v>
      </c>
      <c r="AX167" s="49">
        <f t="shared" si="47"/>
        <v>0</v>
      </c>
    </row>
    <row r="168" spans="1:50" x14ac:dyDescent="0.3">
      <c r="A168" t="s">
        <v>178</v>
      </c>
      <c r="B168" t="s">
        <v>14</v>
      </c>
      <c r="C168" t="s">
        <v>182</v>
      </c>
      <c r="D168" t="s">
        <v>23</v>
      </c>
      <c r="E168" t="s">
        <v>183</v>
      </c>
      <c r="F168" t="s">
        <v>184</v>
      </c>
      <c r="G168">
        <v>2350</v>
      </c>
      <c r="H168" s="34">
        <v>3500</v>
      </c>
      <c r="I168" s="34">
        <v>5250</v>
      </c>
      <c r="J168" s="34">
        <v>7000</v>
      </c>
      <c r="K168" s="34">
        <v>7000</v>
      </c>
      <c r="O168">
        <v>7.1538681398629862</v>
      </c>
      <c r="P168">
        <v>7.7961821366024626</v>
      </c>
      <c r="Q168">
        <v>8.438496133341939</v>
      </c>
      <c r="AP168">
        <f t="shared" si="45"/>
        <v>4.0879246513502781E-3</v>
      </c>
      <c r="AQ168">
        <f t="shared" si="48"/>
        <v>4.4549612209156932E-3</v>
      </c>
      <c r="AR168">
        <f t="shared" si="46"/>
        <v>4.8219977904811083E-3</v>
      </c>
      <c r="AV168" t="s">
        <v>291</v>
      </c>
      <c r="AX168" s="49">
        <f t="shared" si="47"/>
        <v>0</v>
      </c>
    </row>
    <row r="169" spans="1:50" x14ac:dyDescent="0.3">
      <c r="A169" t="s">
        <v>178</v>
      </c>
      <c r="B169" t="s">
        <v>14</v>
      </c>
      <c r="C169" t="s">
        <v>75</v>
      </c>
      <c r="D169" t="s">
        <v>185</v>
      </c>
      <c r="E169" t="s">
        <v>186</v>
      </c>
      <c r="F169" t="s">
        <v>187</v>
      </c>
      <c r="G169">
        <v>0</v>
      </c>
      <c r="H169" s="34">
        <v>10</v>
      </c>
      <c r="I169" s="34">
        <v>20</v>
      </c>
      <c r="J169" s="34">
        <v>20</v>
      </c>
      <c r="K169" s="34">
        <v>20</v>
      </c>
      <c r="O169">
        <v>3.9707941385409375E-2</v>
      </c>
      <c r="P169">
        <v>4.1780835626720261E-2</v>
      </c>
      <c r="Q169">
        <v>4.3853729868031148E-2</v>
      </c>
      <c r="AP169">
        <f t="shared" si="45"/>
        <v>0</v>
      </c>
      <c r="AQ169">
        <f t="shared" si="48"/>
        <v>0</v>
      </c>
      <c r="AR169">
        <f t="shared" si="46"/>
        <v>0</v>
      </c>
      <c r="AV169" t="s">
        <v>291</v>
      </c>
      <c r="AX169" s="49">
        <f t="shared" si="47"/>
        <v>0</v>
      </c>
    </row>
    <row r="170" spans="1:50" x14ac:dyDescent="0.3">
      <c r="A170" t="s">
        <v>178</v>
      </c>
      <c r="B170" t="s">
        <v>14</v>
      </c>
      <c r="C170" t="s">
        <v>82</v>
      </c>
      <c r="D170" t="s">
        <v>28</v>
      </c>
      <c r="E170" t="s">
        <v>188</v>
      </c>
      <c r="F170" t="s">
        <v>167</v>
      </c>
      <c r="G170">
        <v>21.666877612304688</v>
      </c>
      <c r="H170" s="34">
        <v>21</v>
      </c>
      <c r="I170" s="34">
        <v>20</v>
      </c>
      <c r="J170" s="34">
        <v>19</v>
      </c>
      <c r="K170" s="34">
        <v>19</v>
      </c>
      <c r="O170">
        <v>2.2855476645748638</v>
      </c>
      <c r="P170">
        <v>2.4226623005786974</v>
      </c>
      <c r="Q170">
        <v>2.5597769365825309</v>
      </c>
      <c r="AP170">
        <f t="shared" si="45"/>
        <v>2.2855476645748638</v>
      </c>
      <c r="AQ170">
        <f t="shared" si="48"/>
        <v>2.4226623005786974</v>
      </c>
      <c r="AR170">
        <f t="shared" si="46"/>
        <v>2.5597769365825309</v>
      </c>
      <c r="AV170" t="s">
        <v>291</v>
      </c>
      <c r="AX170" s="49">
        <f t="shared" si="47"/>
        <v>0</v>
      </c>
    </row>
    <row r="171" spans="1:50" x14ac:dyDescent="0.3">
      <c r="A171" t="s">
        <v>178</v>
      </c>
      <c r="B171" t="s">
        <v>14</v>
      </c>
      <c r="C171" t="s">
        <v>123</v>
      </c>
      <c r="D171" t="s">
        <v>43</v>
      </c>
      <c r="E171" t="s">
        <v>189</v>
      </c>
      <c r="F171" t="s">
        <v>167</v>
      </c>
      <c r="G171">
        <v>5.5</v>
      </c>
      <c r="H171" s="34">
        <v>7</v>
      </c>
      <c r="I171" s="34">
        <v>10</v>
      </c>
      <c r="J171" s="34">
        <v>12</v>
      </c>
      <c r="K171" s="34">
        <v>12</v>
      </c>
      <c r="O171">
        <v>0.65310345030378103</v>
      </c>
      <c r="P171">
        <v>0.67976138353765403</v>
      </c>
      <c r="Q171">
        <v>0.70641931677152703</v>
      </c>
      <c r="AP171">
        <f t="shared" si="45"/>
        <v>0.32655172515189052</v>
      </c>
      <c r="AQ171">
        <f t="shared" si="48"/>
        <v>0.33988069176882701</v>
      </c>
      <c r="AR171">
        <f t="shared" si="46"/>
        <v>0.35320965838576351</v>
      </c>
      <c r="AV171" t="s">
        <v>291</v>
      </c>
      <c r="AX171" s="49">
        <f t="shared" si="47"/>
        <v>0</v>
      </c>
    </row>
    <row r="172" spans="1:50" x14ac:dyDescent="0.3">
      <c r="A172" t="s">
        <v>178</v>
      </c>
      <c r="B172" t="s">
        <v>14</v>
      </c>
      <c r="C172" t="s">
        <v>126</v>
      </c>
      <c r="D172" t="s">
        <v>44</v>
      </c>
      <c r="E172" t="s">
        <v>191</v>
      </c>
      <c r="F172" t="s">
        <v>192</v>
      </c>
      <c r="G172">
        <v>73</v>
      </c>
      <c r="H172" s="34">
        <v>77</v>
      </c>
      <c r="I172" s="34">
        <v>78</v>
      </c>
      <c r="J172" s="34">
        <v>90</v>
      </c>
      <c r="K172" s="34">
        <v>90</v>
      </c>
      <c r="O172">
        <v>1.5125197343767542</v>
      </c>
      <c r="P172">
        <v>1.6148455122591856</v>
      </c>
      <c r="Q172">
        <v>1.717171290141617</v>
      </c>
      <c r="AP172">
        <f t="shared" si="45"/>
        <v>0.12604331119806286</v>
      </c>
      <c r="AQ172">
        <f t="shared" si="48"/>
        <v>0.13457045935493214</v>
      </c>
      <c r="AR172">
        <f t="shared" si="46"/>
        <v>0.14309760751180142</v>
      </c>
      <c r="AV172" t="s">
        <v>291</v>
      </c>
      <c r="AX172" s="49">
        <f t="shared" si="47"/>
        <v>0</v>
      </c>
    </row>
    <row r="173" spans="1:50" x14ac:dyDescent="0.3">
      <c r="A173" t="s">
        <v>178</v>
      </c>
      <c r="B173" t="s">
        <v>14</v>
      </c>
      <c r="C173" t="s">
        <v>182</v>
      </c>
      <c r="D173" t="s">
        <v>24</v>
      </c>
      <c r="E173" t="s">
        <v>193</v>
      </c>
      <c r="F173" t="s">
        <v>194</v>
      </c>
      <c r="G173">
        <v>0</v>
      </c>
      <c r="H173" s="34">
        <v>2</v>
      </c>
      <c r="I173" s="34">
        <v>4</v>
      </c>
      <c r="J173" s="34">
        <v>4</v>
      </c>
      <c r="K173" s="34">
        <v>4</v>
      </c>
      <c r="O173">
        <v>0.17578218651852998</v>
      </c>
      <c r="P173">
        <v>0.19154991243432512</v>
      </c>
      <c r="Q173">
        <v>0.20731763835012026</v>
      </c>
      <c r="AP173">
        <f t="shared" si="45"/>
        <v>0</v>
      </c>
      <c r="AQ173">
        <f t="shared" si="48"/>
        <v>0</v>
      </c>
      <c r="AR173">
        <f t="shared" si="46"/>
        <v>0</v>
      </c>
      <c r="AV173" t="s">
        <v>291</v>
      </c>
      <c r="AX173" s="49">
        <f t="shared" si="47"/>
        <v>0</v>
      </c>
    </row>
    <row r="174" spans="1:50" x14ac:dyDescent="0.3">
      <c r="A174" t="s">
        <v>178</v>
      </c>
      <c r="B174" t="s">
        <v>14</v>
      </c>
      <c r="C174" t="s">
        <v>68</v>
      </c>
      <c r="D174" t="s">
        <v>40</v>
      </c>
      <c r="E174" t="s">
        <v>196</v>
      </c>
      <c r="F174" t="s">
        <v>169</v>
      </c>
      <c r="G174">
        <v>1170</v>
      </c>
      <c r="H174" s="34">
        <v>1000</v>
      </c>
      <c r="I174" s="34">
        <v>750</v>
      </c>
      <c r="J174" s="34">
        <v>500</v>
      </c>
      <c r="K174" s="34">
        <v>500</v>
      </c>
      <c r="O174">
        <v>6.9678664627521286E-2</v>
      </c>
      <c r="P174">
        <v>7.6533903368703207E-2</v>
      </c>
      <c r="Q174">
        <v>8.3389142109885128E-2</v>
      </c>
      <c r="AP174">
        <f t="shared" si="45"/>
        <v>2.7871465851008517E-4</v>
      </c>
      <c r="AQ174">
        <f t="shared" si="48"/>
        <v>3.0613561347481286E-4</v>
      </c>
      <c r="AR174">
        <f t="shared" si="46"/>
        <v>3.3355656843954049E-4</v>
      </c>
      <c r="AV174" t="s">
        <v>291</v>
      </c>
      <c r="AX174" s="49">
        <f t="shared" si="47"/>
        <v>0</v>
      </c>
    </row>
    <row r="175" spans="1:50" x14ac:dyDescent="0.3">
      <c r="A175" t="s">
        <v>178</v>
      </c>
      <c r="B175" t="s">
        <v>14</v>
      </c>
      <c r="C175" t="s">
        <v>68</v>
      </c>
      <c r="D175" t="s">
        <v>80</v>
      </c>
      <c r="E175" t="s">
        <v>197</v>
      </c>
      <c r="G175">
        <v>17500</v>
      </c>
      <c r="H175" s="34">
        <v>14000</v>
      </c>
      <c r="I175" s="34">
        <v>8250</v>
      </c>
      <c r="J175" s="34">
        <v>2500</v>
      </c>
      <c r="K175" s="34">
        <v>2500</v>
      </c>
      <c r="O175">
        <v>0.46796298460504704</v>
      </c>
      <c r="P175">
        <v>0.51939770044925382</v>
      </c>
      <c r="Q175">
        <v>0.5708324162934606</v>
      </c>
      <c r="AP175">
        <f t="shared" si="45"/>
        <v>8.1384866887834268E-5</v>
      </c>
      <c r="AQ175">
        <f t="shared" si="48"/>
        <v>9.0330034860739794E-5</v>
      </c>
      <c r="AR175">
        <f t="shared" si="46"/>
        <v>9.927520283364532E-5</v>
      </c>
      <c r="AV175" t="s">
        <v>291</v>
      </c>
      <c r="AX175" s="49">
        <f t="shared" si="47"/>
        <v>0</v>
      </c>
    </row>
    <row r="176" spans="1:50" x14ac:dyDescent="0.3">
      <c r="A176" t="s">
        <v>178</v>
      </c>
      <c r="B176" t="s">
        <v>14</v>
      </c>
      <c r="C176" t="s">
        <v>86</v>
      </c>
      <c r="D176" t="s">
        <v>26</v>
      </c>
      <c r="E176" t="s">
        <v>198</v>
      </c>
      <c r="F176" t="s">
        <v>199</v>
      </c>
      <c r="G176">
        <v>8.0000000000000002E-3</v>
      </c>
      <c r="H176" s="34">
        <v>6.6666670000000003E-3</v>
      </c>
      <c r="I176" s="34">
        <v>5.0000000000000001E-3</v>
      </c>
      <c r="J176" s="34">
        <v>4.0000000000000001E-3</v>
      </c>
      <c r="K176" s="34">
        <v>4.0000000000000001E-3</v>
      </c>
      <c r="O176">
        <v>2.9807999774904594</v>
      </c>
      <c r="P176">
        <v>3.3309597197898566</v>
      </c>
      <c r="Q176">
        <v>3.6811194620892538</v>
      </c>
      <c r="AP176">
        <f t="shared" si="45"/>
        <v>2980.7999774904592</v>
      </c>
      <c r="AQ176">
        <f t="shared" si="48"/>
        <v>3330.9597197898565</v>
      </c>
      <c r="AR176">
        <f t="shared" si="46"/>
        <v>3681.1194620892538</v>
      </c>
      <c r="AV176" t="s">
        <v>291</v>
      </c>
      <c r="AX176" s="49">
        <f t="shared" si="47"/>
        <v>0</v>
      </c>
    </row>
    <row r="177" spans="1:50" x14ac:dyDescent="0.3">
      <c r="A177" t="s">
        <v>178</v>
      </c>
      <c r="B177" t="s">
        <v>14</v>
      </c>
      <c r="C177" t="s">
        <v>149</v>
      </c>
      <c r="D177" t="s">
        <v>17</v>
      </c>
      <c r="E177" t="s">
        <v>200</v>
      </c>
      <c r="F177" t="s">
        <v>201</v>
      </c>
      <c r="G177">
        <v>1930</v>
      </c>
      <c r="H177" s="34">
        <v>1800</v>
      </c>
      <c r="I177" s="34">
        <v>1620</v>
      </c>
      <c r="J177" s="34">
        <v>1440</v>
      </c>
      <c r="K177" s="34">
        <v>1440</v>
      </c>
      <c r="O177">
        <v>17.046454884848497</v>
      </c>
      <c r="P177">
        <v>17.390862259942949</v>
      </c>
      <c r="Q177">
        <v>17.735269635037401</v>
      </c>
      <c r="AP177">
        <f t="shared" si="45"/>
        <v>9.4702527138047207E-2</v>
      </c>
      <c r="AQ177">
        <f t="shared" si="48"/>
        <v>9.6615901444127489E-2</v>
      </c>
      <c r="AR177">
        <f t="shared" si="46"/>
        <v>9.8529275750207784E-2</v>
      </c>
      <c r="AV177" t="s">
        <v>291</v>
      </c>
      <c r="AX177" s="49">
        <f t="shared" si="47"/>
        <v>0</v>
      </c>
    </row>
    <row r="178" spans="1:50" x14ac:dyDescent="0.3">
      <c r="A178" t="s">
        <v>178</v>
      </c>
      <c r="B178" t="s">
        <v>14</v>
      </c>
      <c r="C178" t="s">
        <v>98</v>
      </c>
      <c r="D178" t="s">
        <v>27</v>
      </c>
      <c r="E178" t="s">
        <v>202</v>
      </c>
      <c r="F178" t="s">
        <v>169</v>
      </c>
      <c r="G178">
        <v>195</v>
      </c>
      <c r="H178" s="34">
        <v>180</v>
      </c>
      <c r="I178" s="34">
        <v>162</v>
      </c>
      <c r="J178" s="34">
        <v>135</v>
      </c>
      <c r="K178" s="34">
        <v>135</v>
      </c>
      <c r="O178">
        <v>2.9299399924711418</v>
      </c>
      <c r="P178">
        <v>3.0700505935006777</v>
      </c>
      <c r="Q178">
        <v>3.2101611945302135</v>
      </c>
      <c r="AP178">
        <f t="shared" si="45"/>
        <v>0.10851629601744969</v>
      </c>
      <c r="AQ178">
        <f t="shared" si="48"/>
        <v>0.11370557753706213</v>
      </c>
      <c r="AR178">
        <f t="shared" si="46"/>
        <v>0.11889485905667457</v>
      </c>
      <c r="AV178" t="s">
        <v>291</v>
      </c>
      <c r="AX178" s="49">
        <f t="shared" si="47"/>
        <v>0</v>
      </c>
    </row>
    <row r="179" spans="1:50" x14ac:dyDescent="0.3">
      <c r="A179" t="s">
        <v>178</v>
      </c>
      <c r="B179" t="s">
        <v>14</v>
      </c>
      <c r="C179" t="s">
        <v>101</v>
      </c>
      <c r="D179" t="s">
        <v>102</v>
      </c>
      <c r="E179" t="s">
        <v>203</v>
      </c>
      <c r="F179" t="s">
        <v>70</v>
      </c>
      <c r="G179">
        <v>2400</v>
      </c>
      <c r="H179" s="34">
        <v>2186</v>
      </c>
      <c r="I179" s="34">
        <v>1968</v>
      </c>
      <c r="J179" s="34">
        <v>1640</v>
      </c>
      <c r="K179" s="34">
        <v>1640</v>
      </c>
      <c r="O179">
        <v>2.1265585155493389</v>
      </c>
      <c r="P179">
        <v>2.2431957698613436</v>
      </c>
      <c r="Q179">
        <v>2.3598330241733483</v>
      </c>
      <c r="AP179">
        <f t="shared" si="45"/>
        <v>6.4834101083821307E-3</v>
      </c>
      <c r="AQ179">
        <f t="shared" si="48"/>
        <v>6.8390114934797058E-3</v>
      </c>
      <c r="AR179">
        <f t="shared" si="46"/>
        <v>7.1946128785772816E-3</v>
      </c>
      <c r="AV179" t="s">
        <v>291</v>
      </c>
      <c r="AX179" s="49">
        <f t="shared" si="47"/>
        <v>0</v>
      </c>
    </row>
    <row r="180" spans="1:50" x14ac:dyDescent="0.3">
      <c r="A180" t="s">
        <v>178</v>
      </c>
      <c r="B180" t="s">
        <v>14</v>
      </c>
      <c r="C180" t="s">
        <v>182</v>
      </c>
      <c r="D180" t="s">
        <v>22</v>
      </c>
      <c r="E180" t="s">
        <v>204</v>
      </c>
      <c r="F180" t="s">
        <v>194</v>
      </c>
      <c r="H180" s="34">
        <v>0</v>
      </c>
      <c r="I180" s="34">
        <v>2</v>
      </c>
      <c r="J180" s="34">
        <v>4</v>
      </c>
      <c r="K180" s="34">
        <v>4</v>
      </c>
      <c r="O180">
        <v>7.1666230328902653E-2</v>
      </c>
      <c r="P180">
        <v>7.8598949211908589E-2</v>
      </c>
      <c r="Q180">
        <v>8.5531668094914526E-2</v>
      </c>
      <c r="AP180">
        <f t="shared" si="45"/>
        <v>3.5833115164451326E-2</v>
      </c>
      <c r="AQ180">
        <f t="shared" si="48"/>
        <v>3.9299474605954295E-2</v>
      </c>
      <c r="AR180">
        <f t="shared" si="46"/>
        <v>4.2765834047457263E-2</v>
      </c>
      <c r="AV180" t="s">
        <v>291</v>
      </c>
      <c r="AX180" s="49">
        <f t="shared" si="47"/>
        <v>0</v>
      </c>
    </row>
    <row r="181" spans="1:50" x14ac:dyDescent="0.3">
      <c r="A181" t="s">
        <v>178</v>
      </c>
      <c r="B181" t="s">
        <v>14</v>
      </c>
      <c r="C181" t="s">
        <v>108</v>
      </c>
      <c r="D181" t="s">
        <v>35</v>
      </c>
      <c r="E181" t="s">
        <v>205</v>
      </c>
      <c r="F181" t="s">
        <v>206</v>
      </c>
      <c r="G181">
        <v>0</v>
      </c>
      <c r="H181" s="34">
        <v>189</v>
      </c>
      <c r="I181" s="34">
        <v>410.4</v>
      </c>
      <c r="J181" s="34">
        <v>766.8</v>
      </c>
      <c r="K181" s="34">
        <v>766.8</v>
      </c>
      <c r="O181">
        <v>11.570684128413475</v>
      </c>
      <c r="P181">
        <v>12.283270645889145</v>
      </c>
      <c r="Q181">
        <v>12.995857163364814</v>
      </c>
      <c r="AP181">
        <f t="shared" si="45"/>
        <v>3.2465443682417161E-2</v>
      </c>
      <c r="AQ181">
        <f t="shared" si="48"/>
        <v>3.4464844685435314E-2</v>
      </c>
      <c r="AR181">
        <f t="shared" si="46"/>
        <v>3.6464245688453467E-2</v>
      </c>
      <c r="AV181" t="s">
        <v>291</v>
      </c>
      <c r="AX181" s="49">
        <f t="shared" si="47"/>
        <v>0</v>
      </c>
    </row>
    <row r="182" spans="1:50" x14ac:dyDescent="0.3">
      <c r="A182" t="s">
        <v>178</v>
      </c>
      <c r="B182" t="s">
        <v>14</v>
      </c>
      <c r="C182" t="s">
        <v>112</v>
      </c>
      <c r="D182" t="s">
        <v>174</v>
      </c>
      <c r="E182" t="s">
        <v>146</v>
      </c>
      <c r="F182" t="s">
        <v>115</v>
      </c>
      <c r="G182">
        <v>6</v>
      </c>
      <c r="H182" s="34">
        <v>4</v>
      </c>
      <c r="I182" s="34">
        <v>3</v>
      </c>
      <c r="J182" s="34">
        <v>0</v>
      </c>
      <c r="K182" s="34">
        <v>0</v>
      </c>
      <c r="O182">
        <v>3.2906247816266743</v>
      </c>
      <c r="P182">
        <v>3.590214535901918</v>
      </c>
      <c r="Q182">
        <v>3.8898042901771617</v>
      </c>
      <c r="AP182">
        <f t="shared" si="45"/>
        <v>1.0968749272088913</v>
      </c>
      <c r="AQ182">
        <f t="shared" si="48"/>
        <v>1.1967381786339726</v>
      </c>
      <c r="AR182">
        <f t="shared" si="46"/>
        <v>1.2966014300590538</v>
      </c>
      <c r="AV182" t="s">
        <v>291</v>
      </c>
      <c r="AX182" s="49">
        <f t="shared" si="47"/>
        <v>0</v>
      </c>
    </row>
    <row r="183" spans="1:50" x14ac:dyDescent="0.3">
      <c r="A183" t="s">
        <v>178</v>
      </c>
      <c r="B183" t="s">
        <v>14</v>
      </c>
      <c r="C183" t="s">
        <v>207</v>
      </c>
      <c r="D183" t="s">
        <v>208</v>
      </c>
      <c r="E183" t="s">
        <v>209</v>
      </c>
      <c r="F183" t="s">
        <v>210</v>
      </c>
      <c r="G183">
        <v>145</v>
      </c>
      <c r="H183" s="34">
        <v>140</v>
      </c>
      <c r="I183" s="34">
        <v>136</v>
      </c>
      <c r="J183" s="34">
        <v>126</v>
      </c>
      <c r="K183" s="34">
        <v>126</v>
      </c>
      <c r="O183">
        <v>0.95930912034548366</v>
      </c>
      <c r="P183">
        <v>1.030845008756573</v>
      </c>
      <c r="Q183">
        <v>1.1023808971676625</v>
      </c>
      <c r="AP183">
        <f t="shared" si="45"/>
        <v>9.5930912034548371E-2</v>
      </c>
      <c r="AQ183">
        <f t="shared" si="48"/>
        <v>0.10308450087565731</v>
      </c>
      <c r="AR183">
        <f t="shared" si="46"/>
        <v>0.11023808971676625</v>
      </c>
      <c r="AV183" t="s">
        <v>291</v>
      </c>
      <c r="AX183" s="49">
        <f t="shared" si="47"/>
        <v>0</v>
      </c>
    </row>
    <row r="184" spans="1:50" x14ac:dyDescent="0.3">
      <c r="A184" t="s">
        <v>178</v>
      </c>
      <c r="B184" t="s">
        <v>14</v>
      </c>
      <c r="C184" t="s">
        <v>158</v>
      </c>
      <c r="D184" t="s">
        <v>159</v>
      </c>
      <c r="E184" t="s">
        <v>160</v>
      </c>
      <c r="F184" t="s">
        <v>212</v>
      </c>
      <c r="G184">
        <v>61</v>
      </c>
      <c r="H184" s="34">
        <v>70</v>
      </c>
      <c r="I184" s="34">
        <v>80</v>
      </c>
      <c r="J184" s="34">
        <v>95</v>
      </c>
      <c r="K184" s="34">
        <v>95</v>
      </c>
      <c r="O184">
        <v>0.10715829922144882</v>
      </c>
      <c r="P184">
        <v>0.11490912628916118</v>
      </c>
      <c r="Q184">
        <v>0.12265995335687355</v>
      </c>
      <c r="AP184">
        <f t="shared" si="45"/>
        <v>7.1438866147632545E-3</v>
      </c>
      <c r="AQ184">
        <f t="shared" si="48"/>
        <v>7.6606084192774124E-3</v>
      </c>
      <c r="AR184">
        <f t="shared" si="46"/>
        <v>8.1773302237915704E-3</v>
      </c>
      <c r="AV184" t="s">
        <v>291</v>
      </c>
      <c r="AX184" s="49">
        <f t="shared" si="47"/>
        <v>0</v>
      </c>
    </row>
    <row r="185" spans="1:50" x14ac:dyDescent="0.3">
      <c r="A185" t="s">
        <v>178</v>
      </c>
      <c r="B185" t="s">
        <v>14</v>
      </c>
      <c r="C185" t="s">
        <v>292</v>
      </c>
      <c r="D185" t="s">
        <v>80</v>
      </c>
      <c r="E185" t="s">
        <v>293</v>
      </c>
      <c r="F185" t="s">
        <v>294</v>
      </c>
      <c r="G185">
        <v>4</v>
      </c>
      <c r="H185" s="34">
        <v>3</v>
      </c>
      <c r="I185" s="34">
        <v>2</v>
      </c>
      <c r="J185" s="34">
        <v>1</v>
      </c>
      <c r="K185" s="34">
        <v>1</v>
      </c>
      <c r="O185">
        <v>3.6519291345650108E-2</v>
      </c>
      <c r="P185">
        <v>3.8183012259194758E-2</v>
      </c>
      <c r="Q185">
        <v>3.9846733172739408E-2</v>
      </c>
      <c r="AP185">
        <f t="shared" si="45"/>
        <v>3.6519291345650108E-2</v>
      </c>
      <c r="AQ185">
        <f t="shared" si="48"/>
        <v>3.8183012259194758E-2</v>
      </c>
      <c r="AR185">
        <f t="shared" si="46"/>
        <v>3.9846733172739408E-2</v>
      </c>
      <c r="AV185" t="s">
        <v>295</v>
      </c>
      <c r="AX185" s="49">
        <f t="shared" si="47"/>
        <v>0</v>
      </c>
    </row>
    <row r="186" spans="1:50" x14ac:dyDescent="0.3">
      <c r="A186" t="s">
        <v>178</v>
      </c>
      <c r="B186" t="s">
        <v>14</v>
      </c>
      <c r="C186" t="s">
        <v>126</v>
      </c>
      <c r="D186" t="s">
        <v>36</v>
      </c>
      <c r="E186" t="s">
        <v>213</v>
      </c>
      <c r="F186" t="s">
        <v>214</v>
      </c>
      <c r="G186">
        <v>0</v>
      </c>
      <c r="H186" s="34">
        <v>40000</v>
      </c>
      <c r="I186" s="34">
        <v>80000</v>
      </c>
      <c r="J186" s="34">
        <v>80000</v>
      </c>
      <c r="K186" s="34">
        <v>80000</v>
      </c>
      <c r="O186">
        <v>9.5738903036887604E-2</v>
      </c>
      <c r="P186">
        <v>0.10612959719789812</v>
      </c>
      <c r="Q186">
        <v>0.11652029135890864</v>
      </c>
      <c r="AP186">
        <f t="shared" ref="AP186:AP188" si="49">IFERROR(O186/SQRT(($J186-$I186)^2),0)</f>
        <v>0</v>
      </c>
      <c r="AQ186">
        <f t="shared" si="48"/>
        <v>0</v>
      </c>
      <c r="AR186">
        <f t="shared" ref="AR186:AR188" si="50">IFERROR(Q186/SQRT(($J186-$I186)^2),0)</f>
        <v>0</v>
      </c>
      <c r="AV186" t="s">
        <v>291</v>
      </c>
      <c r="AX186" s="49">
        <f t="shared" si="47"/>
        <v>0</v>
      </c>
    </row>
    <row r="187" spans="1:50" x14ac:dyDescent="0.3">
      <c r="A187" t="s">
        <v>178</v>
      </c>
      <c r="B187" t="s">
        <v>14</v>
      </c>
      <c r="C187" t="s">
        <v>292</v>
      </c>
      <c r="D187" t="s">
        <v>80</v>
      </c>
      <c r="E187" t="s">
        <v>296</v>
      </c>
      <c r="F187" t="s">
        <v>297</v>
      </c>
      <c r="O187">
        <v>0.54996124886103004</v>
      </c>
      <c r="P187">
        <v>0.59763222416812722</v>
      </c>
      <c r="Q187">
        <v>0.64530319947522441</v>
      </c>
      <c r="AP187">
        <f t="shared" si="49"/>
        <v>0</v>
      </c>
      <c r="AQ187">
        <f t="shared" si="48"/>
        <v>0</v>
      </c>
      <c r="AR187">
        <f t="shared" si="50"/>
        <v>0</v>
      </c>
      <c r="AV187" t="s">
        <v>295</v>
      </c>
      <c r="AX187" s="49">
        <f t="shared" si="47"/>
        <v>0</v>
      </c>
    </row>
    <row r="188" spans="1:50" ht="15" thickBot="1" x14ac:dyDescent="0.35">
      <c r="A188" t="s">
        <v>178</v>
      </c>
      <c r="B188" t="s">
        <v>14</v>
      </c>
      <c r="C188" s="61" t="s">
        <v>292</v>
      </c>
      <c r="D188" t="s">
        <v>80</v>
      </c>
      <c r="E188" t="s">
        <v>298</v>
      </c>
      <c r="F188" t="s">
        <v>297</v>
      </c>
      <c r="O188">
        <v>0.4445776753640639</v>
      </c>
      <c r="P188">
        <v>0.49047285464097823</v>
      </c>
      <c r="Q188">
        <v>0.53636803391789256</v>
      </c>
      <c r="AP188">
        <f t="shared" si="49"/>
        <v>0</v>
      </c>
      <c r="AQ188">
        <f t="shared" si="48"/>
        <v>0</v>
      </c>
      <c r="AR188">
        <f t="shared" si="50"/>
        <v>0</v>
      </c>
      <c r="AV188" t="s">
        <v>295</v>
      </c>
      <c r="AX188" s="49">
        <f t="shared" si="47"/>
        <v>0</v>
      </c>
    </row>
  </sheetData>
  <autoFilter ref="B3:CM188" xr:uid="{00000000-0009-0000-0000-000002000000}"/>
  <mergeCells count="10">
    <mergeCell ref="U1:AC1"/>
    <mergeCell ref="AD1:AL1"/>
    <mergeCell ref="AM1:AU1"/>
    <mergeCell ref="AA2:AC2"/>
    <mergeCell ref="AD2:AF2"/>
    <mergeCell ref="AG2:AI2"/>
    <mergeCell ref="AJ2:AL2"/>
    <mergeCell ref="AM2:AO2"/>
    <mergeCell ref="AP2:AR2"/>
    <mergeCell ref="AS2:AU2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49e5993-d204-4c42-8fa1-4cc41f5e030c">DJPMS4CF7MJS-231543103-670</_dlc_DocId>
    <_dlc_DocIdUrl xmlns="b49e5993-d204-4c42-8fa1-4cc41f5e030c">
      <Url>https://wessexwater.sharepoint.com/teams/wx-bp/_layouts/15/DocIdRedir.aspx?ID=DJPMS4CF7MJS-231543103-670</Url>
      <Description>DJPMS4CF7MJS-231543103-670</Description>
    </_dlc_DocIdUrl>
    <j4edf6b4f3f544e384b64d978a1f67b2 xmlns="138e79af-97e9-467e-b691-fc96845a5065">
      <Terms xmlns="http://schemas.microsoft.com/office/infopath/2007/PartnerControls"/>
    </j4edf6b4f3f544e384b64d978a1f67b2>
    <Document_x0020_Date xmlns="138e79af-97e9-467e-b691-fc96845a5065" xsi:nil="true"/>
    <ArchiveDate xmlns="138e79af-97e9-467e-b691-fc96845a5065" xsi:nil="true"/>
    <e3bbe34e58ad4508899d7e8e5a3222d7 xmlns="138e79af-97e9-467e-b691-fc96845a5065">
      <Terms xmlns="http://schemas.microsoft.com/office/infopath/2007/PartnerControls"/>
    </e3bbe34e58ad4508899d7e8e5a3222d7>
    <od2f647b84b1401a9186c324d297acef xmlns="138e79af-97e9-467e-b691-fc96845a5065">
      <Terms xmlns="http://schemas.microsoft.com/office/infopath/2007/PartnerControls"/>
    </od2f647b84b1401a9186c324d297acef>
    <a3636f413ca84f4aa007a658eddb4a33 xmlns="138e79af-97e9-467e-b691-fc96845a5065">
      <Terms xmlns="http://schemas.microsoft.com/office/infopath/2007/PartnerControls"/>
    </a3636f413ca84f4aa007a658eddb4a33>
    <Reference xmlns="138e79af-97e9-467e-b691-fc96845a5065" xsi:nil="true"/>
    <TaxCatchAll xmlns="138e79af-97e9-467e-b691-fc96845a5065"/>
    <IsSecure xmlns="138e79af-97e9-467e-b691-fc96845a5065">No</IsSecur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DEF460391E80A2479A3051B62F5365DD00F3B8E627E3780F46ADD634571DD229B7" ma:contentTypeVersion="18" ma:contentTypeDescription="" ma:contentTypeScope="" ma:versionID="b927a7e9d5102360a3ef8ccb20a79abc">
  <xsd:schema xmlns:xsd="http://www.w3.org/2001/XMLSchema" xmlns:xs="http://www.w3.org/2001/XMLSchema" xmlns:p="http://schemas.microsoft.com/office/2006/metadata/properties" xmlns:ns2="138e79af-97e9-467e-b691-fc96845a5065" xmlns:ns3="b49e5993-d204-4c42-8fa1-4cc41f5e030c" xmlns:ns4="5b5e9a24-37b3-4fb2-8734-94521adfbf18" targetNamespace="http://schemas.microsoft.com/office/2006/metadata/properties" ma:root="true" ma:fieldsID="839ba02e9435bef16354dd39cc43bba2" ns2:_="" ns3:_="" ns4:_="">
    <xsd:import namespace="138e79af-97e9-467e-b691-fc96845a5065"/>
    <xsd:import namespace="b49e5993-d204-4c42-8fa1-4cc41f5e030c"/>
    <xsd:import namespace="5b5e9a24-37b3-4fb2-8734-94521adfbf18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Reference" minOccurs="0"/>
                <xsd:element ref="ns2:j4edf6b4f3f544e384b64d978a1f67b2" minOccurs="0"/>
                <xsd:element ref="ns2:e3bbe34e58ad4508899d7e8e5a3222d7" minOccurs="0"/>
                <xsd:element ref="ns2:a3636f413ca84f4aa007a658eddb4a33" minOccurs="0"/>
                <xsd:element ref="ns2:TaxCatchAll" minOccurs="0"/>
                <xsd:element ref="ns2:od2f647b84b1401a9186c324d297acef" minOccurs="0"/>
                <xsd:element ref="ns2:TaxCatchAllLabel" minOccurs="0"/>
                <xsd:element ref="ns2:ArchiveDate" minOccurs="0"/>
                <xsd:element ref="ns2:IsSecure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79af-97e9-467e-b691-fc96845a5065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6" nillable="true" ma:displayName="Document Date" ma:format="DateOnly" ma:hidden="true" ma:internalName="Document_x0020_Date" ma:readOnly="false">
      <xsd:simpleType>
        <xsd:restriction base="dms:DateTime"/>
      </xsd:simpleType>
    </xsd:element>
    <xsd:element name="Reference" ma:index="7" nillable="true" ma:displayName="Your Ref" ma:hidden="true" ma:internalName="Reference" ma:readOnly="false">
      <xsd:simpleType>
        <xsd:restriction base="dms:Text">
          <xsd:maxLength value="255"/>
        </xsd:restriction>
      </xsd:simpleType>
    </xsd:element>
    <xsd:element name="j4edf6b4f3f544e384b64d978a1f67b2" ma:index="8" nillable="true" ma:taxonomy="true" ma:internalName="j4edf6b4f3f544e384b64d978a1f67b2" ma:taxonomyFieldName="Function" ma:displayName="Function" ma:readOnly="false" ma:default="" ma:fieldId="{34edf6b4-f3f5-44e3-84b6-4d978a1f67b2}" ma:taxonomyMulti="true" ma:sspId="5893317c-9bf8-4bcb-b153-30688475ad4b" ma:termSetId="c39e38bd-6647-4c32-a909-e6ecd4d8b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3bbe34e58ad4508899d7e8e5a3222d7" ma:index="11" nillable="true" ma:taxonomy="true" ma:internalName="e3bbe34e58ad4508899d7e8e5a3222d7" ma:taxonomyFieldName="Site_x0020_Id" ma:displayName="Site ID" ma:readOnly="false" ma:default="" ma:fieldId="{e3bbe34e-58ad-4508-899d-7e8e5a3222d7}" ma:taxonomyMulti="true" ma:sspId="5893317c-9bf8-4bcb-b153-30688475ad4b" ma:termSetId="5ab2ef19-8632-4b0d-9624-53eb1399c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36f413ca84f4aa007a658eddb4a33" ma:index="15" nillable="true" ma:taxonomy="true" ma:internalName="a3636f413ca84f4aa007a658eddb4a33" ma:taxonomyFieldName="Document_x0020_Type" ma:displayName="Document Type" ma:readOnly="false" ma:default="" ma:fieldId="{a3636f41-3ca8-4f4a-a007-a658eddb4a33}" ma:sspId="5893317c-9bf8-4bcb-b153-30688475ad4b" ma:termSetId="631b5733-5b06-4855-b308-fb3edae270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3af6d87b-783c-4d0f-a83c-ae72126e2641}" ma:internalName="TaxCatchAll" ma:showField="CatchAllData" ma:web="b49e5993-d204-4c42-8fa1-4cc41f5e0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2f647b84b1401a9186c324d297acef" ma:index="18" nillable="true" ma:taxonomy="true" ma:internalName="od2f647b84b1401a9186c324d297acef" ma:taxonomyFieldName="LoB" ma:displayName="Line of Business" ma:readOnly="false" ma:default="" ma:fieldId="{8d2f647b-84b1-401a-9186-c324d297acef}" ma:taxonomyMulti="true" ma:sspId="5893317c-9bf8-4bcb-b153-30688475ad4b" ma:termSetId="79dca51d-bc7d-4cf2-a948-8ea74c5b36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description="" ma:hidden="true" ma:list="{3af6d87b-783c-4d0f-a83c-ae72126e2641}" ma:internalName="TaxCatchAllLabel" ma:readOnly="true" ma:showField="CatchAllDataLabel" ma:web="b49e5993-d204-4c42-8fa1-4cc41f5e0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ate" ma:index="20" nillable="true" ma:displayName="Archive Date" ma:format="DateOnly" ma:hidden="true" ma:internalName="ArchiveDate" ma:readOnly="false">
      <xsd:simpleType>
        <xsd:restriction base="dms:DateTime"/>
      </xsd:simpleType>
    </xsd:element>
    <xsd:element name="IsSecure" ma:index="22" nillable="true" ma:displayName="IsSecure" ma:default="No" ma:format="Dropdown" ma:hidden="true" ma:internalName="IsSecure" ma:readOnly="false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e5993-d204-4c42-8fa1-4cc41f5e030c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9a24-37b3-4fb2-8734-94521adfb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5893317c-9bf8-4bcb-b153-30688475ad4b" ContentTypeId="0x010100DEF460391E80A2479A3051B62F5365DD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E9627C-25B4-44F5-85CB-7B2284B04D28}">
  <ds:schemaRefs>
    <ds:schemaRef ds:uri="d02c7646-f88a-4088-bb60-64c027bc51b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49e5993-d204-4c42-8fa1-4cc41f5e030c"/>
    <ds:schemaRef ds:uri="138e79af-97e9-467e-b691-fc96845a50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2233EF-EA9B-4C90-939E-EFD530D7FB6F}"/>
</file>

<file path=customXml/itemProps3.xml><?xml version="1.0" encoding="utf-8"?>
<ds:datastoreItem xmlns:ds="http://schemas.openxmlformats.org/officeDocument/2006/customXml" ds:itemID="{FAFAE65D-64C6-4E4C-9FFC-E2A7CAA9C87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4B08625-DEA2-41D0-B3DC-768C3391BAB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C018EB4-EAD7-4DED-AB69-BA5D3BE0D0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Final Calcs</vt:lpstr>
      <vt:lpstr>Full table of Results (abridged</vt:lpstr>
      <vt:lpstr>Full table of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Peacock</dc:creator>
  <cp:keywords/>
  <dc:description/>
  <cp:lastModifiedBy>David Peacock</cp:lastModifiedBy>
  <cp:revision/>
  <dcterms:created xsi:type="dcterms:W3CDTF">2018-04-19T18:29:06Z</dcterms:created>
  <dcterms:modified xsi:type="dcterms:W3CDTF">2018-08-31T09:01:53Z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0x010100DEF460391E80A2479A3051B62F5365DD00F3B8E627E3780F46ADD634571DD229B7</vt:lpwstr>
  </property>
  <property fmtid="{D5CDD505-2E9C-101B-9397-08002B2CF9AE}" pid="3" name="_dlc_DocIdItemGuid">
    <vt:lpwstr>418f47b3-6540-4fe9-b94a-225266cfec7f</vt:lpwstr>
  </property>
  <property fmtid="{D5CDD505-2E9C-101B-9397-08002B2CF9AE}" pid="4" name="Site Id">
    <vt:lpwstr/>
  </property>
  <property fmtid="{D5CDD505-2E9C-101B-9397-08002B2CF9AE}" pid="5" name="LoB">
    <vt:lpwstr/>
  </property>
  <property fmtid="{D5CDD505-2E9C-101B-9397-08002B2CF9AE}" pid="6" name="Function">
    <vt:lpwstr/>
  </property>
  <property fmtid="{D5CDD505-2E9C-101B-9397-08002B2CF9AE}" pid="7" name="Document Type">
    <vt:lpwstr/>
  </property>
</Properties>
</file>