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B63138A2-A900-4505-8AC8-1C8F01A39E5D}" xr6:coauthVersionLast="46" xr6:coauthVersionMax="46" xr10:uidLastSave="{00000000-0000-0000-0000-000000000000}"/>
  <workbookProtection workbookAlgorithmName="SHA-512" workbookHashValue="2yuNlNJo+UeGpwwiqrwjDvmd+WTdkpTQEsZqGvq6x9GmBFflfJOG4Nc8cC/C5K1nKwfs0KrCHkIfbO3w3+sCrA==" workbookSaltValue="97Px/m1AaKNQibvMe9H6hw==" workbookSpinCount="100000" lockStructure="1"/>
  <bookViews>
    <workbookView xWindow="28680" yWindow="-5550" windowWidth="29040" windowHeight="17640" xr2:uid="{70C1AA1D-BA83-4990-86ED-1120C4C91D39}"/>
  </bookViews>
  <sheets>
    <sheet name="Scenario 5" sheetId="16" r:id="rId1"/>
    <sheet name="Calculator" sheetId="2" r:id="rId2"/>
    <sheet name="s45" sheetId="1" r:id="rId3"/>
    <sheet name="s41" sheetId="6" r:id="rId4"/>
    <sheet name="s51" sheetId="7" r:id="rId5"/>
    <sheet name="s185" sheetId="8" r:id="rId6"/>
    <sheet name="s106|7" sheetId="9" r:id="rId7"/>
    <sheet name="s98" sheetId="10" r:id="rId8"/>
    <sheet name="s102" sheetId="11" r:id="rId9"/>
    <sheet name="s104" sheetId="12" r:id="rId10"/>
    <sheet name="s185 " sheetId="13" r:id="rId11"/>
    <sheet name="s146" sheetId="5" r:id="rId12"/>
    <sheet name="Other" sheetId="14" r:id="rId13"/>
    <sheet name="Dropdowns" sheetId="15" state="hidden" r:id="rId14"/>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Hlk62571216" localSheetId="2">'s45'!$H$30</definedName>
    <definedName name="Pal_Workbook_GUID" hidden="1">"Z2GW74AZ8GSYM4MVQVT9DPHH"</definedName>
    <definedName name="_xlnm.Print_Area" localSheetId="2">'s45'!$B$1:$G$32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4" l="1"/>
  <c r="L28" i="1"/>
  <c r="L29" i="1"/>
  <c r="L4" i="12" l="1"/>
  <c r="L19" i="13"/>
  <c r="B3" i="15" l="1"/>
  <c r="B4" i="15"/>
  <c r="B2" i="15"/>
  <c r="F12" i="12" l="1"/>
  <c r="L24" i="8" l="1"/>
  <c r="L25" i="8"/>
  <c r="L26" i="8"/>
  <c r="L27"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20" i="1"/>
  <c r="L18" i="1"/>
  <c r="L23" i="2" l="1"/>
  <c r="K23" i="2"/>
  <c r="F25" i="12" l="1"/>
  <c r="F24" i="12"/>
  <c r="F23" i="12"/>
  <c r="F22" i="7"/>
  <c r="F21" i="7"/>
  <c r="F20" i="7"/>
  <c r="F19" i="7"/>
  <c r="F18" i="7"/>
  <c r="K1" i="12" l="1"/>
  <c r="D11" i="12" s="1"/>
  <c r="F11" i="12" s="1"/>
  <c r="Q6" i="5"/>
  <c r="Q5" i="5"/>
  <c r="D17" i="12" l="1"/>
  <c r="F12" i="14"/>
  <c r="F8" i="12"/>
  <c r="F9" i="12"/>
  <c r="F10" i="12"/>
  <c r="L23" i="7" l="1"/>
  <c r="F5" i="6"/>
  <c r="F6" i="6"/>
  <c r="L9" i="1"/>
  <c r="L10" i="1"/>
  <c r="L11" i="1"/>
  <c r="K1" i="13" l="1"/>
  <c r="L19" i="10"/>
  <c r="L20" i="10"/>
  <c r="L21" i="10"/>
  <c r="L18" i="10"/>
  <c r="D11" i="13" l="1"/>
  <c r="F11" i="13" s="1"/>
  <c r="E7" i="5" l="1"/>
  <c r="F5" i="5"/>
  <c r="F12" i="5"/>
  <c r="F13" i="5" l="1"/>
  <c r="F14" i="5"/>
  <c r="F15" i="5"/>
  <c r="F16" i="14" l="1"/>
  <c r="F15" i="14"/>
  <c r="F14" i="14"/>
  <c r="F13"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7" i="1"/>
  <c r="L26" i="1"/>
  <c r="L25" i="1"/>
  <c r="L24" i="1"/>
  <c r="L23" i="1"/>
  <c r="L21" i="1"/>
  <c r="L19" i="1"/>
  <c r="L16" i="1"/>
  <c r="L15" i="1"/>
  <c r="L14" i="1"/>
  <c r="L13" i="1"/>
  <c r="L12" i="1"/>
  <c r="F9" i="1"/>
  <c r="F8" i="1"/>
  <c r="L8"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s="1"/>
  <c r="M7" i="2"/>
  <c r="M5" i="2"/>
  <c r="M21" i="5"/>
  <c r="D16" i="5" s="1"/>
  <c r="F16" i="5" s="1"/>
  <c r="P6" i="5" s="1"/>
  <c r="R6" i="5" s="1"/>
  <c r="L17" i="2" s="1"/>
  <c r="L18" i="2" s="1"/>
  <c r="K9" i="2"/>
  <c r="M4" i="2"/>
  <c r="M16" i="2"/>
  <c r="J15" i="2"/>
  <c r="M6" i="2"/>
  <c r="K18" i="2"/>
  <c r="J17" i="2" l="1"/>
  <c r="M17" i="2" s="1"/>
  <c r="M13" i="2"/>
  <c r="K25" i="2"/>
  <c r="D7" i="5"/>
  <c r="F7" i="5" s="1"/>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<sst xmlns="http://schemas.openxmlformats.org/spreadsheetml/2006/main" count="795" uniqueCount="334">
  <si>
    <t>Table 4-1 Service connection administration charges (non-contestable) Section 45</t>
  </si>
  <si>
    <t>Charge item</t>
  </si>
  <si>
    <t>Charge unit</t>
  </si>
  <si>
    <t>Charge</t>
  </si>
  <si>
    <t>per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</si>
  <si>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</si>
  <si>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</si>
  <si>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</si>
  <si>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</si>
  <si>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</si>
  <si>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</si>
  <si>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</si>
  <si>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</si>
  <si>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</si>
  <si>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per manifold</t>
  </si>
  <si>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</si>
  <si>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</si>
  <si>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</si>
  <si>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</si>
  <si>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</si>
  <si>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</si>
  <si>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</si>
  <si>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</si>
  <si>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</si>
  <si>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</si>
  <si>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</si>
  <si>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</si>
  <si>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</si>
  <si>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</si>
  <si>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</si>
  <si>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</si>
  <si>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</si>
  <si>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</si>
  <si>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</si>
  <si>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</si>
  <si>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</si>
  <si>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</si>
  <si>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</si>
  <si>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</si>
  <si>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</si>
  <si>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</si>
  <si>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</si>
  <si>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</si>
  <si>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</si>
  <si>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</si>
  <si>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</si>
  <si>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</si>
  <si>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</si>
  <si>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</si>
  <si>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</si>
  <si>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</si>
  <si>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</si>
  <si>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</si>
  <si>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</si>
  <si>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</si>
  <si>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</si>
  <si>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</si>
  <si>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</si>
  <si>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</si>
  <si>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</si>
  <si>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</si>
  <si>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</si>
  <si>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</si>
  <si>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</si>
  <si>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</si>
  <si>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</si>
  <si>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</si>
  <si>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</si>
  <si>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</si>
  <si>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</si>
  <si>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</si>
  <si>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</si>
  <si>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</si>
  <si>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</si>
  <si>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7-1,</t>
    </r>
    <r>
      <rPr>
        <sz val="11"/>
        <color theme="1"/>
        <rFont val="Arial"/>
        <family val="2"/>
      </rPr>
      <t xml:space="preserve"> </t>
    </r>
    <r>
      <rPr>
        <b/>
        <sz val="11"/>
        <color theme="1"/>
        <rFont val="Arial"/>
        <family val="2"/>
      </rPr>
      <t>7-3</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</si>
  <si>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</si>
  <si>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</si>
  <si>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</si>
  <si>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</si>
  <si>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</si>
  <si>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</si>
  <si>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</si>
  <si>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</si>
  <si>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</si>
  <si>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</si>
  <si>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</si>
  <si>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</si>
  <si>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</si>
  <si>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</si>
  <si>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</si>
  <si>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</si>
  <si>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Land entry agreements including compensation and legal fees</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</si>
  <si>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</si>
  <si>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</si>
  <si>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</si>
  <si>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</si>
  <si>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</si>
  <si>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</si>
  <si>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</si>
  <si>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</si>
  <si>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</si>
  <si>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</si>
  <si>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</si>
  <si>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</si>
  <si>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</si>
  <si>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</si>
  <si>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</si>
  <si>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</si>
  <si>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Design fee (where a mains is to be diverted) (refundable in part)</t>
  </si>
  <si>
    <t>per design</t>
  </si>
  <si>
    <t>per assessment</t>
  </si>
  <si>
    <t>per inspection</t>
  </si>
  <si>
    <t>Disconnection/reconnection of main (shut off)</t>
  </si>
  <si>
    <t>Disconnection/reconnection of main (line stop)</t>
  </si>
  <si>
    <t xml:space="preserve">Reinstatement of ground for washout/sluice valve installation </t>
  </si>
  <si>
    <t>each</t>
  </si>
  <si>
    <t>Table 6-1 Sewer connection charges (contestable and non-contestable) Section 106 &amp; 107</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</si>
  <si>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</si>
  <si>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</si>
  <si>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</si>
  <si>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</si>
  <si>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</si>
  <si>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</si>
  <si>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</si>
  <si>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</si>
  <si>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</si>
  <si>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</si>
  <si>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</si>
  <si>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</si>
  <si>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</si>
  <si>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</si>
  <si>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</si>
  <si>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</si>
  <si>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</si>
  <si>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</si>
  <si>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Table 7-5 Diverting a public sewer asset – major or minor diversion (non-contestable) Section 185</t>
  </si>
  <si>
    <t>Appraisal fee (where we divert a critical or major sewer) (refundable in part)</t>
  </si>
  <si>
    <t xml:space="preserve">per appraisal </t>
  </si>
  <si>
    <t>per site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</si>
  <si>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</si>
  <si>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</si>
  <si>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</si>
  <si>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</si>
  <si>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</si>
  <si>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</si>
  <si>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</si>
  <si>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</si>
  <si>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Relevant multiplier due for the development</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</si>
  <si>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</si>
  <si>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</si>
  <si>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</si>
  <si>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</si>
  <si>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</si>
  <si>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</si>
  <si>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</si>
  <si>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</si>
  <si>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</si>
  <si>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</si>
  <si>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</si>
  <si>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</si>
  <si>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</si>
  <si>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</si>
  <si>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</si>
  <si>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</si>
  <si>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</si>
  <si>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Each</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</si>
  <si>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</si>
  <si>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</si>
  <si>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</si>
  <si>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</si>
  <si>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</si>
  <si>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</si>
  <si>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</si>
  <si>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</si>
  <si>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</si>
  <si>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</si>
  <si>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</si>
  <si>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</si>
  <si>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</si>
  <si>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</si>
  <si>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</si>
  <si>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</si>
  <si>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</si>
  <si>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</si>
  <si>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</si>
  <si>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</si>
  <si>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</si>
  <si>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</si>
  <si>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</si>
  <si>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</si>
  <si>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</si>
  <si>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</si>
  <si>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</si>
  <si>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</si>
  <si>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</si>
  <si>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</si>
  <si>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</si>
  <si>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10% or min of £500 (minor) or £5,000 (major)</t>
  </si>
  <si>
    <t>Base Charge</t>
  </si>
  <si>
    <t>Connection charge for building water (if not metered)</t>
  </si>
  <si>
    <t>Traffic management inclusive of Highway Permit fee and traffic lights (if required)</t>
  </si>
  <si>
    <t>fixed cost (up to 2 inspections per month)</t>
  </si>
  <si>
    <t xml:space="preserve">Infrastructure charges due for the development </t>
  </si>
  <si>
    <t>% reduction</t>
  </si>
  <si>
    <t>Table 3-2 Abortive and additional visit charges</t>
  </si>
  <si>
    <t>Table 8-1</t>
  </si>
  <si>
    <t>Table 8-2</t>
  </si>
  <si>
    <t>Construction Costs</t>
  </si>
  <si>
    <t>Column R</t>
  </si>
  <si>
    <t>Table 8-3 Relevant multiplier loading units for non-standard properties</t>
  </si>
  <si>
    <t>Table 5-2 Contestable charges</t>
  </si>
  <si>
    <t>Install and commission meter and/or meter box - labour only, components not included (only for meter types that necessitate a non-contestable delivery)</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</si>
  <si>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</si>
  <si>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</si>
  <si>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</si>
  <si>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</si>
  <si>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</si>
  <si>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</si>
  <si>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</si>
  <si>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</si>
  <si>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</si>
  <si>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</si>
  <si>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</si>
  <si>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</si>
  <si>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</si>
  <si>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</si>
  <si>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</si>
  <si>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</si>
  <si>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</si>
  <si>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</si>
  <si>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</si>
  <si>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</si>
  <si>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</si>
  <si>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</si>
  <si>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</si>
  <si>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</si>
  <si>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</si>
  <si>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</si>
  <si>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</si>
  <si>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</si>
  <si>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</si>
  <si>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</si>
  <si>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</si>
  <si>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</si>
  <si>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</si>
  <si>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Wessex Water's estimated construction cost</t>
  </si>
  <si>
    <t>Per scheme</t>
  </si>
  <si>
    <t>(to calculate Adoption Compliance Fee &amp; Deposit/Security, please contact Developer Services)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</si>
  <si>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</si>
  <si>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</si>
  <si>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</si>
  <si>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</si>
  <si>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t>*</t>
  </si>
  <si>
    <t>* The supply &amp; installation of a leakage meter within the mains connection is free of charge.</t>
  </si>
  <si>
    <t>Gravity Sewer - Excavate, supply and lay &gt;225mm &amp; ≤300mm diameter pipe at ≤3m depth (and reinstate where required)</t>
  </si>
  <si>
    <t>Pumped Sewer - Excavate, supply and lay 80mm diameter pipe at ≤1.5m depth (and reinstate where required)</t>
  </si>
  <si>
    <r>
      <rPr>
        <i/>
        <sz val="11"/>
        <color theme="1"/>
        <rFont val="Arial"/>
        <family val="2"/>
      </rPr>
      <t xml:space="preserve">6-1, </t>
    </r>
    <r>
      <rPr>
        <b/>
        <sz val="11"/>
        <color theme="1"/>
        <rFont val="Arial"/>
        <family val="2"/>
      </rPr>
      <t>7-4</t>
    </r>
  </si>
  <si>
    <t>This Charges Calculator is available to support the information contained in the New Connection Services Charging Arrangements for 2022-23.</t>
  </si>
  <si>
    <t>v1</t>
  </si>
  <si>
    <t>2022/23</t>
  </si>
  <si>
    <t>With Excavation by Wessex Water:</t>
  </si>
  <si>
    <t xml:space="preserve">   * Connection (≤32mm diameter) to main including supply and installation of 
   meter &amp; meter box &amp; up to 2 linear metres of service pipe</t>
  </si>
  <si>
    <t xml:space="preserve">   * Additional connection (≤32mm diameter) - No Excavation required</t>
  </si>
  <si>
    <t xml:space="preserve">   * Connection (&gt;32mm diameter) to main including supply and installation of 
   meter &amp; meter box &amp; up to 2 linear metres of service pipe</t>
  </si>
  <si>
    <t xml:space="preserve">   * Additional connection  (&gt;32mm diameter) - No Excavation required</t>
  </si>
  <si>
    <t xml:space="preserve">   Supply and lay additional communication pipe in Verge/Unmade Ground  
   (reinstate where required)</t>
  </si>
  <si>
    <t xml:space="preserve">   Supply and lay additional communication pipe in Footpath
   (reinstate where required)</t>
  </si>
  <si>
    <t xml:space="preserve">   Supply and lay additional communication pipe in Road
   (reinstate where required)</t>
  </si>
  <si>
    <t xml:space="preserve">   Manifold Connection by means of four port manifold (four connections) 
   including up to 2 linear metres of communication pipe</t>
  </si>
  <si>
    <t xml:space="preserve">   Manifold Connection by means of six port manifold (six connections) 
   including up to 2 linear metres of communication pipe</t>
  </si>
  <si>
    <t>With Excavation by Others:</t>
  </si>
  <si>
    <t xml:space="preserve">   * Connection (≤32mm diameter) to main (including supply and installation
   of meter &amp; meter box)</t>
  </si>
  <si>
    <t xml:space="preserve">   * Connection (&gt;32mm diameter) to main (including supply and installation
   of meter &amp; meter box)</t>
  </si>
  <si>
    <t>Other Applicable Charges:</t>
  </si>
  <si>
    <t>Supply and lay additional communication pipe without excavation</t>
  </si>
  <si>
    <t>Supply 15mm meter (non-AMR)</t>
  </si>
  <si>
    <t>Traffic management inclusive of Highway Permit fee (includes traffic lights if required)</t>
  </si>
  <si>
    <t>Administration and application fee where Wessex Water makes the connection (first connection)</t>
  </si>
  <si>
    <t>Administration and application fee where Wessex Water makes the connection (each subsequent connection)</t>
  </si>
  <si>
    <t xml:space="preserve">Administration fee where an Accredited Third Party makes the connection (first connection) </t>
  </si>
  <si>
    <t>Administration fee where an Accredited Third Party makes the connection (each subsequent connection)</t>
  </si>
  <si>
    <t>Mains administration and application fee</t>
  </si>
  <si>
    <t>Mains design checking fee (applied whether design is done by us or third party)</t>
  </si>
  <si>
    <t>Mains design fee (excluding checking fee)</t>
  </si>
  <si>
    <t>Excavation by Others - Supply and lay pipe</t>
  </si>
  <si>
    <t>Excavation by Wessex Water - Supply and lay additional pipe in Verge/Unmade Ground</t>
  </si>
  <si>
    <t>Excavation by Wessex Water - Supply and lay additional pipe in Footpath</t>
  </si>
  <si>
    <t>Excavation by Wessex Water - Supply and lay additional pipe in Road</t>
  </si>
  <si>
    <t>Administration and Application fee</t>
  </si>
  <si>
    <t>Decommissioning redundant communication pipe</t>
  </si>
  <si>
    <t>Administration, Application &amp; technical approval fee</t>
  </si>
  <si>
    <t>* No administration, application &amp; technical approval fee required where covered by the S104 administration &amp; application fee and technical approval fee (table 7-4)</t>
  </si>
  <si>
    <t>Administration &amp; Application fee</t>
  </si>
  <si>
    <t>Surety or deposit (if appropriate) (refundable in part)</t>
  </si>
  <si>
    <t>10% or minimum of £5,000</t>
  </si>
  <si>
    <t>* The administration, application &amp; technical approval fee has been removed from Table 6-1 where it is already covered by the S104 administration &amp; application fee and technical approval fee (table 7-4)</t>
  </si>
  <si>
    <t>Administration &amp; Application fee (includes letter of agreement)</t>
  </si>
  <si>
    <t>Surety or deposit (if appropriate)</t>
  </si>
  <si>
    <t>Infrastructure charge for schemes with the inclusion of an agreed SuDS scheme that attenuates the flow of surface water into our existing or proposed network</t>
  </si>
  <si>
    <t>Infrastructure charge for schemes that commit to zero surface water discharge into our existing or proposed network</t>
  </si>
  <si>
    <t>Infrastructure charge due for development (no surface water abatement)</t>
  </si>
  <si>
    <t>Site Specific charge for the verification of Odour Modelling</t>
  </si>
  <si>
    <t>Extract of our network map (i.e. map of existing sewers or mains) – printed or sent electronically</t>
  </si>
  <si>
    <t>Extract of company's network map (i.e. map of existing sewers or mains) – online access</t>
  </si>
  <si>
    <t>Pre-Planning Enquiry Response - to confirm whether capacity can be provided by us in line with the proposed development programme</t>
  </si>
  <si>
    <t>£63 + any relevant costs</t>
  </si>
  <si>
    <t>Installation of Fire Hydrants (from Wholesale Charges page 41)</t>
  </si>
  <si>
    <t>Road closure fixed charge inclusive of Highway Permit fee**</t>
  </si>
  <si>
    <t>* Connections are contestable unless the work would present heightened risk to existing assets or could affect supplies to existing customers. Our definition of heightened risk is set out and reviewed annually as part of the Contestability Summary. This can be found in the technical guidance documents here.</t>
  </si>
  <si>
    <t>Our charges schemes (wessexwater.co.uk)</t>
  </si>
  <si>
    <t>** Where you require the expedited acceleration of the approvals of a road closure, where applicable and permitted by the relevant Highways Authority a separate charge will be invoiced as a pass-through cost (currently costs vary up to £1000). In such cases the timing of the approval of the  road closure remains at the discretion of the Highways department and is not guaranteed.</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</si>
  <si>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</si>
  <si>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</si>
  <si>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</si>
  <si>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</si>
  <si>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 xml:space="preserve">Scenario 5: Large housing development requiring new mains and communication pipes (excavation and reinstatement completed by others) </t>
  </si>
  <si>
    <t>This worked example provides charges associated with the provision of new water mains and individual connections from them for each of 200 new houses. The worked example includes the associated charges for the 200 property connections to an existing sewer, which are completed by the customer. This worked examples assumes excavation and reinstatement activities are completed by others, except for the excavation leading to the point of connection to the existing water main.</t>
  </si>
  <si>
    <t>Within construction costs, this includes: Mains laying; Service pipe installation; Boundary box fitting; Meter installation</t>
  </si>
  <si>
    <t>Technical Specification (Connection) - Pipework (no excavation):</t>
  </si>
  <si>
    <t>• Connection to existing main of 180mm diameter PE</t>
  </si>
  <si>
    <t>• 3m pipe laying (per communication pipe)</t>
  </si>
  <si>
    <t>Technical Specification (Mains) - Pipework: Total length 1000m, consisting of:</t>
  </si>
  <si>
    <t>• 180mm diameter PE – 20m pipework in type 3-4 road (leading to point of connection</t>
  </si>
  <si>
    <t>• 180mm diameter PE – 100m pipework</t>
  </si>
  <si>
    <t>• 125mm diameter PE – 480m pipework</t>
  </si>
  <si>
    <t>• 90mm diameter PE – 400m pipework</t>
  </si>
  <si>
    <t>Design Considerations:</t>
  </si>
  <si>
    <t>• 250mm diameter existing main, serving 150 existing customers</t>
  </si>
  <si>
    <t>• Six commissioning phases</t>
  </si>
  <si>
    <t>• Six sample chlorination and connections - footpath</t>
  </si>
  <si>
    <t>• Ten washouts – unmade ground</t>
  </si>
  <si>
    <t>• Eight valves (1 x 150mm, 5 x 100mm, 2 x 80mm) - unmade ground</t>
  </si>
  <si>
    <t>• Two trial holes - unmade ground</t>
  </si>
  <si>
    <t>Traffic management assumes the road (Type 3-4) is 50mph, has two lanes and requires a road closure and eight parking pay suspensions. Any additional council charges for permitting should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</si>
</sst>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0.0"/>
  </numFmts>
  <fonts count="40"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8"/>
      <color theme="1"/>
      <name val="Calibri"/>
      <family val="2"/>
      <scheme val="minor"/>
    </font>
    <font>
      <b/>
      <sz val="8"/>
      <color theme="1"/>
      <name val="Calibri"/>
      <family val="2"/>
      <scheme val="minor"/>
    </font>
    <font>
      <b/>
      <sz val="9.1999999999999993"/>
      <color theme="1"/>
      <name val="Calibri"/>
      <family val="2"/>
    </font>
    <font>
      <b/>
      <sz val="9"/>
      <color theme="1"/>
      <name val="Calibri"/>
      <family val="2"/>
    </font>
    <font>
      <sz val="8"/>
      <color theme="1"/>
      <name val="Arial"/>
      <family val="2"/>
    </font>
    <font>
      <sz val="7"/>
      <color theme="1"/>
      <name val="Arial"/>
      <family val="2"/>
    </font>
    <font>
      <u/>
      <sz val="8"/>
      <color theme="10"/>
      <name val="Arial"/>
      <family val="2"/>
    </font>
  </fonts>
  <fills count="21">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s>
  <borders count="47">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s>
  <cellStyleXfs count="8">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6" fontId="8" fillId="18" borderId="1" xfId="0" applyNumberFormat="1" applyFont="1" applyFill="1" applyBorder="1" applyAlignment="1" applyProtection="1">
      <alignment horizontal="center" vertical="center" wrapText="1"/>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2" fontId="8" fillId="4" borderId="1" xfId="0" applyNumberFormat="1" applyFont="1" applyFill="1" applyBorder="1" applyAlignment="1" applyProtection="1">
      <alignment horizontal="center" vertical="center" wrapText="1"/>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pplyProtection="1">
      <alignment horizontal="left" vertical="center" wrapText="1"/>
      <protection hidden="1"/>
    </xf>
    <xf numFmtId="6" fontId="8" fillId="2" borderId="0" xfId="0" applyNumberFormat="1" applyFont="1" applyFill="1" applyBorder="1" applyAlignment="1" applyProtection="1">
      <alignment horizontal="center" vertical="center"/>
      <protection hidden="1"/>
    </xf>
    <xf numFmtId="0" fontId="33" fillId="2" borderId="0" xfId="0" applyFont="1" applyFill="1" applyAlignment="1">
      <alignment vertical="top" wrapText="1"/>
    </xf>
    <xf numFmtId="0" fontId="0" fillId="2" borderId="0" xfId="0" applyFill="1" applyAlignment="1">
      <alignment vertical="top" wrapText="1"/>
    </xf>
    <xf numFmtId="0" fontId="37" fillId="2" borderId="0" xfId="0" applyFont="1" applyFill="1" applyAlignment="1" applyProtection="1">
      <alignment horizontal="right"/>
      <protection hidden="1"/>
    </xf>
    <xf numFmtId="6" fontId="8" fillId="2" borderId="41" xfId="0" applyNumberFormat="1" applyFont="1" applyFill="1" applyBorder="1" applyAlignment="1" applyProtection="1">
      <alignment horizontal="center" vertical="center"/>
      <protection hidden="1"/>
    </xf>
    <xf numFmtId="164" fontId="9" fillId="2" borderId="42" xfId="0" applyNumberFormat="1" applyFont="1" applyFill="1" applyBorder="1" applyAlignment="1" applyProtection="1">
      <alignment horizontal="center" vertical="center"/>
      <protection hidden="1"/>
    </xf>
    <xf numFmtId="0" fontId="0" fillId="2" borderId="0" xfId="0" applyFill="1" applyAlignment="1">
      <alignment wrapText="1"/>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3" fillId="2" borderId="0" xfId="0" applyFont="1" applyFill="1" applyAlignment="1">
      <alignment vertical="center" wrapText="1"/>
    </xf>
    <xf numFmtId="0" fontId="0" fillId="2" borderId="0" xfId="0" applyFill="1"/>
    <xf numFmtId="0" fontId="0" fillId="2" borderId="0" xfId="0" applyFill="1" applyAlignment="1">
      <alignment vertical="center" wrapText="1"/>
    </xf>
    <xf numFmtId="6" fontId="20" fillId="18" borderId="1" xfId="0" applyNumberFormat="1" applyFont="1" applyFill="1" applyBorder="1" applyAlignment="1" applyProtection="1">
      <alignment horizontal="center" vertical="center" wrapText="1"/>
      <protection hidden="1"/>
    </xf>
    <xf numFmtId="0" fontId="9" fillId="2" borderId="1" xfId="0" applyFont="1" applyFill="1" applyBorder="1" applyAlignment="1" applyProtection="1">
      <alignment vertical="center" wrapText="1"/>
      <protection hidden="1"/>
    </xf>
    <xf numFmtId="0" fontId="9" fillId="0" borderId="1" xfId="0" applyFont="1" applyBorder="1" applyAlignment="1" applyProtection="1">
      <alignment vertical="center"/>
      <protection hidden="1"/>
    </xf>
    <xf numFmtId="164" fontId="20" fillId="4" borderId="1" xfId="0" applyNumberFormat="1" applyFont="1" applyFill="1" applyBorder="1" applyAlignment="1" applyProtection="1">
      <alignment horizontal="center" vertical="center" wrapText="1"/>
      <protection hidden="1"/>
    </xf>
    <xf numFmtId="0" fontId="9" fillId="0" borderId="1" xfId="0" applyFont="1" applyBorder="1" applyAlignment="1" applyProtection="1">
      <alignment vertical="center" wrapText="1"/>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9" fillId="4" borderId="1" xfId="0" applyFont="1" applyFill="1" applyBorder="1" applyAlignment="1" applyProtection="1">
      <alignment horizontal="center" vertical="center" wrapText="1"/>
      <protection hidden="1"/>
    </xf>
    <xf numFmtId="0" fontId="38" fillId="2" borderId="0" xfId="0" applyFont="1" applyFill="1" applyBorder="1" applyAlignment="1" applyProtection="1">
      <alignment vertical="top" wrapText="1"/>
      <protection hidden="1"/>
    </xf>
    <xf numFmtId="0" fontId="37" fillId="2" borderId="0" xfId="0" applyFont="1" applyFill="1" applyAlignment="1" applyProtection="1">
      <alignment wrapText="1"/>
      <protection hidden="1"/>
    </xf>
    <xf numFmtId="0" fontId="17" fillId="0" borderId="0" xfId="2" applyProtection="1">
      <protection hidden="1"/>
    </xf>
    <xf numFmtId="0" fontId="8" fillId="2" borderId="0" xfId="0" applyFont="1" applyFill="1" applyBorder="1" applyAlignment="1" applyProtection="1">
      <alignment vertical="center" wrapText="1"/>
      <protection hidden="1"/>
    </xf>
    <xf numFmtId="0" fontId="8" fillId="2" borderId="0" xfId="0" applyFont="1" applyFill="1" applyBorder="1" applyAlignment="1" applyProtection="1">
      <alignment horizontal="center" vertical="center" wrapText="1"/>
      <protection hidden="1"/>
    </xf>
    <xf numFmtId="0" fontId="8" fillId="0" borderId="1"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3" fillId="2" borderId="0" xfId="0" applyFont="1" applyFill="1" applyAlignment="1" applyProtection="1">
      <alignment vertical="top" wrapText="1"/>
      <protection hidden="1"/>
    </xf>
    <xf numFmtId="0" fontId="0" fillId="0" borderId="0" xfId="0" applyAlignment="1">
      <alignment vertical="top" wrapText="1"/>
    </xf>
    <xf numFmtId="0" fontId="21" fillId="2" borderId="40" xfId="0" applyFont="1" applyFill="1" applyBorder="1" applyAlignment="1" applyProtection="1">
      <alignment vertical="center" wrapText="1"/>
      <protection hidden="1"/>
    </xf>
    <xf numFmtId="0" fontId="0" fillId="2" borderId="41" xfId="0" applyFill="1" applyBorder="1" applyAlignment="1" applyProtection="1">
      <alignment vertical="center" wrapText="1"/>
      <protection hidden="1"/>
    </xf>
    <xf numFmtId="0" fontId="39" fillId="2" borderId="45" xfId="2" applyFont="1" applyFill="1" applyBorder="1" applyAlignment="1" applyProtection="1">
      <alignment vertical="center" wrapText="1"/>
      <protection hidden="1"/>
    </xf>
    <xf numFmtId="0" fontId="37" fillId="2" borderId="45" xfId="0" applyFont="1" applyFill="1" applyBorder="1" applyAlignment="1" applyProtection="1">
      <alignment wrapText="1"/>
      <protection hidden="1"/>
    </xf>
    <xf numFmtId="0" fontId="37" fillId="2" borderId="0" xfId="0" applyFont="1" applyFill="1" applyAlignment="1" applyProtection="1">
      <alignment wrapText="1"/>
      <protection hidden="1"/>
    </xf>
    <xf numFmtId="0" fontId="0" fillId="2" borderId="0" xfId="0" applyFill="1" applyAlignment="1" applyProtection="1">
      <alignment wrapText="1"/>
      <protection hidden="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3" fillId="2" borderId="0" xfId="0" applyFont="1" applyFill="1" applyBorder="1" applyAlignment="1" applyProtection="1">
      <alignment vertical="top" wrapText="1"/>
      <protection hidden="1"/>
    </xf>
    <xf numFmtId="0" fontId="0" fillId="2" borderId="0" xfId="0" applyFill="1"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33" fillId="0" borderId="0" xfId="0" applyFont="1" applyBorder="1" applyAlignment="1" applyProtection="1">
      <alignment vertical="top" wrapText="1"/>
      <protection hidden="1"/>
    </xf>
    <xf numFmtId="0" fontId="33" fillId="0" borderId="0" xfId="0" applyFont="1" applyAlignment="1" applyProtection="1">
      <alignment vertical="top" wrapText="1"/>
      <protection hidden="1"/>
    </xf>
    <xf numFmtId="0" fontId="0" fillId="0" borderId="0" xfId="0" applyAlignment="1" applyProtection="1">
      <alignment vertical="top" wrapText="1"/>
      <protection hidden="1"/>
    </xf>
    <xf numFmtId="0" fontId="38" fillId="2" borderId="0" xfId="0" applyFont="1" applyFill="1"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33" fillId="2" borderId="0" xfId="0" applyFont="1" applyFill="1" applyAlignment="1" applyProtection="1">
      <alignment wrapText="1"/>
      <protection hidden="1"/>
    </xf>
    <xf numFmtId="0" fontId="33" fillId="0" borderId="0" xfId="0" applyFont="1" applyAlignment="1" applyProtection="1">
      <alignment wrapText="1"/>
      <protection hidden="1"/>
    </xf>
    <xf numFmtId="0" fontId="0" fillId="0" borderId="0" xfId="0"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cellXfs>
  <cellStyles count="8">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5772150</xdr:colOff>
      <xdr:row>5</xdr:row>
      <xdr:rowOff>79375</xdr:rowOff>
    </xdr:from>
    <xdr:to>
      <xdr:col>0</xdr:col>
      <xdr:colOff>9658066</xdr:colOff>
      <xdr:row>23</xdr:row>
      <xdr:rowOff>66675</xdr:rowOff>
    </xdr:to>
    <xdr:pic>
      <xdr:nvPicPr>
        <xdr:cNvPr id="3" name="Picture 2">
          <a:extLst>
            <a:ext uri="{FF2B5EF4-FFF2-40B4-BE49-F238E27FC236}">
              <a16:creationId xmlns:a16="http://schemas.microsoft.com/office/drawing/2014/main" id="{981CECB3-6F1C-456E-97C4-53B339F7574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772150" y="1323975"/>
          <a:ext cx="3885916" cy="3184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essexwater.co.uk/services/building-and-developing/self-la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wessexwater.co.uk/our-charg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6AC1E-4B09-4EF2-9233-EEDB10BA2802}">
  <dimension ref="A1:A25"/>
  <sheetViews>
    <sheetView tabSelected="1" workbookViewId="0"/>
  </sheetViews>
  <sheetFormatPr defaultRowHeight="14" x14ac:dyDescent="0.3"/>
  <cols>
    <col min="1" max="1" width="139.1640625" style="195" customWidth="1"/>
    <col min="2" max="16384" width="8.6640625" style="195"/>
  </cols>
  <sheetData>
    <row r="1" spans="1:1" x14ac:dyDescent="0.3">
      <c r="A1" s="194" t="s">
        <v>315</v>
      </c>
    </row>
    <row r="2" spans="1:1" x14ac:dyDescent="0.3">
      <c r="A2" s="194"/>
    </row>
    <row r="3" spans="1:1" ht="42" x14ac:dyDescent="0.3">
      <c r="A3" s="196" t="s">
        <v>316</v>
      </c>
    </row>
    <row r="4" spans="1:1" x14ac:dyDescent="0.3">
      <c r="A4" s="196"/>
    </row>
    <row r="5" spans="1:1" x14ac:dyDescent="0.3">
      <c r="A5" s="196" t="s">
        <v>317</v>
      </c>
    </row>
    <row r="6" spans="1:1" x14ac:dyDescent="0.3">
      <c r="A6" s="196"/>
    </row>
    <row r="7" spans="1:1" x14ac:dyDescent="0.3">
      <c r="A7" s="196" t="s">
        <v>318</v>
      </c>
    </row>
    <row r="8" spans="1:1" x14ac:dyDescent="0.3">
      <c r="A8" s="196" t="s">
        <v>319</v>
      </c>
    </row>
    <row r="9" spans="1:1" x14ac:dyDescent="0.3">
      <c r="A9" s="196" t="s">
        <v>320</v>
      </c>
    </row>
    <row r="10" spans="1:1" x14ac:dyDescent="0.3">
      <c r="A10" s="196"/>
    </row>
    <row r="11" spans="1:1" x14ac:dyDescent="0.3">
      <c r="A11" s="196" t="s">
        <v>321</v>
      </c>
    </row>
    <row r="12" spans="1:1" x14ac:dyDescent="0.3">
      <c r="A12" s="196" t="s">
        <v>322</v>
      </c>
    </row>
    <row r="13" spans="1:1" x14ac:dyDescent="0.3">
      <c r="A13" s="196" t="s">
        <v>323</v>
      </c>
    </row>
    <row r="14" spans="1:1" x14ac:dyDescent="0.3">
      <c r="A14" s="196" t="s">
        <v>324</v>
      </c>
    </row>
    <row r="15" spans="1:1" x14ac:dyDescent="0.3">
      <c r="A15" s="196" t="s">
        <v>325</v>
      </c>
    </row>
    <row r="16" spans="1:1" x14ac:dyDescent="0.3">
      <c r="A16" s="196"/>
    </row>
    <row r="17" spans="1:1" x14ac:dyDescent="0.3">
      <c r="A17" s="196" t="s">
        <v>326</v>
      </c>
    </row>
    <row r="18" spans="1:1" x14ac:dyDescent="0.3">
      <c r="A18" s="196" t="s">
        <v>327</v>
      </c>
    </row>
    <row r="19" spans="1:1" x14ac:dyDescent="0.3">
      <c r="A19" s="196" t="s">
        <v>328</v>
      </c>
    </row>
    <row r="20" spans="1:1" x14ac:dyDescent="0.3">
      <c r="A20" s="196" t="s">
        <v>329</v>
      </c>
    </row>
    <row r="21" spans="1:1" x14ac:dyDescent="0.3">
      <c r="A21" s="196" t="s">
        <v>330</v>
      </c>
    </row>
    <row r="22" spans="1:1" x14ac:dyDescent="0.3">
      <c r="A22" s="196" t="s">
        <v>331</v>
      </c>
    </row>
    <row r="23" spans="1:1" x14ac:dyDescent="0.3">
      <c r="A23" s="196" t="s">
        <v>332</v>
      </c>
    </row>
    <row r="24" spans="1:1" x14ac:dyDescent="0.3">
      <c r="A24" s="196"/>
    </row>
    <row r="25" spans="1:1" ht="28" x14ac:dyDescent="0.3">
      <c r="A25" s="190" t="s">
        <v>333</v>
      </c>
    </row>
  </sheetData>
  <sheetProtection algorithmName="SHA-512" hashValue="70LgVfWJcMwF8aCd0/ZSZBElKGD5aDtt22Cjj4LUpr2+LYZFaryYDVr/lhqLnnPwk7EbmlynRdyL8d7m27qluA==" saltValue="mrEaA/YePwOXmCbTdRRFug=="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Normal="100" workbookViewId="0"/>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34">
        <f>SUM(F:F)</f>
        <v>0</v>
      </c>
      <c r="F1" s="234"/>
      <c r="H1" s="116" t="s">
        <v>207</v>
      </c>
      <c r="I1" s="117"/>
      <c r="J1" s="117"/>
      <c r="K1" s="234">
        <f>SUM(L:L)</f>
        <v>0</v>
      </c>
      <c r="L1" s="234"/>
    </row>
    <row r="2" spans="2:12" ht="30" customHeight="1" x14ac:dyDescent="0.3">
      <c r="D2" s="118"/>
      <c r="E2" s="235" t="s">
        <v>79</v>
      </c>
      <c r="F2" s="235"/>
      <c r="H2" s="233" t="s">
        <v>247</v>
      </c>
      <c r="I2" s="253"/>
      <c r="J2" s="253"/>
      <c r="K2" s="235" t="s">
        <v>79</v>
      </c>
      <c r="L2" s="235"/>
    </row>
    <row r="3" spans="2:12" ht="15.5" x14ac:dyDescent="0.35">
      <c r="B3" s="149" t="s">
        <v>196</v>
      </c>
      <c r="C3" s="150"/>
      <c r="D3" s="151"/>
      <c r="E3" s="152"/>
      <c r="F3" s="153"/>
    </row>
    <row r="4" spans="2:12" s="125" customFormat="1" x14ac:dyDescent="0.3">
      <c r="B4" s="146" t="s">
        <v>1</v>
      </c>
      <c r="C4" s="146" t="s">
        <v>2</v>
      </c>
      <c r="D4" s="146" t="s">
        <v>21</v>
      </c>
      <c r="E4" s="146" t="s">
        <v>3</v>
      </c>
      <c r="F4" s="157" t="s">
        <v>22</v>
      </c>
      <c r="H4" s="183" t="s">
        <v>245</v>
      </c>
      <c r="I4" s="169" t="s">
        <v>246</v>
      </c>
      <c r="J4" s="202">
        <v>1</v>
      </c>
      <c r="K4" s="203"/>
      <c r="L4" s="140">
        <f t="shared" ref="L4" si="0">J4*K4</f>
        <v>0</v>
      </c>
    </row>
    <row r="5" spans="2:12" x14ac:dyDescent="0.3">
      <c r="B5" s="173" t="s">
        <v>292</v>
      </c>
      <c r="C5" s="173" t="s">
        <v>12</v>
      </c>
      <c r="D5" s="205"/>
      <c r="E5" s="147">
        <v>131</v>
      </c>
      <c r="F5" s="140">
        <f t="shared" ref="F5:F16" si="1">D5*E5</f>
        <v>0</v>
      </c>
    </row>
    <row r="6" spans="2:12" x14ac:dyDescent="0.3">
      <c r="B6" s="173" t="s">
        <v>223</v>
      </c>
      <c r="C6" s="173" t="s">
        <v>12</v>
      </c>
      <c r="D6" s="205"/>
      <c r="E6" s="147">
        <v>489</v>
      </c>
      <c r="F6" s="140">
        <f t="shared" si="1"/>
        <v>0</v>
      </c>
    </row>
    <row r="7" spans="2:12" ht="25" x14ac:dyDescent="0.3">
      <c r="B7" s="173" t="s">
        <v>224</v>
      </c>
      <c r="C7" s="173" t="s">
        <v>225</v>
      </c>
      <c r="D7" s="205"/>
      <c r="E7" s="147">
        <v>196</v>
      </c>
      <c r="F7" s="140">
        <f t="shared" si="1"/>
        <v>0</v>
      </c>
    </row>
    <row r="8" spans="2:12" ht="25" x14ac:dyDescent="0.3">
      <c r="B8" s="173" t="s">
        <v>226</v>
      </c>
      <c r="C8" s="173" t="s">
        <v>201</v>
      </c>
      <c r="D8" s="205"/>
      <c r="E8" s="147">
        <v>1046</v>
      </c>
      <c r="F8" s="140">
        <f t="shared" si="1"/>
        <v>0</v>
      </c>
    </row>
    <row r="9" spans="2:12" ht="25" x14ac:dyDescent="0.3">
      <c r="B9" s="173" t="s">
        <v>227</v>
      </c>
      <c r="C9" s="173" t="s">
        <v>201</v>
      </c>
      <c r="D9" s="205"/>
      <c r="E9" s="147">
        <v>2510</v>
      </c>
      <c r="F9" s="140">
        <f t="shared" si="1"/>
        <v>0</v>
      </c>
    </row>
    <row r="10" spans="2:12" ht="25" x14ac:dyDescent="0.3">
      <c r="B10" s="173" t="s">
        <v>228</v>
      </c>
      <c r="C10" s="173" t="s">
        <v>201</v>
      </c>
      <c r="D10" s="205"/>
      <c r="E10" s="147">
        <v>3974</v>
      </c>
      <c r="F10" s="140">
        <f t="shared" si="1"/>
        <v>0</v>
      </c>
    </row>
    <row r="11" spans="2:12" ht="37.5" x14ac:dyDescent="0.3">
      <c r="B11" s="173" t="s">
        <v>229</v>
      </c>
      <c r="C11" s="173" t="s">
        <v>230</v>
      </c>
      <c r="D11" s="159">
        <f>SUM(K1)</f>
        <v>0</v>
      </c>
      <c r="E11" s="170">
        <v>4.0000000000000001E-3</v>
      </c>
      <c r="F11" s="140">
        <f>IF(D11&gt;1000000,D11*E11,0)</f>
        <v>0</v>
      </c>
    </row>
    <row r="12" spans="2:12" x14ac:dyDescent="0.3">
      <c r="B12" s="173" t="s">
        <v>231</v>
      </c>
      <c r="C12" s="173" t="s">
        <v>222</v>
      </c>
      <c r="D12" s="205"/>
      <c r="E12" s="147">
        <v>1204</v>
      </c>
      <c r="F12" s="140">
        <f t="shared" si="1"/>
        <v>0</v>
      </c>
    </row>
    <row r="13" spans="2:12" ht="25" x14ac:dyDescent="0.3">
      <c r="B13" s="173" t="s">
        <v>232</v>
      </c>
      <c r="C13" s="173" t="s">
        <v>233</v>
      </c>
      <c r="D13" s="205"/>
      <c r="E13" s="133" t="s">
        <v>126</v>
      </c>
      <c r="F13" s="140"/>
    </row>
    <row r="14" spans="2:12" ht="25" x14ac:dyDescent="0.3">
      <c r="B14" s="173" t="s">
        <v>104</v>
      </c>
      <c r="C14" s="173" t="s">
        <v>131</v>
      </c>
      <c r="D14" s="205"/>
      <c r="E14" s="147">
        <v>449</v>
      </c>
      <c r="F14" s="140">
        <f t="shared" si="1"/>
        <v>0</v>
      </c>
    </row>
    <row r="15" spans="2:12" x14ac:dyDescent="0.3">
      <c r="B15" s="173" t="s">
        <v>132</v>
      </c>
      <c r="C15" s="173" t="s">
        <v>133</v>
      </c>
      <c r="D15" s="205"/>
      <c r="E15" s="147">
        <v>739</v>
      </c>
      <c r="F15" s="140">
        <f t="shared" si="1"/>
        <v>0</v>
      </c>
    </row>
    <row r="16" spans="2:12" x14ac:dyDescent="0.3">
      <c r="B16" s="173" t="s">
        <v>134</v>
      </c>
      <c r="C16" s="173" t="s">
        <v>133</v>
      </c>
      <c r="D16" s="205"/>
      <c r="E16" s="147">
        <v>924</v>
      </c>
      <c r="F16" s="140">
        <f t="shared" si="1"/>
        <v>0</v>
      </c>
    </row>
    <row r="17" spans="2:6" ht="37.5" x14ac:dyDescent="0.3">
      <c r="B17" s="191" t="s">
        <v>293</v>
      </c>
      <c r="C17" s="191" t="s">
        <v>234</v>
      </c>
      <c r="D17" s="159">
        <f>SUM(K1)</f>
        <v>0</v>
      </c>
      <c r="E17" s="193" t="s">
        <v>294</v>
      </c>
      <c r="F17" s="166">
        <f>IF(D17=0,0,MAX(D17*0.1,5000))</f>
        <v>0</v>
      </c>
    </row>
    <row r="18" spans="2:6" ht="25" x14ac:dyDescent="0.3">
      <c r="B18" s="173" t="s">
        <v>220</v>
      </c>
      <c r="C18" s="173" t="s">
        <v>130</v>
      </c>
      <c r="D18" s="205"/>
      <c r="E18" s="147">
        <v>1926</v>
      </c>
      <c r="F18" s="140">
        <f>D18*E18</f>
        <v>0</v>
      </c>
    </row>
    <row r="19" spans="2:6" ht="37.5" x14ac:dyDescent="0.3">
      <c r="B19" s="173" t="s">
        <v>221</v>
      </c>
      <c r="C19" s="173" t="s">
        <v>130</v>
      </c>
      <c r="D19" s="205"/>
      <c r="E19" s="133" t="s">
        <v>126</v>
      </c>
      <c r="F19" s="140"/>
    </row>
    <row r="21" spans="2:6" x14ac:dyDescent="0.3">
      <c r="B21" s="131" t="s">
        <v>116</v>
      </c>
      <c r="C21" s="120"/>
      <c r="D21" s="121"/>
      <c r="E21" s="121"/>
      <c r="F21" s="122"/>
    </row>
    <row r="22" spans="2:6" x14ac:dyDescent="0.3">
      <c r="B22" s="123" t="s">
        <v>1</v>
      </c>
      <c r="C22" s="123" t="s">
        <v>2</v>
      </c>
      <c r="D22" s="123" t="s">
        <v>21</v>
      </c>
      <c r="E22" s="123" t="s">
        <v>3</v>
      </c>
      <c r="F22" s="124" t="s">
        <v>22</v>
      </c>
    </row>
    <row r="23" spans="2:6" x14ac:dyDescent="0.3">
      <c r="B23" s="173" t="s">
        <v>117</v>
      </c>
      <c r="C23" s="173" t="s">
        <v>4</v>
      </c>
      <c r="D23" s="128"/>
      <c r="E23" s="147">
        <v>377</v>
      </c>
      <c r="F23" s="130">
        <f>D23*E23</f>
        <v>0</v>
      </c>
    </row>
    <row r="24" spans="2:6" x14ac:dyDescent="0.3">
      <c r="B24" s="173" t="s">
        <v>118</v>
      </c>
      <c r="C24" s="173" t="s">
        <v>12</v>
      </c>
      <c r="D24" s="128"/>
      <c r="E24" s="147">
        <v>105</v>
      </c>
      <c r="F24" s="130">
        <f>D24*E24</f>
        <v>0</v>
      </c>
    </row>
    <row r="25" spans="2:6" x14ac:dyDescent="0.3">
      <c r="B25" s="173" t="s">
        <v>119</v>
      </c>
      <c r="C25" s="173" t="s">
        <v>12</v>
      </c>
      <c r="D25" s="128"/>
      <c r="E25" s="147">
        <v>52</v>
      </c>
      <c r="F25" s="130">
        <f>D25*E25</f>
        <v>0</v>
      </c>
    </row>
    <row r="26" spans="2:6" x14ac:dyDescent="0.3">
      <c r="B26" s="254" t="s">
        <v>295</v>
      </c>
      <c r="C26" s="255"/>
      <c r="D26" s="255"/>
      <c r="E26" s="255"/>
      <c r="F26" s="255"/>
    </row>
    <row r="27" spans="2:6" x14ac:dyDescent="0.3">
      <c r="B27" s="253"/>
      <c r="C27" s="253"/>
      <c r="D27" s="253"/>
      <c r="E27" s="253"/>
      <c r="F27" s="253"/>
    </row>
  </sheetData>
  <sheetProtection algorithmName="SHA-512" hashValue="bZ3L9O6x7zoSinRbVxbEEGoQUaTPvYLoG3iJIsS1RR0PRDDrSdWcxNU1X5rODTK7D0iGmZ5Z4xeuggoYEK0ltA==" saltValue="eLjUtTYqgbbJ6RYBl2C3M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2"/>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192" customWidth="1"/>
    <col min="10" max="10" width="10.5" style="125" customWidth="1"/>
    <col min="11" max="12" width="8.6640625" style="3" customWidth="1"/>
    <col min="13" max="13" width="0" style="3" hidden="1" customWidth="1"/>
    <col min="14" max="16384" width="8.6640625" style="3"/>
  </cols>
  <sheetData>
    <row r="1" spans="2:13" ht="23" x14ac:dyDescent="0.5">
      <c r="B1" s="116" t="s">
        <v>78</v>
      </c>
      <c r="C1" s="117"/>
      <c r="D1" s="117"/>
      <c r="E1" s="234">
        <f>SUM(F:F)</f>
        <v>0</v>
      </c>
      <c r="F1" s="234"/>
      <c r="H1" s="116" t="s">
        <v>62</v>
      </c>
      <c r="I1" s="116"/>
      <c r="J1" s="116"/>
      <c r="K1" s="234">
        <f>SUM(L:L)</f>
        <v>0</v>
      </c>
      <c r="L1" s="234"/>
      <c r="M1" s="3" t="s">
        <v>177</v>
      </c>
    </row>
    <row r="2" spans="2:13" ht="28.5" customHeight="1" x14ac:dyDescent="0.3">
      <c r="D2" s="118"/>
      <c r="E2" s="235" t="s">
        <v>79</v>
      </c>
      <c r="F2" s="235"/>
      <c r="H2" s="233" t="s">
        <v>235</v>
      </c>
      <c r="I2" s="253"/>
      <c r="J2" s="253"/>
      <c r="K2" s="235" t="s">
        <v>79</v>
      </c>
      <c r="L2" s="235"/>
      <c r="M2" s="3" t="s">
        <v>178</v>
      </c>
    </row>
    <row r="3" spans="2:13" x14ac:dyDescent="0.3">
      <c r="B3" s="131" t="s">
        <v>135</v>
      </c>
      <c r="C3" s="120"/>
      <c r="D3" s="121"/>
      <c r="E3" s="121"/>
      <c r="F3" s="122"/>
      <c r="H3" s="131" t="s">
        <v>195</v>
      </c>
      <c r="I3" s="145"/>
      <c r="J3" s="121"/>
      <c r="M3" s="3" t="s">
        <v>179</v>
      </c>
    </row>
    <row r="4" spans="2:13" s="125" customFormat="1" ht="26" x14ac:dyDescent="0.3">
      <c r="B4" s="123" t="s">
        <v>1</v>
      </c>
      <c r="C4" s="123" t="s">
        <v>2</v>
      </c>
      <c r="D4" s="123" t="s">
        <v>21</v>
      </c>
      <c r="E4" s="123" t="s">
        <v>3</v>
      </c>
      <c r="F4" s="124" t="s">
        <v>22</v>
      </c>
      <c r="H4" s="123" t="s">
        <v>1</v>
      </c>
      <c r="I4" s="123" t="s">
        <v>2</v>
      </c>
      <c r="J4" s="123" t="s">
        <v>21</v>
      </c>
      <c r="K4" s="123" t="s">
        <v>198</v>
      </c>
      <c r="L4" s="124" t="s">
        <v>22</v>
      </c>
    </row>
    <row r="5" spans="2:13" x14ac:dyDescent="0.3">
      <c r="B5" s="173" t="s">
        <v>296</v>
      </c>
      <c r="C5" s="173" t="s">
        <v>12</v>
      </c>
      <c r="D5" s="128"/>
      <c r="E5" s="147">
        <v>111</v>
      </c>
      <c r="F5" s="130">
        <f>D5*E5</f>
        <v>0</v>
      </c>
      <c r="H5" s="245" t="s">
        <v>215</v>
      </c>
      <c r="I5" s="246"/>
      <c r="J5" s="246"/>
      <c r="K5" s="246"/>
      <c r="L5" s="247"/>
    </row>
    <row r="6" spans="2:13" ht="25" x14ac:dyDescent="0.3">
      <c r="B6" s="198" t="s">
        <v>213</v>
      </c>
      <c r="C6" s="173" t="s">
        <v>110</v>
      </c>
      <c r="D6" s="128"/>
      <c r="E6" s="133">
        <v>301</v>
      </c>
      <c r="F6" s="130">
        <f>D6*E6</f>
        <v>0</v>
      </c>
      <c r="H6" s="199" t="s">
        <v>123</v>
      </c>
      <c r="I6" s="248" t="s">
        <v>13</v>
      </c>
      <c r="J6" s="128"/>
      <c r="K6" s="147">
        <v>823</v>
      </c>
      <c r="L6" s="130">
        <f>J6*K6</f>
        <v>0</v>
      </c>
    </row>
    <row r="7" spans="2:13" ht="25" x14ac:dyDescent="0.3">
      <c r="B7" s="198" t="s">
        <v>136</v>
      </c>
      <c r="C7" s="173" t="s">
        <v>137</v>
      </c>
      <c r="D7" s="128"/>
      <c r="E7" s="133">
        <v>2000</v>
      </c>
      <c r="F7" s="130">
        <f>D7*E7</f>
        <v>0</v>
      </c>
      <c r="H7" s="199" t="s">
        <v>216</v>
      </c>
      <c r="I7" s="249"/>
      <c r="J7" s="128"/>
      <c r="K7" s="147">
        <v>1071</v>
      </c>
      <c r="L7" s="130">
        <f t="shared" ref="L7:L8" si="0">J7*K7</f>
        <v>0</v>
      </c>
    </row>
    <row r="8" spans="2:13" x14ac:dyDescent="0.3">
      <c r="B8" s="198" t="s">
        <v>214</v>
      </c>
      <c r="C8" s="173" t="s">
        <v>138</v>
      </c>
      <c r="D8" s="128"/>
      <c r="E8" s="133">
        <v>418</v>
      </c>
      <c r="F8" s="130">
        <f>D8*E8</f>
        <v>0</v>
      </c>
      <c r="H8" s="199" t="s">
        <v>217</v>
      </c>
      <c r="I8" s="250"/>
      <c r="J8" s="128"/>
      <c r="K8" s="147">
        <v>1472</v>
      </c>
      <c r="L8" s="130">
        <f t="shared" si="0"/>
        <v>0</v>
      </c>
    </row>
    <row r="9" spans="2:13" ht="25" x14ac:dyDescent="0.3">
      <c r="B9" s="198" t="s">
        <v>236</v>
      </c>
      <c r="C9" s="173" t="s">
        <v>222</v>
      </c>
      <c r="D9" s="128"/>
      <c r="E9" s="133">
        <v>1204</v>
      </c>
      <c r="F9" s="130">
        <f t="shared" ref="F9:F10" si="1">D9*E9</f>
        <v>0</v>
      </c>
      <c r="H9" s="245" t="s">
        <v>254</v>
      </c>
      <c r="I9" s="246"/>
      <c r="J9" s="246"/>
      <c r="K9" s="246"/>
      <c r="L9" s="247"/>
    </row>
    <row r="10" spans="2:13" x14ac:dyDescent="0.3">
      <c r="B10" s="198" t="s">
        <v>134</v>
      </c>
      <c r="C10" s="173" t="s">
        <v>133</v>
      </c>
      <c r="D10" s="128"/>
      <c r="E10" s="133">
        <v>924</v>
      </c>
      <c r="F10" s="130">
        <f t="shared" si="1"/>
        <v>0</v>
      </c>
      <c r="H10" s="199" t="s">
        <v>123</v>
      </c>
      <c r="I10" s="248" t="s">
        <v>13</v>
      </c>
      <c r="J10" s="128"/>
      <c r="K10" s="147">
        <v>873</v>
      </c>
      <c r="L10" s="130">
        <f>J10*K10</f>
        <v>0</v>
      </c>
    </row>
    <row r="11" spans="2:13" ht="26" customHeight="1" x14ac:dyDescent="0.3">
      <c r="B11" s="256" t="s">
        <v>297</v>
      </c>
      <c r="C11" s="256" t="s">
        <v>234</v>
      </c>
      <c r="D11" s="148">
        <f>K1</f>
        <v>0</v>
      </c>
      <c r="E11" s="258" t="s">
        <v>197</v>
      </c>
      <c r="F11" s="260">
        <f>IF(D11=0,0,MAX(D11*0.1,IF(OR(D12="Minor",D12="Please choose"),500,IF(D12="Major",5000,0))))</f>
        <v>0</v>
      </c>
      <c r="H11" s="199" t="s">
        <v>216</v>
      </c>
      <c r="I11" s="249"/>
      <c r="J11" s="128"/>
      <c r="K11" s="147">
        <v>1127</v>
      </c>
      <c r="L11" s="130">
        <f t="shared" ref="L11:L12" si="2">J11*K11</f>
        <v>0</v>
      </c>
    </row>
    <row r="12" spans="2:13" ht="35.5" customHeight="1" x14ac:dyDescent="0.3">
      <c r="B12" s="257"/>
      <c r="C12" s="257"/>
      <c r="D12" s="200" t="s">
        <v>177</v>
      </c>
      <c r="E12" s="259"/>
      <c r="F12" s="261"/>
      <c r="H12" s="199" t="s">
        <v>217</v>
      </c>
      <c r="I12" s="250"/>
      <c r="J12" s="128"/>
      <c r="K12" s="147">
        <v>1501</v>
      </c>
      <c r="L12" s="130">
        <f t="shared" si="2"/>
        <v>0</v>
      </c>
    </row>
    <row r="13" spans="2:13" ht="50" x14ac:dyDescent="0.3">
      <c r="B13" s="198" t="s">
        <v>237</v>
      </c>
      <c r="C13" s="173" t="s">
        <v>130</v>
      </c>
      <c r="D13" s="128"/>
      <c r="E13" s="133">
        <v>1926</v>
      </c>
      <c r="F13" s="130">
        <f>D13*E13</f>
        <v>0</v>
      </c>
      <c r="H13" s="245" t="s">
        <v>255</v>
      </c>
      <c r="I13" s="246"/>
      <c r="J13" s="246"/>
      <c r="K13" s="246"/>
      <c r="L13" s="247"/>
    </row>
    <row r="14" spans="2:13" ht="62.5" x14ac:dyDescent="0.3">
      <c r="B14" s="198" t="s">
        <v>238</v>
      </c>
      <c r="C14" s="173" t="s">
        <v>130</v>
      </c>
      <c r="D14" s="128"/>
      <c r="E14" s="133" t="s">
        <v>126</v>
      </c>
      <c r="F14" s="130"/>
      <c r="H14" s="199" t="s">
        <v>123</v>
      </c>
      <c r="I14" s="248" t="s">
        <v>13</v>
      </c>
      <c r="J14" s="128"/>
      <c r="K14" s="147">
        <v>577</v>
      </c>
      <c r="L14" s="130">
        <f>J14*K14</f>
        <v>0</v>
      </c>
    </row>
    <row r="15" spans="2:13" x14ac:dyDescent="0.3">
      <c r="H15" s="199" t="s">
        <v>216</v>
      </c>
      <c r="I15" s="249"/>
      <c r="J15" s="128"/>
      <c r="K15" s="147">
        <v>647</v>
      </c>
      <c r="L15" s="130">
        <f t="shared" ref="L15:L16" si="3">J15*K15</f>
        <v>0</v>
      </c>
    </row>
    <row r="16" spans="2:13" x14ac:dyDescent="0.3">
      <c r="B16" s="251" t="s">
        <v>314</v>
      </c>
      <c r="C16" s="253"/>
      <c r="D16" s="253"/>
      <c r="E16" s="253"/>
      <c r="F16" s="253"/>
      <c r="H16" s="199" t="s">
        <v>217</v>
      </c>
      <c r="I16" s="250"/>
      <c r="J16" s="128"/>
      <c r="K16" s="147">
        <v>1060</v>
      </c>
      <c r="L16" s="130">
        <f t="shared" si="3"/>
        <v>0</v>
      </c>
    </row>
    <row r="17" spans="2:12" ht="28" customHeight="1" x14ac:dyDescent="0.3">
      <c r="B17" s="253"/>
      <c r="C17" s="253"/>
      <c r="D17" s="253"/>
      <c r="E17" s="253"/>
      <c r="F17" s="253"/>
      <c r="H17" s="201" t="s">
        <v>218</v>
      </c>
      <c r="I17" s="173" t="s">
        <v>124</v>
      </c>
      <c r="J17" s="202"/>
      <c r="K17" s="133" t="s">
        <v>126</v>
      </c>
      <c r="L17" s="130"/>
    </row>
    <row r="18" spans="2:12" x14ac:dyDescent="0.3">
      <c r="B18" s="253"/>
      <c r="C18" s="253"/>
      <c r="D18" s="253"/>
      <c r="E18" s="253"/>
      <c r="F18" s="253"/>
      <c r="I18" s="3"/>
      <c r="J18" s="3"/>
    </row>
    <row r="19" spans="2:12" x14ac:dyDescent="0.3">
      <c r="B19" s="253"/>
      <c r="C19" s="253"/>
      <c r="D19" s="253"/>
      <c r="E19" s="253"/>
      <c r="F19" s="253"/>
      <c r="H19" s="183" t="s">
        <v>245</v>
      </c>
      <c r="I19" s="169" t="s">
        <v>246</v>
      </c>
      <c r="J19" s="202">
        <v>1</v>
      </c>
      <c r="K19" s="203"/>
      <c r="L19" s="130">
        <f>J19*K19</f>
        <v>0</v>
      </c>
    </row>
    <row r="20" spans="2:12" x14ac:dyDescent="0.3">
      <c r="B20" s="253"/>
      <c r="C20" s="253"/>
      <c r="D20" s="253"/>
      <c r="E20" s="253"/>
      <c r="F20" s="253"/>
    </row>
    <row r="21" spans="2:12" x14ac:dyDescent="0.3">
      <c r="B21" s="253"/>
      <c r="C21" s="253"/>
      <c r="D21" s="253"/>
      <c r="E21" s="253"/>
      <c r="F21" s="253"/>
    </row>
    <row r="22" spans="2:12" x14ac:dyDescent="0.3">
      <c r="B22" s="253"/>
      <c r="C22" s="253"/>
      <c r="D22" s="253"/>
      <c r="E22" s="253"/>
      <c r="F22" s="253"/>
    </row>
    <row r="23" spans="2:12" x14ac:dyDescent="0.3">
      <c r="B23" s="253"/>
      <c r="C23" s="253"/>
      <c r="D23" s="253"/>
      <c r="E23" s="253"/>
      <c r="F23" s="253"/>
    </row>
    <row r="24" spans="2:12" x14ac:dyDescent="0.3">
      <c r="B24" s="253"/>
      <c r="C24" s="253"/>
      <c r="D24" s="253"/>
      <c r="E24" s="253"/>
      <c r="F24" s="253"/>
    </row>
    <row r="25" spans="2:12" x14ac:dyDescent="0.3">
      <c r="B25" s="253"/>
      <c r="C25" s="253"/>
      <c r="D25" s="253"/>
      <c r="E25" s="253"/>
      <c r="F25" s="253"/>
    </row>
    <row r="26" spans="2:12" x14ac:dyDescent="0.3">
      <c r="B26" s="253"/>
      <c r="C26" s="253"/>
      <c r="D26" s="253"/>
      <c r="E26" s="253"/>
      <c r="F26" s="253"/>
    </row>
    <row r="27" spans="2:12" x14ac:dyDescent="0.3">
      <c r="B27" s="253"/>
      <c r="C27" s="253"/>
      <c r="D27" s="253"/>
      <c r="E27" s="253"/>
      <c r="F27" s="253"/>
    </row>
    <row r="28" spans="2:12" x14ac:dyDescent="0.3">
      <c r="B28" s="253"/>
      <c r="C28" s="253"/>
      <c r="D28" s="253"/>
      <c r="E28" s="253"/>
      <c r="F28" s="253"/>
    </row>
    <row r="29" spans="2:12" x14ac:dyDescent="0.3">
      <c r="B29" s="253"/>
      <c r="C29" s="253"/>
      <c r="D29" s="253"/>
      <c r="E29" s="253"/>
      <c r="F29" s="253"/>
    </row>
    <row r="30" spans="2:12" x14ac:dyDescent="0.3">
      <c r="B30" s="253"/>
      <c r="C30" s="253"/>
      <c r="D30" s="253"/>
      <c r="E30" s="253"/>
      <c r="F30" s="253"/>
    </row>
    <row r="31" spans="2:12" x14ac:dyDescent="0.3">
      <c r="B31" s="253"/>
      <c r="C31" s="253"/>
      <c r="D31" s="253"/>
      <c r="E31" s="253"/>
      <c r="F31" s="253"/>
    </row>
    <row r="32" spans="2:12" x14ac:dyDescent="0.3">
      <c r="B32" s="253"/>
      <c r="C32" s="253"/>
      <c r="D32" s="253"/>
      <c r="E32" s="253"/>
      <c r="F32" s="253"/>
    </row>
    <row r="33" spans="2:6" x14ac:dyDescent="0.3">
      <c r="B33" s="253"/>
      <c r="C33" s="253"/>
      <c r="D33" s="253"/>
      <c r="E33" s="253"/>
      <c r="F33" s="253"/>
    </row>
    <row r="34" spans="2:6" x14ac:dyDescent="0.3">
      <c r="B34" s="253"/>
      <c r="C34" s="253"/>
      <c r="D34" s="253"/>
      <c r="E34" s="253"/>
      <c r="F34" s="253"/>
    </row>
    <row r="35" spans="2:6" x14ac:dyDescent="0.3">
      <c r="B35" s="253"/>
      <c r="C35" s="253"/>
      <c r="D35" s="253"/>
      <c r="E35" s="253"/>
      <c r="F35" s="253"/>
    </row>
    <row r="36" spans="2:6" x14ac:dyDescent="0.3">
      <c r="B36" s="253"/>
      <c r="C36" s="253"/>
      <c r="D36" s="253"/>
      <c r="E36" s="253"/>
      <c r="F36" s="253"/>
    </row>
    <row r="37" spans="2:6" x14ac:dyDescent="0.3">
      <c r="B37" s="253"/>
      <c r="C37" s="253"/>
      <c r="D37" s="253"/>
      <c r="E37" s="253"/>
      <c r="F37" s="253"/>
    </row>
    <row r="38" spans="2:6" x14ac:dyDescent="0.3">
      <c r="B38" s="253"/>
      <c r="C38" s="253"/>
      <c r="D38" s="253"/>
      <c r="E38" s="253"/>
      <c r="F38" s="253"/>
    </row>
    <row r="39" spans="2:6" x14ac:dyDescent="0.3">
      <c r="B39" s="253"/>
      <c r="C39" s="253"/>
      <c r="D39" s="253"/>
      <c r="E39" s="253"/>
      <c r="F39" s="253"/>
    </row>
    <row r="40" spans="2:6" x14ac:dyDescent="0.3">
      <c r="B40" s="253"/>
      <c r="C40" s="253"/>
      <c r="D40" s="253"/>
      <c r="E40" s="253"/>
      <c r="F40" s="253"/>
    </row>
    <row r="41" spans="2:6" x14ac:dyDescent="0.3">
      <c r="B41" s="253"/>
      <c r="C41" s="253"/>
      <c r="D41" s="253"/>
      <c r="E41" s="253"/>
      <c r="F41" s="253"/>
    </row>
    <row r="42" spans="2:6" x14ac:dyDescent="0.3">
      <c r="B42" s="253"/>
      <c r="C42" s="253"/>
      <c r="D42" s="253"/>
      <c r="E42" s="253"/>
      <c r="F42" s="253"/>
    </row>
    <row r="43" spans="2:6" x14ac:dyDescent="0.3">
      <c r="B43" s="253"/>
      <c r="C43" s="253"/>
      <c r="D43" s="253"/>
      <c r="E43" s="253"/>
      <c r="F43" s="253"/>
    </row>
    <row r="44" spans="2:6" x14ac:dyDescent="0.3">
      <c r="B44" s="253"/>
      <c r="C44" s="253"/>
      <c r="D44" s="253"/>
      <c r="E44" s="253"/>
      <c r="F44" s="253"/>
    </row>
    <row r="45" spans="2:6" x14ac:dyDescent="0.3">
      <c r="B45" s="253"/>
      <c r="C45" s="253"/>
      <c r="D45" s="253"/>
      <c r="E45" s="253"/>
      <c r="F45" s="253"/>
    </row>
    <row r="46" spans="2:6" x14ac:dyDescent="0.3">
      <c r="B46" s="253"/>
      <c r="C46" s="253"/>
      <c r="D46" s="253"/>
      <c r="E46" s="253"/>
      <c r="F46" s="253"/>
    </row>
    <row r="47" spans="2:6" x14ac:dyDescent="0.3">
      <c r="B47" s="253"/>
      <c r="C47" s="253"/>
      <c r="D47" s="253"/>
      <c r="E47" s="253"/>
      <c r="F47" s="253"/>
    </row>
    <row r="48" spans="2:6" x14ac:dyDescent="0.3">
      <c r="B48" s="253"/>
      <c r="C48" s="253"/>
      <c r="D48" s="253"/>
      <c r="E48" s="253"/>
      <c r="F48" s="253"/>
    </row>
    <row r="49" spans="2:6" x14ac:dyDescent="0.3">
      <c r="B49" s="253"/>
      <c r="C49" s="253"/>
      <c r="D49" s="253"/>
      <c r="E49" s="253"/>
      <c r="F49" s="253"/>
    </row>
    <row r="50" spans="2:6" x14ac:dyDescent="0.3">
      <c r="B50" s="253"/>
      <c r="C50" s="253"/>
      <c r="D50" s="253"/>
      <c r="E50" s="253"/>
      <c r="F50" s="253"/>
    </row>
    <row r="51" spans="2:6" x14ac:dyDescent="0.3">
      <c r="B51" s="253"/>
      <c r="C51" s="253"/>
      <c r="D51" s="253"/>
      <c r="E51" s="253"/>
      <c r="F51" s="253"/>
    </row>
    <row r="52" spans="2:6" x14ac:dyDescent="0.3">
      <c r="B52" s="192"/>
      <c r="C52" s="192"/>
      <c r="D52" s="192"/>
      <c r="E52" s="192"/>
      <c r="F52" s="204"/>
    </row>
  </sheetData>
  <sheetProtection algorithmName="SHA-512" hashValue="nVU2c0qAsjHDj1+rouXH5LiRFsCsIwvx58qQeYUB+Ve3G4xWNWcIQt5d/9QT/JIHz1Jlyi+uw6HRA+9+eJmzMA==" saltValue="shvT+F76+XXNyzKZge7TB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78</v>
      </c>
      <c r="C1" s="117"/>
      <c r="D1" s="117"/>
      <c r="E1" s="234">
        <f>SUM(F:F)</f>
        <v>172600</v>
      </c>
      <c r="F1" s="234"/>
      <c r="H1" s="116" t="s">
        <v>185</v>
      </c>
      <c r="I1" s="117"/>
      <c r="J1" s="117"/>
      <c r="K1" s="117"/>
      <c r="L1" s="117"/>
      <c r="M1" s="136"/>
      <c r="O1" s="116" t="s">
        <v>87</v>
      </c>
      <c r="P1" s="117"/>
      <c r="Q1" s="234">
        <f>SUM(R:R)</f>
        <v>-52698</v>
      </c>
      <c r="R1" s="234"/>
    </row>
    <row r="2" spans="2:18" x14ac:dyDescent="0.3">
      <c r="D2" s="118"/>
      <c r="E2" s="235" t="s">
        <v>79</v>
      </c>
      <c r="F2" s="235"/>
      <c r="L2" s="235" t="s">
        <v>79</v>
      </c>
      <c r="M2" s="235"/>
      <c r="Q2" s="235" t="s">
        <v>79</v>
      </c>
      <c r="R2" s="235"/>
    </row>
    <row r="3" spans="2:18" x14ac:dyDescent="0.3">
      <c r="B3" s="131" t="s">
        <v>139</v>
      </c>
      <c r="C3" s="120"/>
      <c r="D3" s="121"/>
      <c r="E3" s="121"/>
      <c r="F3" s="122"/>
      <c r="H3" s="137" t="s">
        <v>209</v>
      </c>
      <c r="O3" s="131"/>
      <c r="P3" s="121"/>
      <c r="Q3" s="121"/>
      <c r="R3" s="122"/>
    </row>
    <row r="4" spans="2:18" s="125" customFormat="1" ht="27.65" customHeight="1" x14ac:dyDescent="0.3">
      <c r="B4" s="123" t="s">
        <v>1</v>
      </c>
      <c r="C4" s="123" t="s">
        <v>2</v>
      </c>
      <c r="D4" s="123" t="s">
        <v>21</v>
      </c>
      <c r="E4" s="123" t="s">
        <v>3</v>
      </c>
      <c r="F4" s="124" t="s">
        <v>22</v>
      </c>
      <c r="H4" s="123" t="s">
        <v>148</v>
      </c>
      <c r="I4" s="123" t="s">
        <v>182</v>
      </c>
      <c r="J4" s="123" t="s">
        <v>149</v>
      </c>
      <c r="K4" s="123" t="s">
        <v>183</v>
      </c>
      <c r="L4" s="123" t="s">
        <v>150</v>
      </c>
      <c r="M4" s="123" t="s">
        <v>188</v>
      </c>
      <c r="O4" s="123" t="s">
        <v>176</v>
      </c>
      <c r="P4" s="123" t="s">
        <v>21</v>
      </c>
      <c r="Q4" s="123" t="s">
        <v>3</v>
      </c>
      <c r="R4" s="124" t="s">
        <v>22</v>
      </c>
    </row>
    <row r="5" spans="2:18" ht="27.65" customHeight="1" x14ac:dyDescent="0.3">
      <c r="B5" s="127" t="s">
        <v>140</v>
      </c>
      <c r="C5" s="127" t="s">
        <v>141</v>
      </c>
      <c r="D5" s="128"/>
      <c r="E5" s="138">
        <v>-199</v>
      </c>
      <c r="F5" s="130">
        <f>D5*E5</f>
        <v>0</v>
      </c>
      <c r="H5" s="127" t="s">
        <v>151</v>
      </c>
      <c r="I5" s="128"/>
      <c r="J5" s="128"/>
      <c r="K5" s="128">
        <f>J5-I5</f>
        <v>0</v>
      </c>
      <c r="L5" s="128">
        <v>2</v>
      </c>
      <c r="M5" s="128">
        <f>K5*L5</f>
        <v>0</v>
      </c>
      <c r="O5" s="173" t="s">
        <v>205</v>
      </c>
      <c r="P5" s="139">
        <f>SUM(F5:F7)</f>
        <v>39800</v>
      </c>
      <c r="Q5" s="158">
        <f>-E8</f>
        <v>-0.59</v>
      </c>
      <c r="R5" s="130">
        <f>P5*Q5</f>
        <v>-23482</v>
      </c>
    </row>
    <row r="6" spans="2:18" ht="27.65" customHeight="1" x14ac:dyDescent="0.3">
      <c r="B6" s="127" t="s">
        <v>202</v>
      </c>
      <c r="C6" s="127" t="s">
        <v>142</v>
      </c>
      <c r="D6" s="128">
        <v>200</v>
      </c>
      <c r="E6" s="134">
        <v>199</v>
      </c>
      <c r="F6" s="130">
        <f>D6*E6</f>
        <v>39800</v>
      </c>
      <c r="H6" s="127" t="s">
        <v>152</v>
      </c>
      <c r="I6" s="128"/>
      <c r="J6" s="128"/>
      <c r="K6" s="128">
        <f t="shared" ref="K6:K19" si="0">J6-I6</f>
        <v>0</v>
      </c>
      <c r="L6" s="128">
        <v>3</v>
      </c>
      <c r="M6" s="128">
        <f t="shared" ref="M6:M19" si="1">K6*L6</f>
        <v>0</v>
      </c>
      <c r="O6" s="173" t="s">
        <v>206</v>
      </c>
      <c r="P6" s="139">
        <f>SUM(F12:F16)</f>
        <v>132800</v>
      </c>
      <c r="Q6" s="158">
        <f>-E17</f>
        <v>-0.22</v>
      </c>
      <c r="R6" s="130">
        <f>P6*Q6</f>
        <v>-29216</v>
      </c>
    </row>
    <row r="7" spans="2:18" ht="27.65" customHeight="1" x14ac:dyDescent="0.3">
      <c r="B7" s="127" t="s">
        <v>143</v>
      </c>
      <c r="C7" s="127" t="s">
        <v>144</v>
      </c>
      <c r="D7" s="139">
        <f>M21</f>
        <v>0</v>
      </c>
      <c r="E7" s="134">
        <f>E6</f>
        <v>199</v>
      </c>
      <c r="F7" s="130">
        <f>D7*E6</f>
        <v>0</v>
      </c>
      <c r="H7" s="127" t="s">
        <v>153</v>
      </c>
      <c r="I7" s="128"/>
      <c r="J7" s="128"/>
      <c r="K7" s="128">
        <f t="shared" si="0"/>
        <v>0</v>
      </c>
      <c r="L7" s="128">
        <v>1.5</v>
      </c>
      <c r="M7" s="128">
        <f t="shared" si="1"/>
        <v>0</v>
      </c>
    </row>
    <row r="8" spans="2:18" ht="27.65" customHeight="1" x14ac:dyDescent="0.3">
      <c r="B8" s="127" t="s">
        <v>87</v>
      </c>
      <c r="C8" s="127" t="s">
        <v>203</v>
      </c>
      <c r="D8" s="139">
        <v>1</v>
      </c>
      <c r="E8" s="171">
        <v>0.59</v>
      </c>
      <c r="F8" s="130" t="s">
        <v>208</v>
      </c>
      <c r="H8" s="127" t="s">
        <v>154</v>
      </c>
      <c r="I8" s="128"/>
      <c r="J8" s="128"/>
      <c r="K8" s="128">
        <f t="shared" si="0"/>
        <v>0</v>
      </c>
      <c r="L8" s="128">
        <v>3</v>
      </c>
      <c r="M8" s="128">
        <f t="shared" si="1"/>
        <v>0</v>
      </c>
    </row>
    <row r="9" spans="2:18" ht="27.65" customHeight="1" x14ac:dyDescent="0.3">
      <c r="D9" s="3"/>
      <c r="F9" s="3"/>
      <c r="H9" s="127" t="s">
        <v>155</v>
      </c>
      <c r="I9" s="128"/>
      <c r="J9" s="128"/>
      <c r="K9" s="128">
        <f t="shared" si="0"/>
        <v>0</v>
      </c>
      <c r="L9" s="128">
        <v>10</v>
      </c>
      <c r="M9" s="128">
        <f t="shared" si="1"/>
        <v>0</v>
      </c>
    </row>
    <row r="10" spans="2:18" ht="27.65" customHeight="1" x14ac:dyDescent="0.3">
      <c r="B10" s="131" t="s">
        <v>145</v>
      </c>
      <c r="C10" s="120"/>
      <c r="D10" s="121"/>
      <c r="E10" s="121"/>
      <c r="F10" s="122"/>
      <c r="H10" s="127" t="s">
        <v>156</v>
      </c>
      <c r="I10" s="128"/>
      <c r="J10" s="128"/>
      <c r="K10" s="128">
        <f t="shared" si="0"/>
        <v>0</v>
      </c>
      <c r="L10" s="128">
        <v>22</v>
      </c>
      <c r="M10" s="128">
        <f t="shared" si="1"/>
        <v>0</v>
      </c>
    </row>
    <row r="11" spans="2:18" ht="27.65" customHeight="1" x14ac:dyDescent="0.3">
      <c r="B11" s="123" t="s">
        <v>1</v>
      </c>
      <c r="C11" s="123" t="s">
        <v>2</v>
      </c>
      <c r="D11" s="123" t="s">
        <v>21</v>
      </c>
      <c r="E11" s="123" t="s">
        <v>3</v>
      </c>
      <c r="F11" s="124" t="s">
        <v>22</v>
      </c>
      <c r="H11" s="127" t="s">
        <v>157</v>
      </c>
      <c r="I11" s="128"/>
      <c r="J11" s="128"/>
      <c r="K11" s="128">
        <f t="shared" si="0"/>
        <v>0</v>
      </c>
      <c r="L11" s="128">
        <v>3</v>
      </c>
      <c r="M11" s="128">
        <f t="shared" si="1"/>
        <v>0</v>
      </c>
    </row>
    <row r="12" spans="2:18" ht="27.65" customHeight="1" x14ac:dyDescent="0.3">
      <c r="B12" s="127" t="s">
        <v>140</v>
      </c>
      <c r="C12" s="127" t="s">
        <v>146</v>
      </c>
      <c r="D12" s="128"/>
      <c r="E12" s="197" t="s">
        <v>177</v>
      </c>
      <c r="F12" s="140" t="str">
        <f>IFERROR(D12*E12,"")</f>
        <v/>
      </c>
      <c r="H12" s="127" t="s">
        <v>158</v>
      </c>
      <c r="I12" s="128"/>
      <c r="J12" s="128"/>
      <c r="K12" s="128">
        <f t="shared" si="0"/>
        <v>0</v>
      </c>
      <c r="L12" s="128">
        <v>3</v>
      </c>
      <c r="M12" s="128">
        <f t="shared" si="1"/>
        <v>0</v>
      </c>
    </row>
    <row r="13" spans="2:18" ht="27.65" customHeight="1" x14ac:dyDescent="0.3">
      <c r="B13" s="127" t="s">
        <v>300</v>
      </c>
      <c r="C13" s="127" t="s">
        <v>142</v>
      </c>
      <c r="D13" s="128">
        <v>200</v>
      </c>
      <c r="E13" s="134">
        <v>664</v>
      </c>
      <c r="F13" s="130">
        <f>D13*E13</f>
        <v>132800</v>
      </c>
      <c r="H13" s="127" t="s">
        <v>159</v>
      </c>
      <c r="I13" s="128"/>
      <c r="J13" s="128"/>
      <c r="K13" s="128">
        <f t="shared" si="0"/>
        <v>0</v>
      </c>
      <c r="L13" s="128">
        <v>5</v>
      </c>
      <c r="M13" s="128">
        <f t="shared" si="1"/>
        <v>0</v>
      </c>
    </row>
    <row r="14" spans="2:18" ht="27.65" customHeight="1" x14ac:dyDescent="0.3">
      <c r="B14" s="127" t="s">
        <v>298</v>
      </c>
      <c r="C14" s="127" t="s">
        <v>142</v>
      </c>
      <c r="D14" s="128"/>
      <c r="E14" s="134">
        <v>332</v>
      </c>
      <c r="F14" s="130">
        <f>D14*E14</f>
        <v>0</v>
      </c>
      <c r="H14" s="127" t="s">
        <v>160</v>
      </c>
      <c r="I14" s="128"/>
      <c r="J14" s="128"/>
      <c r="K14" s="128">
        <f t="shared" si="0"/>
        <v>0</v>
      </c>
      <c r="L14" s="128">
        <v>0.5</v>
      </c>
      <c r="M14" s="128">
        <f t="shared" si="1"/>
        <v>0</v>
      </c>
    </row>
    <row r="15" spans="2:18" ht="27.65" customHeight="1" x14ac:dyDescent="0.3">
      <c r="B15" s="127" t="s">
        <v>299</v>
      </c>
      <c r="C15" s="127" t="s">
        <v>142</v>
      </c>
      <c r="D15" s="128"/>
      <c r="E15" s="134">
        <v>66</v>
      </c>
      <c r="F15" s="130">
        <f>D15*E15</f>
        <v>0</v>
      </c>
      <c r="H15" s="127" t="s">
        <v>161</v>
      </c>
      <c r="I15" s="128"/>
      <c r="J15" s="128"/>
      <c r="K15" s="128">
        <f t="shared" si="0"/>
        <v>0</v>
      </c>
      <c r="L15" s="128">
        <v>1.5</v>
      </c>
      <c r="M15" s="128">
        <f t="shared" si="1"/>
        <v>0</v>
      </c>
    </row>
    <row r="16" spans="2:18" ht="27.65" customHeight="1" x14ac:dyDescent="0.3">
      <c r="B16" s="127" t="s">
        <v>147</v>
      </c>
      <c r="C16" s="127" t="s">
        <v>184</v>
      </c>
      <c r="D16" s="139">
        <f>M21</f>
        <v>0</v>
      </c>
      <c r="E16" s="197" t="s">
        <v>177</v>
      </c>
      <c r="F16" s="140" t="str">
        <f>IFERROR(D16*E16,"")</f>
        <v/>
      </c>
      <c r="H16" s="173" t="s">
        <v>191</v>
      </c>
      <c r="I16" s="128"/>
      <c r="J16" s="128"/>
      <c r="K16" s="128">
        <f t="shared" si="0"/>
        <v>0</v>
      </c>
      <c r="L16" s="128">
        <v>3</v>
      </c>
      <c r="M16" s="128">
        <f t="shared" si="1"/>
        <v>0</v>
      </c>
    </row>
    <row r="17" spans="2:13" ht="27.65" customHeight="1" x14ac:dyDescent="0.3">
      <c r="B17" s="127" t="s">
        <v>87</v>
      </c>
      <c r="C17" s="127" t="s">
        <v>203</v>
      </c>
      <c r="D17" s="139">
        <v>1</v>
      </c>
      <c r="E17" s="171">
        <v>0.22</v>
      </c>
      <c r="F17" s="130" t="s">
        <v>208</v>
      </c>
      <c r="H17" s="127" t="s">
        <v>189</v>
      </c>
      <c r="I17" s="128"/>
      <c r="J17" s="128"/>
      <c r="K17" s="128">
        <f t="shared" si="0"/>
        <v>0</v>
      </c>
      <c r="L17" s="128">
        <v>10</v>
      </c>
      <c r="M17" s="128">
        <f t="shared" si="1"/>
        <v>0</v>
      </c>
    </row>
    <row r="18" spans="2:13" ht="27.65" customHeight="1" x14ac:dyDescent="0.3">
      <c r="B18" s="141"/>
      <c r="H18" s="127" t="s">
        <v>190</v>
      </c>
      <c r="I18" s="128"/>
      <c r="J18" s="128"/>
      <c r="K18" s="128">
        <f t="shared" si="0"/>
        <v>0</v>
      </c>
      <c r="L18" s="128">
        <v>3</v>
      </c>
      <c r="M18" s="128">
        <f t="shared" si="1"/>
        <v>0</v>
      </c>
    </row>
    <row r="19" spans="2:13" ht="27.65" customHeight="1" x14ac:dyDescent="0.3">
      <c r="H19" s="127" t="s">
        <v>162</v>
      </c>
      <c r="I19" s="128"/>
      <c r="J19" s="128"/>
      <c r="K19" s="128">
        <f t="shared" si="0"/>
        <v>0</v>
      </c>
      <c r="L19" s="128">
        <v>24</v>
      </c>
      <c r="M19" s="128">
        <f t="shared" si="1"/>
        <v>0</v>
      </c>
    </row>
    <row r="20" spans="2:13" ht="27.65" customHeight="1" x14ac:dyDescent="0.3">
      <c r="H20" s="142" t="s">
        <v>22</v>
      </c>
      <c r="I20" s="143"/>
      <c r="J20" s="143"/>
      <c r="K20" s="143"/>
      <c r="L20" s="143"/>
      <c r="M20" s="143">
        <f>SUM(M5:M19)</f>
        <v>0</v>
      </c>
    </row>
    <row r="21" spans="2:13" ht="27.65" customHeight="1" x14ac:dyDescent="0.3">
      <c r="H21" s="127" t="s">
        <v>163</v>
      </c>
      <c r="I21" s="128"/>
      <c r="J21" s="128"/>
      <c r="K21" s="128"/>
      <c r="L21" s="128"/>
      <c r="M21" s="144">
        <f>M20/24</f>
        <v>0</v>
      </c>
    </row>
  </sheetData>
  <sheetProtection algorithmName="SHA-512" hashValue="4K+guqfC0+GjELiY4AZ4ulGACawuWxaVfGn5Mm9vOeZOSA0bK7evjrrp02O2oXZ5FZrOUuQDtknN+gnEM5AVtw==" saltValue="lrmAVxEL6hKKC9axkX2XfQ=="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D5:D6 D12:D15 I5:J19"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78</v>
      </c>
      <c r="C1" s="117"/>
      <c r="D1" s="117"/>
      <c r="E1" s="234">
        <f>SUM(F:F)</f>
        <v>0</v>
      </c>
      <c r="F1" s="234"/>
    </row>
    <row r="2" spans="2:7" x14ac:dyDescent="0.3">
      <c r="D2" s="118"/>
      <c r="E2" s="235" t="s">
        <v>79</v>
      </c>
      <c r="F2" s="235"/>
    </row>
    <row r="3" spans="2:7" x14ac:dyDescent="0.3">
      <c r="B3" s="119" t="s">
        <v>164</v>
      </c>
      <c r="C3" s="120"/>
      <c r="D3" s="121"/>
      <c r="E3" s="121"/>
      <c r="F3" s="122"/>
    </row>
    <row r="4" spans="2:7" s="125" customFormat="1" x14ac:dyDescent="0.3">
      <c r="B4" s="123" t="s">
        <v>1</v>
      </c>
      <c r="C4" s="123" t="s">
        <v>2</v>
      </c>
      <c r="D4" s="123" t="s">
        <v>21</v>
      </c>
      <c r="E4" s="123" t="s">
        <v>3</v>
      </c>
      <c r="F4" s="124" t="s">
        <v>22</v>
      </c>
      <c r="G4" s="3"/>
    </row>
    <row r="5" spans="2:7" ht="25" x14ac:dyDescent="0.3">
      <c r="B5" s="126" t="s">
        <v>302</v>
      </c>
      <c r="C5" s="127" t="s">
        <v>165</v>
      </c>
      <c r="D5" s="128"/>
      <c r="E5" s="129">
        <v>15</v>
      </c>
      <c r="F5" s="130">
        <f>D5*E5</f>
        <v>0</v>
      </c>
    </row>
    <row r="6" spans="2:7" ht="25" x14ac:dyDescent="0.3">
      <c r="B6" s="126" t="s">
        <v>303</v>
      </c>
      <c r="C6" s="127" t="s">
        <v>165</v>
      </c>
      <c r="D6" s="128"/>
      <c r="E6" s="129" t="s">
        <v>10</v>
      </c>
      <c r="F6" s="130"/>
    </row>
    <row r="7" spans="2:7" ht="25" x14ac:dyDescent="0.3">
      <c r="B7" s="126" t="s">
        <v>304</v>
      </c>
      <c r="C7" s="127" t="s">
        <v>9</v>
      </c>
      <c r="D7" s="128"/>
      <c r="E7" s="129" t="s">
        <v>10</v>
      </c>
      <c r="F7" s="130"/>
    </row>
    <row r="8" spans="2:7" x14ac:dyDescent="0.3">
      <c r="B8" s="126" t="s">
        <v>301</v>
      </c>
      <c r="C8" s="127" t="s">
        <v>9</v>
      </c>
      <c r="D8" s="128"/>
      <c r="E8" s="129">
        <v>1013</v>
      </c>
      <c r="F8" s="130">
        <f>D8*E8</f>
        <v>0</v>
      </c>
    </row>
    <row r="10" spans="2:7" x14ac:dyDescent="0.3">
      <c r="B10" s="131" t="s">
        <v>204</v>
      </c>
      <c r="C10" s="120"/>
    </row>
    <row r="11" spans="2:7" x14ac:dyDescent="0.3">
      <c r="B11" s="123" t="s">
        <v>1</v>
      </c>
      <c r="C11" s="123" t="s">
        <v>2</v>
      </c>
      <c r="D11" s="123" t="s">
        <v>21</v>
      </c>
      <c r="E11" s="123" t="s">
        <v>3</v>
      </c>
      <c r="F11" s="124" t="s">
        <v>22</v>
      </c>
    </row>
    <row r="12" spans="2:7" ht="37.5" x14ac:dyDescent="0.3">
      <c r="B12" s="173" t="s">
        <v>166</v>
      </c>
      <c r="C12" s="173" t="s">
        <v>167</v>
      </c>
      <c r="D12" s="128"/>
      <c r="E12" s="133" t="s">
        <v>305</v>
      </c>
      <c r="F12" s="130">
        <f>D12*59</f>
        <v>0</v>
      </c>
    </row>
    <row r="13" spans="2:7" x14ac:dyDescent="0.3">
      <c r="B13" s="173" t="s">
        <v>168</v>
      </c>
      <c r="C13" s="173" t="s">
        <v>167</v>
      </c>
      <c r="D13" s="128"/>
      <c r="E13" s="133">
        <v>129</v>
      </c>
      <c r="F13" s="130">
        <f>D13*E13</f>
        <v>0</v>
      </c>
    </row>
    <row r="14" spans="2:7" x14ac:dyDescent="0.3">
      <c r="B14" s="127" t="s">
        <v>169</v>
      </c>
      <c r="C14" s="127" t="s">
        <v>170</v>
      </c>
      <c r="D14" s="128"/>
      <c r="E14" s="134">
        <v>146</v>
      </c>
      <c r="F14" s="130">
        <f>D14*E14</f>
        <v>0</v>
      </c>
    </row>
    <row r="15" spans="2:7" x14ac:dyDescent="0.3">
      <c r="B15" s="127" t="s">
        <v>171</v>
      </c>
      <c r="C15" s="127" t="s">
        <v>172</v>
      </c>
      <c r="D15" s="128"/>
      <c r="E15" s="134">
        <v>2239</v>
      </c>
      <c r="F15" s="130">
        <f>D15*E15</f>
        <v>0</v>
      </c>
    </row>
    <row r="16" spans="2:7" x14ac:dyDescent="0.3">
      <c r="B16" s="127" t="s">
        <v>173</v>
      </c>
      <c r="C16" s="127" t="s">
        <v>174</v>
      </c>
      <c r="D16" s="128"/>
      <c r="E16" s="135">
        <v>1119</v>
      </c>
      <c r="F16" s="130">
        <f>D16*E16</f>
        <v>0</v>
      </c>
    </row>
    <row r="21" spans="4:6" x14ac:dyDescent="0.3">
      <c r="D21" s="3"/>
      <c r="F21" s="3"/>
    </row>
    <row r="22" spans="4:6" x14ac:dyDescent="0.3">
      <c r="D22" s="3"/>
      <c r="F22" s="3"/>
    </row>
    <row r="23" spans="4:6" x14ac:dyDescent="0.3">
      <c r="D23" s="3"/>
      <c r="F23" s="3"/>
    </row>
    <row r="24" spans="4:6" x14ac:dyDescent="0.3">
      <c r="D24" s="3"/>
      <c r="F24" s="3"/>
    </row>
  </sheetData>
  <sheetProtection algorithmName="SHA-512" hashValue="TJsaOMjJGgqA3jxGDhjGum499rz6x3dXI5CWDGSPxEA1bneVKlETMVoL6S09+8oxudJQeMTvHAoAI2qAI51aTA==" saltValue="7oCWc7xDPHLs9TlSVWIrcw=="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sheetPr codeName="Sheet13"/>
  <dimension ref="A1:C4"/>
  <sheetViews>
    <sheetView workbookViewId="0">
      <selection activeCell="C3" sqref="C3"/>
    </sheetView>
  </sheetViews>
  <sheetFormatPr defaultRowHeight="14" x14ac:dyDescent="0.3"/>
  <cols>
    <col min="1" max="2" width="13.08203125" style="167" bestFit="1" customWidth="1"/>
    <col min="3" max="3" width="13.08203125" bestFit="1" customWidth="1"/>
  </cols>
  <sheetData>
    <row r="1" spans="1:3" x14ac:dyDescent="0.3">
      <c r="A1" s="167" t="s">
        <v>177</v>
      </c>
      <c r="B1" s="167" t="s">
        <v>177</v>
      </c>
      <c r="C1" s="167" t="s">
        <v>177</v>
      </c>
    </row>
    <row r="2" spans="1:3" x14ac:dyDescent="0.3">
      <c r="A2" s="168">
        <v>596</v>
      </c>
      <c r="B2" s="168">
        <f>-A2</f>
        <v>-596</v>
      </c>
      <c r="C2" s="167" t="s">
        <v>187</v>
      </c>
    </row>
    <row r="3" spans="1:3" x14ac:dyDescent="0.3">
      <c r="A3" s="168">
        <v>298</v>
      </c>
      <c r="B3" s="168">
        <f t="shared" ref="B3:B4" si="0">-A3</f>
        <v>-298</v>
      </c>
      <c r="C3" s="167" t="s">
        <v>186</v>
      </c>
    </row>
    <row r="4" spans="1:3" x14ac:dyDescent="0.3">
      <c r="A4" s="168">
        <v>60</v>
      </c>
      <c r="B4" s="168">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sqref="A1:XFD1"/>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60</v>
      </c>
      <c r="C1" s="81"/>
      <c r="D1" s="81"/>
      <c r="E1" s="81"/>
      <c r="F1" s="82"/>
      <c r="H1" s="80" t="s">
        <v>76</v>
      </c>
      <c r="I1" s="83"/>
      <c r="J1" s="83"/>
      <c r="K1" s="83"/>
      <c r="L1" s="83"/>
      <c r="M1" s="84"/>
    </row>
    <row r="2" spans="2:16" ht="14.4" customHeight="1" thickBot="1" x14ac:dyDescent="0.35"/>
    <row r="3" spans="2:16" ht="14.4" customHeight="1" thickBot="1" x14ac:dyDescent="0.35">
      <c r="B3" s="215" t="s">
        <v>257</v>
      </c>
      <c r="C3" s="216"/>
      <c r="D3" s="216"/>
      <c r="E3" s="216"/>
      <c r="F3" s="216"/>
      <c r="H3" s="6" t="s">
        <v>25</v>
      </c>
      <c r="I3" s="7"/>
      <c r="J3" s="18" t="s">
        <v>61</v>
      </c>
      <c r="K3" s="19" t="s">
        <v>62</v>
      </c>
      <c r="L3" s="19" t="s">
        <v>175</v>
      </c>
      <c r="M3" s="26" t="s">
        <v>22</v>
      </c>
    </row>
    <row r="4" spans="2:16" ht="14.4" customHeight="1" x14ac:dyDescent="0.3">
      <c r="B4" s="216"/>
      <c r="C4" s="216"/>
      <c r="D4" s="216"/>
      <c r="E4" s="216"/>
      <c r="F4" s="216"/>
      <c r="H4" s="8" t="s">
        <v>28</v>
      </c>
      <c r="I4" s="5" t="s">
        <v>41</v>
      </c>
      <c r="J4" s="23">
        <f>'s45'!E1</f>
        <v>5882</v>
      </c>
      <c r="K4" s="24">
        <f>'s45'!K1</f>
        <v>63000</v>
      </c>
      <c r="L4" s="70" t="s">
        <v>63</v>
      </c>
      <c r="M4" s="28">
        <f t="shared" ref="M4:M9" si="0">SUM(J4:L4)</f>
        <v>68882</v>
      </c>
      <c r="O4" s="65" t="s">
        <v>80</v>
      </c>
      <c r="P4" s="66"/>
    </row>
    <row r="5" spans="2:16" ht="14.4" customHeight="1" x14ac:dyDescent="0.3">
      <c r="H5" s="8" t="s">
        <v>29</v>
      </c>
      <c r="I5" s="5" t="s">
        <v>42</v>
      </c>
      <c r="J5" s="25">
        <f>'s41'!E1</f>
        <v>6255</v>
      </c>
      <c r="K5" s="22">
        <f>'s41'!K1</f>
        <v>93590</v>
      </c>
      <c r="L5" s="71" t="s">
        <v>63</v>
      </c>
      <c r="M5" s="29">
        <f t="shared" si="0"/>
        <v>99845</v>
      </c>
      <c r="O5" s="67" t="s">
        <v>81</v>
      </c>
      <c r="P5" s="63" t="s">
        <v>258</v>
      </c>
    </row>
    <row r="6" spans="2:16" ht="14.4" customHeight="1" thickBot="1" x14ac:dyDescent="0.35">
      <c r="B6" s="86" t="s">
        <v>26</v>
      </c>
      <c r="C6" s="87" t="s">
        <v>23</v>
      </c>
      <c r="D6" s="87" t="s">
        <v>24</v>
      </c>
      <c r="E6" s="87" t="s">
        <v>27</v>
      </c>
      <c r="F6" s="88" t="s">
        <v>55</v>
      </c>
      <c r="H6" s="8" t="s">
        <v>30</v>
      </c>
      <c r="I6" s="5" t="s">
        <v>43</v>
      </c>
      <c r="J6" s="25">
        <f>'s51'!E1</f>
        <v>0</v>
      </c>
      <c r="K6" s="22">
        <f>'s51'!K1</f>
        <v>0</v>
      </c>
      <c r="L6" s="71" t="s">
        <v>63</v>
      </c>
      <c r="M6" s="30">
        <f t="shared" si="0"/>
        <v>0</v>
      </c>
      <c r="N6" s="96"/>
      <c r="O6" s="68" t="s">
        <v>82</v>
      </c>
      <c r="P6" s="64" t="s">
        <v>259</v>
      </c>
    </row>
    <row r="7" spans="2:16" ht="14.4" customHeight="1" x14ac:dyDescent="0.3">
      <c r="B7" s="218" t="s">
        <v>37</v>
      </c>
      <c r="C7" s="89" t="s">
        <v>28</v>
      </c>
      <c r="D7" s="90" t="s">
        <v>41</v>
      </c>
      <c r="E7" s="89">
        <v>4.3</v>
      </c>
      <c r="F7" s="91" t="s">
        <v>53</v>
      </c>
      <c r="H7" s="8" t="s">
        <v>31</v>
      </c>
      <c r="I7" s="5" t="s">
        <v>44</v>
      </c>
      <c r="J7" s="25">
        <f>'s185'!E1</f>
        <v>0</v>
      </c>
      <c r="K7" s="22">
        <f>'s185'!K1</f>
        <v>0</v>
      </c>
      <c r="L7" s="71" t="s">
        <v>63</v>
      </c>
      <c r="M7" s="30">
        <f t="shared" si="0"/>
        <v>0</v>
      </c>
    </row>
    <row r="8" spans="2:16" ht="14.4" customHeight="1" x14ac:dyDescent="0.3">
      <c r="B8" s="219"/>
      <c r="C8" s="92" t="s">
        <v>29</v>
      </c>
      <c r="D8" s="93" t="s">
        <v>42</v>
      </c>
      <c r="E8" s="92">
        <v>5.3</v>
      </c>
      <c r="F8" s="94" t="s">
        <v>54</v>
      </c>
      <c r="H8" s="53" t="s">
        <v>35</v>
      </c>
      <c r="I8" s="54" t="s">
        <v>50</v>
      </c>
      <c r="J8" s="55">
        <f>SUM('s146'!F5:F7)</f>
        <v>39800</v>
      </c>
      <c r="K8" s="72" t="s">
        <v>63</v>
      </c>
      <c r="L8" s="172">
        <f>'s146'!R5</f>
        <v>-23482</v>
      </c>
      <c r="M8" s="56">
        <f t="shared" si="0"/>
        <v>16318</v>
      </c>
    </row>
    <row r="9" spans="2:16" ht="14.4" customHeight="1" thickBot="1" x14ac:dyDescent="0.35">
      <c r="B9" s="219"/>
      <c r="C9" s="92" t="s">
        <v>30</v>
      </c>
      <c r="D9" s="93" t="s">
        <v>43</v>
      </c>
      <c r="E9" s="92">
        <v>5.6</v>
      </c>
      <c r="F9" s="95" t="s">
        <v>73</v>
      </c>
      <c r="H9" s="16"/>
      <c r="I9" s="17" t="s">
        <v>64</v>
      </c>
      <c r="J9" s="20">
        <f>SUM(J4:J8)</f>
        <v>51937</v>
      </c>
      <c r="K9" s="21">
        <f>SUM(K4:K8)</f>
        <v>156590</v>
      </c>
      <c r="L9" s="79">
        <f>SUM(L4:L8)</f>
        <v>-23482</v>
      </c>
      <c r="M9" s="27">
        <f t="shared" si="0"/>
        <v>185045</v>
      </c>
    </row>
    <row r="10" spans="2:16" ht="14.4" customHeight="1" thickBot="1" x14ac:dyDescent="0.35">
      <c r="B10" s="220"/>
      <c r="C10" s="97" t="s">
        <v>31</v>
      </c>
      <c r="D10" s="98" t="s">
        <v>44</v>
      </c>
      <c r="E10" s="97">
        <v>5.8</v>
      </c>
      <c r="F10" s="99" t="s">
        <v>244</v>
      </c>
      <c r="J10" s="2"/>
      <c r="K10" s="2"/>
      <c r="L10" s="2"/>
    </row>
    <row r="11" spans="2:16" ht="14.4" customHeight="1" thickBot="1" x14ac:dyDescent="0.35">
      <c r="B11" s="221" t="s">
        <v>39</v>
      </c>
      <c r="C11" s="100" t="s">
        <v>59</v>
      </c>
      <c r="D11" s="101" t="s">
        <v>45</v>
      </c>
      <c r="E11" s="100">
        <v>6.3</v>
      </c>
      <c r="F11" s="102" t="s">
        <v>56</v>
      </c>
      <c r="H11" s="9" t="s">
        <v>38</v>
      </c>
      <c r="I11" s="10"/>
      <c r="J11" s="32" t="s">
        <v>61</v>
      </c>
      <c r="K11" s="33" t="s">
        <v>62</v>
      </c>
      <c r="L11" s="33" t="s">
        <v>175</v>
      </c>
      <c r="M11" s="34" t="s">
        <v>22</v>
      </c>
    </row>
    <row r="12" spans="2:16" ht="14.4" customHeight="1" x14ac:dyDescent="0.3">
      <c r="B12" s="222"/>
      <c r="C12" s="103" t="s">
        <v>32</v>
      </c>
      <c r="D12" s="104" t="s">
        <v>46</v>
      </c>
      <c r="E12" s="103">
        <v>7.3</v>
      </c>
      <c r="F12" s="105" t="s">
        <v>57</v>
      </c>
      <c r="H12" s="11" t="s">
        <v>59</v>
      </c>
      <c r="I12" s="31" t="s">
        <v>45</v>
      </c>
      <c r="J12" s="40">
        <f>'s106|7'!E1</f>
        <v>130</v>
      </c>
      <c r="K12" s="70" t="s">
        <v>63</v>
      </c>
      <c r="L12" s="70" t="s">
        <v>63</v>
      </c>
      <c r="M12" s="42">
        <f t="shared" ref="M12:M18" si="1">SUM(J12:L12)</f>
        <v>130</v>
      </c>
    </row>
    <row r="13" spans="2:16" ht="14.4" customHeight="1" x14ac:dyDescent="0.3">
      <c r="B13" s="222"/>
      <c r="C13" s="103" t="s">
        <v>33</v>
      </c>
      <c r="D13" s="104" t="s">
        <v>48</v>
      </c>
      <c r="E13" s="103">
        <v>7.6</v>
      </c>
      <c r="F13" s="106" t="s">
        <v>74</v>
      </c>
      <c r="H13" s="8" t="s">
        <v>32</v>
      </c>
      <c r="I13" s="5" t="s">
        <v>46</v>
      </c>
      <c r="J13" s="41">
        <f>'s98'!E1</f>
        <v>0</v>
      </c>
      <c r="K13" s="38">
        <f>'s98'!K1</f>
        <v>0</v>
      </c>
      <c r="L13" s="71" t="s">
        <v>63</v>
      </c>
      <c r="M13" s="43">
        <f t="shared" si="1"/>
        <v>0</v>
      </c>
    </row>
    <row r="14" spans="2:16" ht="14.4" customHeight="1" x14ac:dyDescent="0.3">
      <c r="B14" s="222"/>
      <c r="C14" s="103" t="s">
        <v>34</v>
      </c>
      <c r="D14" s="104" t="s">
        <v>47</v>
      </c>
      <c r="E14" s="103">
        <v>7.6</v>
      </c>
      <c r="F14" s="106" t="s">
        <v>256</v>
      </c>
      <c r="H14" s="8" t="s">
        <v>33</v>
      </c>
      <c r="I14" s="5" t="s">
        <v>48</v>
      </c>
      <c r="J14" s="41">
        <f>'s102'!E1</f>
        <v>0</v>
      </c>
      <c r="K14" s="71" t="s">
        <v>63</v>
      </c>
      <c r="L14" s="71" t="s">
        <v>63</v>
      </c>
      <c r="M14" s="43">
        <f t="shared" si="1"/>
        <v>0</v>
      </c>
    </row>
    <row r="15" spans="2:16" ht="14.4" customHeight="1" x14ac:dyDescent="0.3">
      <c r="B15" s="223"/>
      <c r="C15" s="107" t="s">
        <v>31</v>
      </c>
      <c r="D15" s="108" t="s">
        <v>49</v>
      </c>
      <c r="E15" s="107">
        <v>7.9</v>
      </c>
      <c r="F15" s="109" t="s">
        <v>75</v>
      </c>
      <c r="H15" s="8" t="s">
        <v>34</v>
      </c>
      <c r="I15" s="5" t="s">
        <v>47</v>
      </c>
      <c r="J15" s="41">
        <f>'s104'!E1</f>
        <v>0</v>
      </c>
      <c r="K15" s="71" t="s">
        <v>63</v>
      </c>
      <c r="L15" s="71" t="s">
        <v>63</v>
      </c>
      <c r="M15" s="43">
        <f t="shared" si="1"/>
        <v>0</v>
      </c>
    </row>
    <row r="16" spans="2:16" ht="14.4" customHeight="1" x14ac:dyDescent="0.3">
      <c r="B16" s="224" t="s">
        <v>40</v>
      </c>
      <c r="C16" s="110" t="s">
        <v>35</v>
      </c>
      <c r="D16" s="111" t="s">
        <v>50</v>
      </c>
      <c r="E16" s="110">
        <v>8.4</v>
      </c>
      <c r="F16" s="112" t="s">
        <v>58</v>
      </c>
      <c r="H16" s="8" t="s">
        <v>31</v>
      </c>
      <c r="I16" s="5" t="s">
        <v>49</v>
      </c>
      <c r="J16" s="41">
        <f>'s185 '!E1</f>
        <v>0</v>
      </c>
      <c r="K16" s="39">
        <f>'s185 '!K1</f>
        <v>0</v>
      </c>
      <c r="L16" s="73" t="s">
        <v>63</v>
      </c>
      <c r="M16" s="43">
        <f t="shared" si="1"/>
        <v>0</v>
      </c>
    </row>
    <row r="17" spans="2:13" ht="14.4" customHeight="1" x14ac:dyDescent="0.3">
      <c r="B17" s="225"/>
      <c r="C17" s="113" t="s">
        <v>51</v>
      </c>
      <c r="D17" s="114" t="s">
        <v>36</v>
      </c>
      <c r="E17" s="113">
        <v>3</v>
      </c>
      <c r="F17" s="115" t="s">
        <v>52</v>
      </c>
      <c r="H17" s="53" t="s">
        <v>35</v>
      </c>
      <c r="I17" s="54" t="s">
        <v>50</v>
      </c>
      <c r="J17" s="55">
        <f>SUM('s146'!F12:F16)</f>
        <v>132800</v>
      </c>
      <c r="K17" s="72" t="s">
        <v>63</v>
      </c>
      <c r="L17" s="172">
        <f>'s146'!R6</f>
        <v>-29216</v>
      </c>
      <c r="M17" s="57">
        <f t="shared" si="1"/>
        <v>103584</v>
      </c>
    </row>
    <row r="18" spans="2:13" ht="14.4" customHeight="1" thickBot="1" x14ac:dyDescent="0.35">
      <c r="H18" s="16"/>
      <c r="I18" s="17" t="s">
        <v>64</v>
      </c>
      <c r="J18" s="35">
        <f>SUM(J12:J17)</f>
        <v>132930</v>
      </c>
      <c r="K18" s="36">
        <f>SUM(K12:K17)</f>
        <v>0</v>
      </c>
      <c r="L18" s="76">
        <f>SUM(L12:L17)</f>
        <v>-29216</v>
      </c>
      <c r="M18" s="37">
        <f t="shared" si="1"/>
        <v>103714</v>
      </c>
    </row>
    <row r="19" spans="2:13" ht="14.4" customHeight="1" thickBot="1" x14ac:dyDescent="0.35">
      <c r="B19" s="162" t="s">
        <v>248</v>
      </c>
      <c r="C19" s="1"/>
      <c r="E19" s="1"/>
      <c r="H19" s="3"/>
      <c r="I19" s="3"/>
      <c r="J19" s="4"/>
      <c r="K19" s="4"/>
      <c r="L19" s="4"/>
      <c r="M19" s="3"/>
    </row>
    <row r="20" spans="2:13" ht="14.4" customHeight="1" thickBot="1" x14ac:dyDescent="0.35">
      <c r="B20" s="226" t="s">
        <v>249</v>
      </c>
      <c r="C20" s="227"/>
      <c r="D20" s="227"/>
      <c r="E20" s="227"/>
      <c r="F20" s="227"/>
      <c r="H20" s="12" t="s">
        <v>36</v>
      </c>
      <c r="I20" s="13"/>
      <c r="J20" s="45" t="s">
        <v>61</v>
      </c>
      <c r="K20" s="46" t="s">
        <v>62</v>
      </c>
      <c r="L20" s="46" t="s">
        <v>175</v>
      </c>
      <c r="M20" s="49" t="s">
        <v>22</v>
      </c>
    </row>
    <row r="21" spans="2:13" ht="14.4" customHeight="1" x14ac:dyDescent="0.3">
      <c r="B21" s="227"/>
      <c r="C21" s="227"/>
      <c r="D21" s="227"/>
      <c r="E21" s="227"/>
      <c r="F21" s="227"/>
      <c r="H21" s="14"/>
      <c r="I21" s="44" t="s">
        <v>77</v>
      </c>
      <c r="J21" s="52">
        <f>Other!F5</f>
        <v>0</v>
      </c>
      <c r="K21" s="74" t="s">
        <v>63</v>
      </c>
      <c r="L21" s="74" t="s">
        <v>63</v>
      </c>
      <c r="M21" s="51">
        <f>SUM(J21:L21)</f>
        <v>0</v>
      </c>
    </row>
    <row r="22" spans="2:13" ht="14.4" customHeight="1" x14ac:dyDescent="0.3">
      <c r="B22" s="227"/>
      <c r="C22" s="227"/>
      <c r="D22" s="227"/>
      <c r="E22" s="227"/>
      <c r="F22" s="227"/>
      <c r="H22" s="59"/>
      <c r="I22" s="180" t="s">
        <v>180</v>
      </c>
      <c r="J22" s="179">
        <f>SUM(Other!F12:F16)</f>
        <v>0</v>
      </c>
      <c r="K22" s="75" t="s">
        <v>63</v>
      </c>
      <c r="L22" s="75" t="s">
        <v>63</v>
      </c>
      <c r="M22" s="181">
        <f>SUM(J22:L22)</f>
        <v>0</v>
      </c>
    </row>
    <row r="23" spans="2:13" ht="14.4" customHeight="1" thickBot="1" x14ac:dyDescent="0.35">
      <c r="B23" s="226" t="s">
        <v>250</v>
      </c>
      <c r="C23" s="227"/>
      <c r="D23" s="227"/>
      <c r="E23" s="227"/>
      <c r="F23" s="227"/>
      <c r="H23" s="58"/>
      <c r="I23" s="17" t="s">
        <v>64</v>
      </c>
      <c r="J23" s="47">
        <f>SUM(J21:J22)</f>
        <v>0</v>
      </c>
      <c r="K23" s="48">
        <f>SUM(K21:K22)</f>
        <v>0</v>
      </c>
      <c r="L23" s="77">
        <f>SUM(L21:L22)</f>
        <v>0</v>
      </c>
      <c r="M23" s="50">
        <f>SUM(J23:L23)</f>
        <v>0</v>
      </c>
    </row>
    <row r="24" spans="2:13" ht="14.4" customHeight="1" thickBot="1" x14ac:dyDescent="0.35">
      <c r="B24" s="227"/>
      <c r="C24" s="227"/>
      <c r="D24" s="227"/>
      <c r="E24" s="227"/>
      <c r="F24" s="227"/>
      <c r="H24" s="3"/>
      <c r="I24" s="3"/>
      <c r="J24" s="4"/>
      <c r="K24" s="4"/>
      <c r="L24" s="4"/>
      <c r="M24" s="3"/>
    </row>
    <row r="25" spans="2:13" ht="14.4" customHeight="1" thickBot="1" x14ac:dyDescent="0.4">
      <c r="B25" s="226" t="s">
        <v>251</v>
      </c>
      <c r="C25" s="227"/>
      <c r="D25" s="227"/>
      <c r="E25" s="227"/>
      <c r="F25" s="227"/>
      <c r="H25" s="15"/>
      <c r="I25" s="60" t="s">
        <v>65</v>
      </c>
      <c r="J25" s="61">
        <f>J23+J18+J9</f>
        <v>184867</v>
      </c>
      <c r="K25" s="62">
        <f>K23+K18+K9</f>
        <v>156590</v>
      </c>
      <c r="L25" s="78">
        <f>L23+L18+L9</f>
        <v>-52698</v>
      </c>
      <c r="M25" s="69">
        <f>M23+M18+M9</f>
        <v>288759</v>
      </c>
    </row>
    <row r="26" spans="2:13" ht="14.4" customHeight="1" x14ac:dyDescent="0.35">
      <c r="B26" s="186"/>
      <c r="C26" s="186"/>
      <c r="D26" s="186"/>
      <c r="E26" s="186"/>
      <c r="F26" s="186"/>
      <c r="H26" s="175"/>
      <c r="I26" s="176"/>
      <c r="J26" s="164"/>
      <c r="K26" s="164"/>
      <c r="L26" s="164"/>
      <c r="M26" s="163"/>
    </row>
    <row r="27" spans="2:13" ht="14" x14ac:dyDescent="0.3">
      <c r="B27" s="186"/>
      <c r="C27" s="186"/>
      <c r="D27" s="186"/>
      <c r="E27" s="186"/>
      <c r="F27" s="186"/>
      <c r="H27" s="165" t="s">
        <v>193</v>
      </c>
    </row>
    <row r="28" spans="2:13" ht="29" customHeight="1" x14ac:dyDescent="0.3">
      <c r="B28" s="186"/>
      <c r="C28" s="186"/>
      <c r="D28" s="186"/>
      <c r="E28" s="186"/>
      <c r="F28" s="186"/>
      <c r="H28" s="162" t="s">
        <v>66</v>
      </c>
      <c r="I28" s="163"/>
      <c r="J28" s="164"/>
      <c r="K28" s="164"/>
      <c r="L28" s="164"/>
      <c r="M28" s="163"/>
    </row>
    <row r="29" spans="2:13" ht="29" customHeight="1" x14ac:dyDescent="0.3">
      <c r="B29" s="186"/>
      <c r="C29" s="186"/>
      <c r="D29" s="186"/>
      <c r="E29" s="186"/>
      <c r="F29" s="186"/>
      <c r="H29" s="217" t="s">
        <v>67</v>
      </c>
      <c r="I29" s="217"/>
      <c r="J29" s="217"/>
      <c r="K29" s="217"/>
      <c r="L29" s="217"/>
      <c r="M29" s="217"/>
    </row>
    <row r="30" spans="2:13" ht="29" customHeight="1" x14ac:dyDescent="0.3">
      <c r="B30" s="186"/>
      <c r="C30" s="186"/>
      <c r="D30" s="186"/>
      <c r="E30" s="186"/>
      <c r="F30" s="186"/>
      <c r="H30" s="217" t="s">
        <v>68</v>
      </c>
      <c r="I30" s="217"/>
      <c r="J30" s="217"/>
      <c r="K30" s="217"/>
      <c r="L30" s="217"/>
      <c r="M30" s="217"/>
    </row>
    <row r="31" spans="2:13" ht="29" customHeight="1" x14ac:dyDescent="0.3">
      <c r="B31" s="186"/>
      <c r="C31" s="186"/>
      <c r="D31" s="186"/>
      <c r="E31" s="186"/>
      <c r="F31" s="186"/>
      <c r="H31" s="217" t="s">
        <v>69</v>
      </c>
      <c r="I31" s="217"/>
      <c r="J31" s="217"/>
      <c r="K31" s="217"/>
      <c r="L31" s="217"/>
      <c r="M31" s="217"/>
    </row>
    <row r="32" spans="2:13" ht="29" customHeight="1" x14ac:dyDescent="0.3">
      <c r="B32" s="186"/>
      <c r="C32" s="186"/>
      <c r="D32" s="186"/>
      <c r="E32" s="186"/>
      <c r="F32" s="186"/>
      <c r="H32" s="217" t="s">
        <v>70</v>
      </c>
      <c r="I32" s="217"/>
      <c r="J32" s="217"/>
      <c r="K32" s="217"/>
      <c r="L32" s="217"/>
      <c r="M32" s="217"/>
    </row>
    <row r="33" spans="2:13" ht="29" customHeight="1" x14ac:dyDescent="0.3">
      <c r="B33" s="186"/>
      <c r="C33" s="186"/>
      <c r="D33" s="186"/>
      <c r="E33" s="186"/>
      <c r="F33" s="186"/>
      <c r="H33" s="217" t="s">
        <v>71</v>
      </c>
      <c r="I33" s="217"/>
      <c r="J33" s="217"/>
      <c r="K33" s="217"/>
      <c r="L33" s="217"/>
      <c r="M33" s="217"/>
    </row>
    <row r="34" spans="2:13" ht="21" customHeight="1" x14ac:dyDescent="0.3">
      <c r="B34" s="186"/>
      <c r="C34" s="186"/>
      <c r="D34" s="186"/>
      <c r="E34" s="186"/>
      <c r="F34" s="186"/>
      <c r="H34" s="217" t="s">
        <v>72</v>
      </c>
      <c r="I34" s="217"/>
      <c r="J34" s="217"/>
      <c r="K34" s="217"/>
      <c r="L34" s="217"/>
      <c r="M34" s="217"/>
    </row>
    <row r="35" spans="2:13" ht="27" customHeight="1" x14ac:dyDescent="0.3">
      <c r="B35" s="185"/>
      <c r="C35" s="185"/>
      <c r="D35" s="185"/>
      <c r="E35" s="185"/>
      <c r="F35" s="185"/>
    </row>
    <row r="36" spans="2:13" ht="14.4" customHeight="1" x14ac:dyDescent="0.3">
      <c r="B36" s="185"/>
      <c r="C36" s="185"/>
      <c r="D36" s="185"/>
      <c r="E36" s="185"/>
      <c r="F36" s="185"/>
    </row>
    <row r="37" spans="2:13" ht="14.4" customHeight="1" x14ac:dyDescent="0.3">
      <c r="B37" s="185"/>
      <c r="C37" s="185"/>
      <c r="D37" s="185"/>
      <c r="E37" s="185"/>
      <c r="F37" s="185"/>
    </row>
    <row r="38" spans="2:13" ht="14" customHeight="1" x14ac:dyDescent="0.3">
      <c r="B38" s="185"/>
      <c r="C38" s="185"/>
      <c r="D38" s="185"/>
      <c r="E38" s="185"/>
      <c r="F38" s="185"/>
    </row>
  </sheetData>
  <sheetProtection algorithmName="SHA-512" hashValue="Or7r/cDZTmogKbVkMhTdWXWds2fVzZlH9ZNh9p3BWdMLFIecBy0fmk0BM0bIFQ4+E6IRXAYCLNKZ085DnUkPhQ==" saltValue="FAwnjc49XoUijZ5u1FLq+A=="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2" priority="1" operator="lessThan">
      <formula>0</formula>
    </cfRule>
  </conditionalFormatting>
  <conditionalFormatting sqref="M4:M9">
    <cfRule type="cellIs" dxfId="1" priority="3" operator="lessThan">
      <formula>0</formula>
    </cfRule>
  </conditionalFormatting>
  <conditionalFormatting sqref="M12:M18">
    <cfRule type="cellIs" dxfId="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31"/>
  <sheetViews>
    <sheetView zoomScaleNormal="100" workbookViewId="0"/>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6.91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78</v>
      </c>
      <c r="C1" s="117"/>
      <c r="D1" s="117"/>
      <c r="E1" s="234">
        <f>SUM(F:F)</f>
        <v>5882</v>
      </c>
      <c r="F1" s="234"/>
      <c r="H1" s="116" t="s">
        <v>62</v>
      </c>
      <c r="I1" s="117"/>
      <c r="J1" s="117"/>
      <c r="K1" s="234">
        <f>SUM(L:L)</f>
        <v>63000</v>
      </c>
      <c r="L1" s="234"/>
    </row>
    <row r="2" spans="2:13" x14ac:dyDescent="0.3">
      <c r="D2" s="118"/>
      <c r="E2" s="235" t="s">
        <v>79</v>
      </c>
      <c r="F2" s="235"/>
      <c r="J2" s="118"/>
      <c r="K2" s="235" t="s">
        <v>79</v>
      </c>
      <c r="L2" s="235"/>
    </row>
    <row r="3" spans="2:13" x14ac:dyDescent="0.3">
      <c r="B3" s="119" t="s">
        <v>0</v>
      </c>
      <c r="C3" s="120"/>
      <c r="D3" s="121"/>
      <c r="E3" s="121"/>
      <c r="F3" s="122"/>
      <c r="H3" s="119" t="s">
        <v>7</v>
      </c>
      <c r="I3" s="120"/>
      <c r="J3" s="121"/>
      <c r="K3" s="121"/>
      <c r="L3" s="122"/>
    </row>
    <row r="4" spans="2:13" s="125" customFormat="1" x14ac:dyDescent="0.3">
      <c r="B4" s="123" t="s">
        <v>1</v>
      </c>
      <c r="C4" s="123" t="s">
        <v>2</v>
      </c>
      <c r="D4" s="123" t="s">
        <v>21</v>
      </c>
      <c r="E4" s="123" t="s">
        <v>3</v>
      </c>
      <c r="F4" s="124" t="s">
        <v>22</v>
      </c>
      <c r="H4" s="123" t="s">
        <v>1</v>
      </c>
      <c r="I4" s="123" t="s">
        <v>2</v>
      </c>
      <c r="J4" s="123" t="s">
        <v>21</v>
      </c>
      <c r="K4" s="123" t="s">
        <v>3</v>
      </c>
      <c r="L4" s="124" t="s">
        <v>22</v>
      </c>
    </row>
    <row r="5" spans="2:13" ht="25" x14ac:dyDescent="0.3">
      <c r="B5" s="126" t="s">
        <v>277</v>
      </c>
      <c r="C5" s="127" t="s">
        <v>4</v>
      </c>
      <c r="D5" s="128">
        <v>1</v>
      </c>
      <c r="E5" s="134">
        <v>111</v>
      </c>
      <c r="F5" s="140">
        <f>D5*E5</f>
        <v>111</v>
      </c>
      <c r="H5" s="127" t="s">
        <v>8</v>
      </c>
      <c r="I5" s="127" t="s">
        <v>9</v>
      </c>
      <c r="J5" s="128"/>
      <c r="K5" s="134" t="s">
        <v>10</v>
      </c>
      <c r="L5" s="140"/>
    </row>
    <row r="6" spans="2:13" ht="25" x14ac:dyDescent="0.3">
      <c r="B6" s="126" t="s">
        <v>278</v>
      </c>
      <c r="C6" s="127" t="s">
        <v>4</v>
      </c>
      <c r="D6" s="128">
        <v>199</v>
      </c>
      <c r="E6" s="134">
        <v>29</v>
      </c>
      <c r="F6" s="140">
        <f>D6*E6</f>
        <v>5771</v>
      </c>
      <c r="H6" s="127" t="s">
        <v>11</v>
      </c>
      <c r="I6" s="127" t="s">
        <v>12</v>
      </c>
      <c r="J6" s="128"/>
      <c r="K6" s="134" t="s">
        <v>10</v>
      </c>
      <c r="L6" s="140"/>
    </row>
    <row r="7" spans="2:13" ht="25" x14ac:dyDescent="0.3">
      <c r="B7" s="126" t="s">
        <v>279</v>
      </c>
      <c r="C7" s="127" t="s">
        <v>4</v>
      </c>
      <c r="D7" s="128"/>
      <c r="E7" s="134">
        <v>35</v>
      </c>
      <c r="F7" s="140">
        <f>D7*E7</f>
        <v>0</v>
      </c>
      <c r="H7" s="228" t="s">
        <v>260</v>
      </c>
      <c r="I7" s="229"/>
      <c r="J7" s="229"/>
      <c r="K7" s="188"/>
      <c r="L7" s="189"/>
      <c r="M7" s="177"/>
    </row>
    <row r="8" spans="2:13" ht="27.5" customHeight="1" x14ac:dyDescent="0.3">
      <c r="B8" s="126" t="s">
        <v>280</v>
      </c>
      <c r="C8" s="127" t="s">
        <v>4</v>
      </c>
      <c r="D8" s="128"/>
      <c r="E8" s="134">
        <v>24</v>
      </c>
      <c r="F8" s="140">
        <f>D8*E8</f>
        <v>0</v>
      </c>
      <c r="H8" s="173" t="s">
        <v>261</v>
      </c>
      <c r="I8" s="126" t="s">
        <v>4</v>
      </c>
      <c r="J8" s="128"/>
      <c r="K8" s="134">
        <v>752</v>
      </c>
      <c r="L8" s="140">
        <f t="shared" ref="L8:L29" si="0">J8*K8</f>
        <v>0</v>
      </c>
      <c r="M8" s="177"/>
    </row>
    <row r="9" spans="2:13" x14ac:dyDescent="0.3">
      <c r="B9" s="127" t="s">
        <v>5</v>
      </c>
      <c r="C9" s="127" t="s">
        <v>6</v>
      </c>
      <c r="D9" s="128"/>
      <c r="E9" s="147">
        <v>40</v>
      </c>
      <c r="F9" s="140">
        <f>D9*E9</f>
        <v>0</v>
      </c>
      <c r="H9" s="201" t="s">
        <v>262</v>
      </c>
      <c r="I9" s="126" t="s">
        <v>4</v>
      </c>
      <c r="J9" s="128"/>
      <c r="K9" s="134">
        <v>177</v>
      </c>
      <c r="L9" s="140">
        <f t="shared" si="0"/>
        <v>0</v>
      </c>
      <c r="M9" s="177"/>
    </row>
    <row r="10" spans="2:13" ht="25.5" customHeight="1" x14ac:dyDescent="0.3">
      <c r="H10" s="201" t="s">
        <v>263</v>
      </c>
      <c r="I10" s="126" t="s">
        <v>4</v>
      </c>
      <c r="J10" s="128"/>
      <c r="K10" s="134">
        <v>1231</v>
      </c>
      <c r="L10" s="140">
        <f t="shared" si="0"/>
        <v>0</v>
      </c>
      <c r="M10" s="177"/>
    </row>
    <row r="11" spans="2:13" x14ac:dyDescent="0.3">
      <c r="H11" s="201" t="s">
        <v>264</v>
      </c>
      <c r="I11" s="126" t="s">
        <v>4</v>
      </c>
      <c r="J11" s="128"/>
      <c r="K11" s="134">
        <v>683</v>
      </c>
      <c r="L11" s="140">
        <f t="shared" si="0"/>
        <v>0</v>
      </c>
      <c r="M11" s="177"/>
    </row>
    <row r="12" spans="2:13" ht="25" x14ac:dyDescent="0.3">
      <c r="H12" s="211" t="s">
        <v>265</v>
      </c>
      <c r="I12" s="127" t="s">
        <v>13</v>
      </c>
      <c r="J12" s="128"/>
      <c r="K12" s="134">
        <v>208</v>
      </c>
      <c r="L12" s="140">
        <f t="shared" si="0"/>
        <v>0</v>
      </c>
      <c r="M12" s="177"/>
    </row>
    <row r="13" spans="2:13" ht="25" x14ac:dyDescent="0.3">
      <c r="H13" s="198" t="s">
        <v>266</v>
      </c>
      <c r="I13" s="127" t="s">
        <v>13</v>
      </c>
      <c r="J13" s="128"/>
      <c r="K13" s="134">
        <v>338</v>
      </c>
      <c r="L13" s="140">
        <f t="shared" si="0"/>
        <v>0</v>
      </c>
      <c r="M13" s="177"/>
    </row>
    <row r="14" spans="2:13" ht="25" x14ac:dyDescent="0.3">
      <c r="H14" s="201" t="s">
        <v>267</v>
      </c>
      <c r="I14" s="173" t="s">
        <v>13</v>
      </c>
      <c r="J14" s="128"/>
      <c r="K14" s="134">
        <v>429</v>
      </c>
      <c r="L14" s="140">
        <f t="shared" si="0"/>
        <v>0</v>
      </c>
      <c r="M14" s="177"/>
    </row>
    <row r="15" spans="2:13" ht="25" x14ac:dyDescent="0.3">
      <c r="H15" s="212" t="s">
        <v>268</v>
      </c>
      <c r="I15" s="126" t="s">
        <v>14</v>
      </c>
      <c r="J15" s="128"/>
      <c r="K15" s="134">
        <v>1489</v>
      </c>
      <c r="L15" s="140">
        <f t="shared" si="0"/>
        <v>0</v>
      </c>
      <c r="M15" s="177"/>
    </row>
    <row r="16" spans="2:13" ht="25" x14ac:dyDescent="0.3">
      <c r="H16" s="212" t="s">
        <v>269</v>
      </c>
      <c r="I16" s="126" t="s">
        <v>14</v>
      </c>
      <c r="J16" s="128"/>
      <c r="K16" s="134">
        <v>1526</v>
      </c>
      <c r="L16" s="140">
        <f t="shared" si="0"/>
        <v>0</v>
      </c>
      <c r="M16" s="177"/>
    </row>
    <row r="17" spans="8:13" ht="25.5" customHeight="1" x14ac:dyDescent="0.3">
      <c r="H17" s="228" t="s">
        <v>270</v>
      </c>
      <c r="I17" s="229"/>
      <c r="J17" s="229"/>
      <c r="K17" s="188"/>
      <c r="L17" s="189"/>
      <c r="M17" s="177"/>
    </row>
    <row r="18" spans="8:13" ht="25" x14ac:dyDescent="0.3">
      <c r="H18" s="213" t="s">
        <v>271</v>
      </c>
      <c r="I18" s="126" t="s">
        <v>4</v>
      </c>
      <c r="J18" s="128">
        <v>200</v>
      </c>
      <c r="K18" s="134">
        <v>225</v>
      </c>
      <c r="L18" s="140">
        <f t="shared" si="0"/>
        <v>45000</v>
      </c>
      <c r="M18" s="177"/>
    </row>
    <row r="19" spans="8:13" x14ac:dyDescent="0.3">
      <c r="H19" s="201" t="s">
        <v>262</v>
      </c>
      <c r="I19" s="126" t="s">
        <v>4</v>
      </c>
      <c r="J19" s="128"/>
      <c r="K19" s="134">
        <v>177</v>
      </c>
      <c r="L19" s="140">
        <f t="shared" si="0"/>
        <v>0</v>
      </c>
      <c r="M19" s="177"/>
    </row>
    <row r="20" spans="8:13" ht="25" x14ac:dyDescent="0.3">
      <c r="H20" s="213" t="s">
        <v>272</v>
      </c>
      <c r="I20" s="126" t="s">
        <v>4</v>
      </c>
      <c r="J20" s="128"/>
      <c r="K20" s="134">
        <v>731</v>
      </c>
      <c r="L20" s="140">
        <f>J20*K20</f>
        <v>0</v>
      </c>
      <c r="M20" s="177"/>
    </row>
    <row r="21" spans="8:13" x14ac:dyDescent="0.3">
      <c r="H21" s="201" t="s">
        <v>264</v>
      </c>
      <c r="I21" s="126" t="s">
        <v>4</v>
      </c>
      <c r="J21" s="128"/>
      <c r="K21" s="134">
        <v>683</v>
      </c>
      <c r="L21" s="140">
        <f t="shared" si="0"/>
        <v>0</v>
      </c>
      <c r="M21" s="177"/>
    </row>
    <row r="22" spans="8:13" ht="19.5" customHeight="1" x14ac:dyDescent="0.3">
      <c r="H22" s="228" t="s">
        <v>273</v>
      </c>
      <c r="I22" s="229"/>
      <c r="J22" s="229"/>
      <c r="K22" s="188"/>
      <c r="L22" s="189"/>
      <c r="M22" s="177"/>
    </row>
    <row r="23" spans="8:13" x14ac:dyDescent="0.3">
      <c r="H23" s="127" t="s">
        <v>274</v>
      </c>
      <c r="I23" s="127" t="s">
        <v>13</v>
      </c>
      <c r="J23" s="128">
        <v>600</v>
      </c>
      <c r="K23" s="134">
        <v>30</v>
      </c>
      <c r="L23" s="140">
        <f t="shared" si="0"/>
        <v>18000</v>
      </c>
      <c r="M23" s="177"/>
    </row>
    <row r="24" spans="8:13" x14ac:dyDescent="0.3">
      <c r="H24" s="127" t="s">
        <v>275</v>
      </c>
      <c r="I24" s="127" t="s">
        <v>15</v>
      </c>
      <c r="J24" s="128"/>
      <c r="K24" s="134">
        <v>36</v>
      </c>
      <c r="L24" s="140">
        <f t="shared" si="0"/>
        <v>0</v>
      </c>
      <c r="M24" s="177"/>
    </row>
    <row r="25" spans="8:13" x14ac:dyDescent="0.3">
      <c r="H25" s="214" t="s">
        <v>16</v>
      </c>
      <c r="I25" s="127" t="s">
        <v>17</v>
      </c>
      <c r="J25" s="128"/>
      <c r="K25" s="134">
        <v>79</v>
      </c>
      <c r="L25" s="140">
        <f t="shared" si="0"/>
        <v>0</v>
      </c>
    </row>
    <row r="26" spans="8:13" ht="37.5" x14ac:dyDescent="0.3">
      <c r="H26" s="211" t="s">
        <v>211</v>
      </c>
      <c r="I26" s="126" t="s">
        <v>17</v>
      </c>
      <c r="J26" s="128"/>
      <c r="K26" s="134">
        <v>24</v>
      </c>
      <c r="L26" s="140">
        <f t="shared" si="0"/>
        <v>0</v>
      </c>
    </row>
    <row r="27" spans="8:13" x14ac:dyDescent="0.3">
      <c r="H27" s="201" t="s">
        <v>199</v>
      </c>
      <c r="I27" s="173" t="s">
        <v>18</v>
      </c>
      <c r="J27" s="128"/>
      <c r="K27" s="134">
        <v>76</v>
      </c>
      <c r="L27" s="140">
        <f t="shared" si="0"/>
        <v>0</v>
      </c>
    </row>
    <row r="28" spans="8:13" ht="25" x14ac:dyDescent="0.3">
      <c r="H28" s="201" t="s">
        <v>276</v>
      </c>
      <c r="I28" s="173" t="s">
        <v>19</v>
      </c>
      <c r="J28" s="128"/>
      <c r="K28" s="134">
        <v>152</v>
      </c>
      <c r="L28" s="140">
        <f t="shared" si="0"/>
        <v>0</v>
      </c>
    </row>
    <row r="29" spans="8:13" x14ac:dyDescent="0.3">
      <c r="H29" s="201" t="s">
        <v>307</v>
      </c>
      <c r="I29" s="173" t="s">
        <v>20</v>
      </c>
      <c r="J29" s="128"/>
      <c r="K29" s="134">
        <v>2183</v>
      </c>
      <c r="L29" s="140">
        <f t="shared" si="0"/>
        <v>0</v>
      </c>
    </row>
    <row r="30" spans="8:13" ht="26" customHeight="1" x14ac:dyDescent="0.3">
      <c r="H30" s="230" t="s">
        <v>308</v>
      </c>
      <c r="I30" s="231"/>
      <c r="J30" s="231"/>
      <c r="K30" s="231"/>
      <c r="L30" s="231"/>
    </row>
    <row r="31" spans="8:13" ht="34.5" customHeight="1" x14ac:dyDescent="0.3">
      <c r="H31" s="232" t="s">
        <v>310</v>
      </c>
      <c r="I31" s="233"/>
      <c r="J31" s="233"/>
      <c r="K31" s="233"/>
      <c r="L31" s="233"/>
    </row>
  </sheetData>
  <sheetProtection algorithmName="SHA-512" hashValue="N52YY6gzn5W81N0OuXSjQOSEcsNnYgOiPysku2IdO5IKusAnAXP1CDrai9UOmQyYQhSsyxWPyOSJ3EpUnyCNYA==" saltValue="AdnIQtaHCJsZ4z6if+nxkg==" spinCount="100000" sheet="1" formatColumns="0" formatRows="0"/>
  <mergeCells count="9">
    <mergeCell ref="H17:J17"/>
    <mergeCell ref="H22:J22"/>
    <mergeCell ref="H30:L30"/>
    <mergeCell ref="H31:L31"/>
    <mergeCell ref="E1:F1"/>
    <mergeCell ref="K1:L1"/>
    <mergeCell ref="E2:F2"/>
    <mergeCell ref="K2:L2"/>
    <mergeCell ref="H7:J7"/>
  </mergeCells>
  <dataValidations count="1">
    <dataValidation type="whole" operator="greaterThanOrEqual" allowBlank="1" showInputMessage="1" showErrorMessage="1" sqref="D5:D9 J5:J27"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 ref="H30" r:id="rId1" display="https://www.wessexwater.co.uk/services/building-and-developing/self-lay" xr:uid="{63BC4428-4574-48A7-9602-A52DAFC963DC}"/>
  </hyperlinks>
  <pageMargins left="0.7" right="0.7" top="0.75" bottom="0.75" header="0.3" footer="0.3"/>
  <pageSetup paperSize="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A1:L3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1:12" ht="23" x14ac:dyDescent="0.5">
      <c r="B1" s="116" t="s">
        <v>78</v>
      </c>
      <c r="C1" s="117"/>
      <c r="D1" s="117"/>
      <c r="E1" s="234">
        <f>SUM(F:F)</f>
        <v>6255</v>
      </c>
      <c r="F1" s="234"/>
      <c r="H1" s="116" t="s">
        <v>62</v>
      </c>
      <c r="I1" s="117"/>
      <c r="J1" s="117"/>
      <c r="K1" s="234">
        <f>SUM(L:L)</f>
        <v>93590</v>
      </c>
      <c r="L1" s="234"/>
    </row>
    <row r="2" spans="1:12" x14ac:dyDescent="0.3">
      <c r="D2" s="118"/>
      <c r="E2" s="235" t="s">
        <v>79</v>
      </c>
      <c r="F2" s="235"/>
      <c r="K2" s="235" t="s">
        <v>79</v>
      </c>
      <c r="L2" s="235"/>
    </row>
    <row r="3" spans="1:12" x14ac:dyDescent="0.3">
      <c r="B3" s="131" t="s">
        <v>83</v>
      </c>
      <c r="C3" s="120"/>
      <c r="D3" s="121"/>
      <c r="E3" s="121"/>
      <c r="F3" s="122"/>
      <c r="H3" s="131" t="s">
        <v>88</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27" t="s">
        <v>281</v>
      </c>
      <c r="C5" s="127" t="s">
        <v>84</v>
      </c>
      <c r="D5" s="128">
        <v>1</v>
      </c>
      <c r="E5" s="134">
        <v>84</v>
      </c>
      <c r="F5" s="130">
        <f t="shared" ref="F5:F8" si="0">D5*E5</f>
        <v>84</v>
      </c>
      <c r="H5" s="173" t="s">
        <v>8</v>
      </c>
      <c r="I5" s="173" t="s">
        <v>9</v>
      </c>
      <c r="J5" s="128"/>
      <c r="K5" s="160" t="s">
        <v>10</v>
      </c>
      <c r="L5" s="130"/>
    </row>
    <row r="6" spans="1:12" ht="25" x14ac:dyDescent="0.3">
      <c r="B6" s="126" t="s">
        <v>282</v>
      </c>
      <c r="C6" s="127" t="s">
        <v>85</v>
      </c>
      <c r="D6" s="128">
        <v>1</v>
      </c>
      <c r="E6" s="147">
        <v>230</v>
      </c>
      <c r="F6" s="130">
        <f t="shared" si="0"/>
        <v>230</v>
      </c>
      <c r="H6" s="173" t="s">
        <v>283</v>
      </c>
      <c r="I6" s="173" t="s">
        <v>85</v>
      </c>
      <c r="J6" s="128">
        <v>1</v>
      </c>
      <c r="K6" s="147">
        <v>391</v>
      </c>
      <c r="L6" s="130">
        <f t="shared" ref="L6:L19" si="1">J6*K6</f>
        <v>391</v>
      </c>
    </row>
    <row r="7" spans="1:12" ht="37.5" x14ac:dyDescent="0.3">
      <c r="B7" s="126" t="s">
        <v>86</v>
      </c>
      <c r="C7" s="127" t="s">
        <v>4</v>
      </c>
      <c r="D7" s="128"/>
      <c r="E7" s="134">
        <v>3360</v>
      </c>
      <c r="F7" s="130">
        <f t="shared" si="0"/>
        <v>0</v>
      </c>
      <c r="H7" s="173" t="s">
        <v>89</v>
      </c>
      <c r="I7" s="173" t="s">
        <v>90</v>
      </c>
      <c r="J7" s="128"/>
      <c r="K7" s="147">
        <v>225</v>
      </c>
      <c r="L7" s="130">
        <f t="shared" si="1"/>
        <v>0</v>
      </c>
    </row>
    <row r="8" spans="1:12" ht="50" x14ac:dyDescent="0.3">
      <c r="A8" s="187" t="s">
        <v>252</v>
      </c>
      <c r="B8" s="126" t="s">
        <v>192</v>
      </c>
      <c r="C8" s="127" t="s">
        <v>4</v>
      </c>
      <c r="D8" s="128">
        <v>1</v>
      </c>
      <c r="E8" s="134">
        <v>5941</v>
      </c>
      <c r="F8" s="130">
        <f t="shared" si="0"/>
        <v>5941</v>
      </c>
      <c r="H8" s="198" t="s">
        <v>284</v>
      </c>
      <c r="I8" s="173" t="s">
        <v>13</v>
      </c>
      <c r="J8" s="128">
        <v>980</v>
      </c>
      <c r="K8" s="147">
        <v>79</v>
      </c>
      <c r="L8" s="130">
        <f t="shared" si="1"/>
        <v>77420</v>
      </c>
    </row>
    <row r="9" spans="1:12" ht="25" x14ac:dyDescent="0.3">
      <c r="B9" s="206" t="s">
        <v>253</v>
      </c>
      <c r="C9" s="209"/>
      <c r="D9" s="210"/>
      <c r="E9" s="184"/>
      <c r="F9" s="182"/>
      <c r="H9" s="198" t="s">
        <v>285</v>
      </c>
      <c r="I9" s="173" t="s">
        <v>13</v>
      </c>
      <c r="J9" s="128"/>
      <c r="K9" s="147">
        <v>124</v>
      </c>
      <c r="L9" s="130">
        <f t="shared" si="1"/>
        <v>0</v>
      </c>
    </row>
    <row r="10" spans="1:12" ht="25" x14ac:dyDescent="0.3">
      <c r="B10" s="236" t="s">
        <v>311</v>
      </c>
      <c r="C10" s="236"/>
      <c r="D10" s="236"/>
      <c r="E10" s="236"/>
      <c r="F10" s="236"/>
      <c r="H10" s="198" t="s">
        <v>286</v>
      </c>
      <c r="I10" s="173" t="s">
        <v>13</v>
      </c>
      <c r="J10" s="128"/>
      <c r="K10" s="147">
        <v>158</v>
      </c>
      <c r="L10" s="130">
        <f t="shared" si="1"/>
        <v>0</v>
      </c>
    </row>
    <row r="11" spans="1:12" ht="25" x14ac:dyDescent="0.3">
      <c r="B11" s="226"/>
      <c r="C11" s="226"/>
      <c r="D11" s="226"/>
      <c r="E11" s="226"/>
      <c r="F11" s="226"/>
      <c r="H11" s="198" t="s">
        <v>287</v>
      </c>
      <c r="I11" s="173" t="s">
        <v>13</v>
      </c>
      <c r="J11" s="128">
        <v>20</v>
      </c>
      <c r="K11" s="147">
        <v>231</v>
      </c>
      <c r="L11" s="130">
        <f t="shared" si="1"/>
        <v>4620</v>
      </c>
    </row>
    <row r="12" spans="1:12" ht="25" x14ac:dyDescent="0.3">
      <c r="B12" s="226"/>
      <c r="C12" s="226"/>
      <c r="D12" s="226"/>
      <c r="E12" s="226"/>
      <c r="F12" s="226"/>
      <c r="H12" s="198" t="s">
        <v>91</v>
      </c>
      <c r="I12" s="173" t="s">
        <v>13</v>
      </c>
      <c r="J12" s="128"/>
      <c r="K12" s="147">
        <v>23</v>
      </c>
      <c r="L12" s="130">
        <f t="shared" si="1"/>
        <v>0</v>
      </c>
    </row>
    <row r="13" spans="1:12" ht="25" x14ac:dyDescent="0.3">
      <c r="B13" s="226"/>
      <c r="C13" s="226"/>
      <c r="D13" s="226"/>
      <c r="E13" s="226"/>
      <c r="F13" s="226"/>
      <c r="H13" s="173" t="s">
        <v>212</v>
      </c>
      <c r="I13" s="173" t="s">
        <v>92</v>
      </c>
      <c r="J13" s="128"/>
      <c r="K13" s="147">
        <v>151725</v>
      </c>
      <c r="L13" s="130">
        <f>J13*K13</f>
        <v>0</v>
      </c>
    </row>
    <row r="14" spans="1:12" ht="25" x14ac:dyDescent="0.3">
      <c r="B14" s="226"/>
      <c r="C14" s="226"/>
      <c r="D14" s="226"/>
      <c r="E14" s="226"/>
      <c r="F14" s="226"/>
      <c r="H14" s="173" t="s">
        <v>93</v>
      </c>
      <c r="I14" s="173" t="s">
        <v>4</v>
      </c>
      <c r="J14" s="128">
        <v>6</v>
      </c>
      <c r="K14" s="147">
        <v>581</v>
      </c>
      <c r="L14" s="130">
        <f t="shared" si="1"/>
        <v>3486</v>
      </c>
    </row>
    <row r="15" spans="1:12" x14ac:dyDescent="0.3">
      <c r="B15" s="226"/>
      <c r="C15" s="226"/>
      <c r="D15" s="226"/>
      <c r="E15" s="226"/>
      <c r="F15" s="226"/>
      <c r="H15" s="173" t="s">
        <v>94</v>
      </c>
      <c r="I15" s="173" t="s">
        <v>95</v>
      </c>
      <c r="J15" s="128">
        <v>6</v>
      </c>
      <c r="K15" s="147">
        <v>444</v>
      </c>
      <c r="L15" s="130">
        <f t="shared" si="1"/>
        <v>2664</v>
      </c>
    </row>
    <row r="16" spans="1:12" x14ac:dyDescent="0.3">
      <c r="B16" s="226"/>
      <c r="C16" s="226"/>
      <c r="D16" s="226"/>
      <c r="E16" s="226"/>
      <c r="F16" s="226"/>
      <c r="H16" s="173" t="s">
        <v>96</v>
      </c>
      <c r="I16" s="173" t="s">
        <v>97</v>
      </c>
      <c r="J16" s="128">
        <v>6</v>
      </c>
      <c r="K16" s="147">
        <v>313</v>
      </c>
      <c r="L16" s="130">
        <f t="shared" si="1"/>
        <v>1878</v>
      </c>
    </row>
    <row r="17" spans="2:12" x14ac:dyDescent="0.3">
      <c r="B17" s="226"/>
      <c r="C17" s="226"/>
      <c r="D17" s="226"/>
      <c r="E17" s="226"/>
      <c r="F17" s="226"/>
      <c r="H17" s="173" t="s">
        <v>98</v>
      </c>
      <c r="I17" s="173" t="s">
        <v>99</v>
      </c>
      <c r="J17" s="128">
        <v>6</v>
      </c>
      <c r="K17" s="147">
        <v>158</v>
      </c>
      <c r="L17" s="130">
        <f t="shared" si="1"/>
        <v>948</v>
      </c>
    </row>
    <row r="18" spans="2:12" ht="25" x14ac:dyDescent="0.3">
      <c r="B18" s="226"/>
      <c r="C18" s="226"/>
      <c r="D18" s="226"/>
      <c r="E18" s="226"/>
      <c r="F18" s="226"/>
      <c r="H18" s="173" t="s">
        <v>276</v>
      </c>
      <c r="I18" s="173" t="s">
        <v>19</v>
      </c>
      <c r="J18" s="128"/>
      <c r="K18" s="147">
        <v>152</v>
      </c>
      <c r="L18" s="130">
        <f t="shared" si="1"/>
        <v>0</v>
      </c>
    </row>
    <row r="19" spans="2:12" x14ac:dyDescent="0.3">
      <c r="B19" s="226"/>
      <c r="C19" s="226"/>
      <c r="D19" s="226"/>
      <c r="E19" s="226"/>
      <c r="F19" s="226"/>
      <c r="H19" s="173" t="s">
        <v>307</v>
      </c>
      <c r="I19" s="173" t="s">
        <v>20</v>
      </c>
      <c r="J19" s="128">
        <v>1</v>
      </c>
      <c r="K19" s="147">
        <v>2183</v>
      </c>
      <c r="L19" s="130">
        <f t="shared" si="1"/>
        <v>2183</v>
      </c>
    </row>
    <row r="20" spans="2:12" ht="34.5" customHeight="1" x14ac:dyDescent="0.3">
      <c r="B20" s="226"/>
      <c r="C20" s="226"/>
      <c r="D20" s="226"/>
      <c r="E20" s="226"/>
      <c r="F20" s="226"/>
      <c r="H20" s="232" t="s">
        <v>310</v>
      </c>
      <c r="I20" s="233"/>
      <c r="J20" s="233"/>
      <c r="K20" s="233"/>
      <c r="L20" s="233"/>
    </row>
    <row r="21" spans="2:12" x14ac:dyDescent="0.3">
      <c r="B21" s="226"/>
      <c r="C21" s="226"/>
      <c r="D21" s="226"/>
      <c r="E21" s="226"/>
      <c r="F21" s="226"/>
    </row>
    <row r="22" spans="2:12" x14ac:dyDescent="0.3">
      <c r="B22" s="226"/>
      <c r="C22" s="226"/>
      <c r="D22" s="226"/>
      <c r="E22" s="226"/>
      <c r="F22" s="226"/>
    </row>
    <row r="23" spans="2:12" x14ac:dyDescent="0.3">
      <c r="B23" s="237"/>
      <c r="C23" s="237"/>
      <c r="D23" s="237"/>
      <c r="E23" s="237"/>
      <c r="F23" s="237"/>
    </row>
    <row r="24" spans="2:12" x14ac:dyDescent="0.3">
      <c r="B24" s="237"/>
      <c r="C24" s="237"/>
      <c r="D24" s="237"/>
      <c r="E24" s="237"/>
      <c r="F24" s="237"/>
    </row>
    <row r="25" spans="2:12" x14ac:dyDescent="0.3">
      <c r="B25" s="237"/>
      <c r="C25" s="237"/>
      <c r="D25" s="237"/>
      <c r="E25" s="237"/>
      <c r="F25" s="237"/>
    </row>
    <row r="26" spans="2:12" x14ac:dyDescent="0.3">
      <c r="B26" s="237"/>
      <c r="C26" s="237"/>
      <c r="D26" s="237"/>
      <c r="E26" s="237"/>
      <c r="F26" s="237"/>
    </row>
    <row r="27" spans="2:12" x14ac:dyDescent="0.3">
      <c r="B27" s="237"/>
      <c r="C27" s="237"/>
      <c r="D27" s="237"/>
      <c r="E27" s="237"/>
      <c r="F27" s="237"/>
    </row>
    <row r="28" spans="2:12" x14ac:dyDescent="0.3">
      <c r="B28" s="237"/>
      <c r="C28" s="237"/>
      <c r="D28" s="237"/>
      <c r="E28" s="237"/>
      <c r="F28" s="237"/>
    </row>
    <row r="29" spans="2:12" x14ac:dyDescent="0.3">
      <c r="B29" s="237"/>
      <c r="C29" s="237"/>
      <c r="D29" s="237"/>
      <c r="E29" s="237"/>
      <c r="F29" s="237"/>
    </row>
    <row r="30" spans="2:12" x14ac:dyDescent="0.3">
      <c r="B30" s="237"/>
      <c r="C30" s="237"/>
      <c r="D30" s="237"/>
      <c r="E30" s="237"/>
      <c r="F30" s="237"/>
    </row>
    <row r="31" spans="2:12" ht="17" customHeight="1" x14ac:dyDescent="0.3">
      <c r="B31" s="237"/>
      <c r="C31" s="237"/>
      <c r="D31" s="237"/>
      <c r="E31" s="237"/>
      <c r="F31" s="237"/>
    </row>
  </sheetData>
  <sheetProtection algorithmName="SHA-512" hashValue="nqEawhOp5XKD1ymxULrn/Pr8LIHMSrgQ5dZ0rasu9/KeIUUMjRj0DRvbQFctVS78/cMHdt/HI5o7VVc79iRufA==" saltValue="riHvrdQw6g6uODFIJ+rdwA==" spinCount="100000" sheet="1" formatColumns="0" formatRows="0"/>
  <mergeCells count="6">
    <mergeCell ref="E2:F2"/>
    <mergeCell ref="K2:L2"/>
    <mergeCell ref="E1:F1"/>
    <mergeCell ref="K1:L1"/>
    <mergeCell ref="B10:F31"/>
    <mergeCell ref="H20:L20"/>
  </mergeCells>
  <dataValidations count="1">
    <dataValidation type="whole" operator="greaterThanOrEqual" allowBlank="1" showInputMessage="1" showErrorMessage="1" sqref="J5:J19 D5:D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A1:L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1:12" ht="23" x14ac:dyDescent="0.5">
      <c r="B1" s="116" t="s">
        <v>78</v>
      </c>
      <c r="C1" s="117"/>
      <c r="D1" s="117"/>
      <c r="E1" s="234">
        <f>SUM(F:F)</f>
        <v>0</v>
      </c>
      <c r="F1" s="234"/>
      <c r="H1" s="116" t="s">
        <v>62</v>
      </c>
      <c r="I1" s="117"/>
      <c r="J1" s="117"/>
      <c r="K1" s="234">
        <f>SUM(L:L)</f>
        <v>0</v>
      </c>
      <c r="L1" s="234"/>
    </row>
    <row r="2" spans="1:12" x14ac:dyDescent="0.3">
      <c r="D2" s="118"/>
      <c r="E2" s="235" t="s">
        <v>79</v>
      </c>
      <c r="F2" s="235"/>
      <c r="K2" s="235" t="s">
        <v>79</v>
      </c>
      <c r="L2" s="235"/>
    </row>
    <row r="3" spans="1:12" x14ac:dyDescent="0.3">
      <c r="B3" s="131" t="s">
        <v>100</v>
      </c>
      <c r="C3" s="120"/>
      <c r="D3" s="121"/>
      <c r="E3" s="121"/>
      <c r="F3" s="122"/>
      <c r="H3" s="131" t="s">
        <v>106</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27" t="s">
        <v>101</v>
      </c>
      <c r="C5" s="127" t="s">
        <v>12</v>
      </c>
      <c r="D5" s="128"/>
      <c r="E5" s="147" t="s">
        <v>10</v>
      </c>
      <c r="F5" s="130"/>
      <c r="H5" s="173" t="s">
        <v>283</v>
      </c>
      <c r="I5" s="173" t="s">
        <v>107</v>
      </c>
      <c r="J5" s="128"/>
      <c r="K5" s="147">
        <v>391</v>
      </c>
      <c r="L5" s="130">
        <f>J5*K5</f>
        <v>0</v>
      </c>
    </row>
    <row r="6" spans="1:12" x14ac:dyDescent="0.3">
      <c r="B6" s="126" t="s">
        <v>102</v>
      </c>
      <c r="C6" s="127" t="s">
        <v>103</v>
      </c>
      <c r="D6" s="128"/>
      <c r="E6" s="147" t="s">
        <v>10</v>
      </c>
      <c r="F6" s="130"/>
      <c r="J6" s="3"/>
      <c r="L6" s="3"/>
    </row>
    <row r="7" spans="1:12" ht="25" x14ac:dyDescent="0.35">
      <c r="B7" s="126" t="s">
        <v>104</v>
      </c>
      <c r="C7" s="127" t="s">
        <v>105</v>
      </c>
      <c r="D7" s="128"/>
      <c r="E7" s="147" t="s">
        <v>10</v>
      </c>
      <c r="F7" s="130"/>
      <c r="H7" s="131" t="s">
        <v>210</v>
      </c>
      <c r="I7" s="161"/>
      <c r="J7" s="154"/>
      <c r="K7" s="155"/>
      <c r="L7" s="156"/>
    </row>
    <row r="8" spans="1:12" x14ac:dyDescent="0.3">
      <c r="H8" s="146" t="s">
        <v>1</v>
      </c>
      <c r="I8" s="146" t="s">
        <v>2</v>
      </c>
      <c r="J8" s="146" t="s">
        <v>21</v>
      </c>
      <c r="K8" s="146" t="s">
        <v>3</v>
      </c>
      <c r="L8" s="157" t="s">
        <v>22</v>
      </c>
    </row>
    <row r="9" spans="1:12" ht="25" x14ac:dyDescent="0.3">
      <c r="B9" s="131" t="s">
        <v>194</v>
      </c>
      <c r="C9" s="120"/>
      <c r="H9" s="173" t="s">
        <v>8</v>
      </c>
      <c r="I9" s="173" t="s">
        <v>9</v>
      </c>
      <c r="J9" s="205"/>
      <c r="K9" s="160" t="s">
        <v>10</v>
      </c>
      <c r="L9" s="140"/>
    </row>
    <row r="10" spans="1:12" x14ac:dyDescent="0.3">
      <c r="B10" s="123" t="s">
        <v>1</v>
      </c>
      <c r="C10" s="123" t="s">
        <v>2</v>
      </c>
      <c r="D10" s="123" t="s">
        <v>21</v>
      </c>
      <c r="E10" s="123" t="s">
        <v>3</v>
      </c>
      <c r="F10" s="124" t="s">
        <v>22</v>
      </c>
      <c r="H10" s="173" t="s">
        <v>283</v>
      </c>
      <c r="I10" s="173" t="s">
        <v>85</v>
      </c>
      <c r="J10" s="205"/>
      <c r="K10" s="147">
        <v>391</v>
      </c>
      <c r="L10" s="140">
        <f t="shared" ref="L10:L23" si="0">J10*K10</f>
        <v>0</v>
      </c>
    </row>
    <row r="11" spans="1:12" x14ac:dyDescent="0.3">
      <c r="B11" s="127" t="s">
        <v>281</v>
      </c>
      <c r="C11" s="127" t="s">
        <v>84</v>
      </c>
      <c r="D11" s="128"/>
      <c r="E11" s="134">
        <v>84</v>
      </c>
      <c r="F11" s="130">
        <f t="shared" ref="F11:F14" si="1">D11*E11</f>
        <v>0</v>
      </c>
      <c r="H11" s="173" t="s">
        <v>89</v>
      </c>
      <c r="I11" s="173" t="s">
        <v>90</v>
      </c>
      <c r="J11" s="205"/>
      <c r="K11" s="147">
        <v>225</v>
      </c>
      <c r="L11" s="140">
        <f t="shared" si="0"/>
        <v>0</v>
      </c>
    </row>
    <row r="12" spans="1:12" ht="25" x14ac:dyDescent="0.3">
      <c r="B12" s="126" t="s">
        <v>282</v>
      </c>
      <c r="C12" s="127" t="s">
        <v>85</v>
      </c>
      <c r="D12" s="128"/>
      <c r="E12" s="147">
        <v>230</v>
      </c>
      <c r="F12" s="130">
        <f t="shared" si="1"/>
        <v>0</v>
      </c>
      <c r="H12" s="198" t="s">
        <v>284</v>
      </c>
      <c r="I12" s="173" t="s">
        <v>13</v>
      </c>
      <c r="J12" s="205"/>
      <c r="K12" s="147">
        <v>79</v>
      </c>
      <c r="L12" s="140">
        <f t="shared" si="0"/>
        <v>0</v>
      </c>
    </row>
    <row r="13" spans="1:12" ht="37.5" x14ac:dyDescent="0.3">
      <c r="B13" s="126" t="s">
        <v>86</v>
      </c>
      <c r="C13" s="127" t="s">
        <v>4</v>
      </c>
      <c r="D13" s="128"/>
      <c r="E13" s="134">
        <v>3360</v>
      </c>
      <c r="F13" s="130">
        <f t="shared" si="1"/>
        <v>0</v>
      </c>
      <c r="H13" s="198" t="s">
        <v>285</v>
      </c>
      <c r="I13" s="173" t="s">
        <v>13</v>
      </c>
      <c r="J13" s="205"/>
      <c r="K13" s="147">
        <v>124</v>
      </c>
      <c r="L13" s="140">
        <f t="shared" si="0"/>
        <v>0</v>
      </c>
    </row>
    <row r="14" spans="1:12" ht="50" x14ac:dyDescent="0.3">
      <c r="A14" s="187" t="s">
        <v>252</v>
      </c>
      <c r="B14" s="126" t="s">
        <v>192</v>
      </c>
      <c r="C14" s="127" t="s">
        <v>4</v>
      </c>
      <c r="D14" s="128"/>
      <c r="E14" s="134">
        <v>5941</v>
      </c>
      <c r="F14" s="130">
        <f t="shared" si="1"/>
        <v>0</v>
      </c>
      <c r="H14" s="198" t="s">
        <v>286</v>
      </c>
      <c r="I14" s="173" t="s">
        <v>13</v>
      </c>
      <c r="J14" s="205"/>
      <c r="K14" s="147">
        <v>158</v>
      </c>
      <c r="L14" s="140">
        <f t="shared" si="0"/>
        <v>0</v>
      </c>
    </row>
    <row r="15" spans="1:12" ht="25" x14ac:dyDescent="0.3">
      <c r="B15" s="206" t="s">
        <v>253</v>
      </c>
      <c r="H15" s="198" t="s">
        <v>287</v>
      </c>
      <c r="I15" s="173" t="s">
        <v>13</v>
      </c>
      <c r="J15" s="205"/>
      <c r="K15" s="147">
        <v>231</v>
      </c>
      <c r="L15" s="140">
        <f t="shared" si="0"/>
        <v>0</v>
      </c>
    </row>
    <row r="16" spans="1:12" ht="25" x14ac:dyDescent="0.3">
      <c r="B16" s="119" t="s">
        <v>0</v>
      </c>
      <c r="C16" s="120"/>
      <c r="D16" s="121"/>
      <c r="E16" s="121"/>
      <c r="F16" s="122"/>
      <c r="H16" s="198" t="s">
        <v>91</v>
      </c>
      <c r="I16" s="173" t="s">
        <v>13</v>
      </c>
      <c r="J16" s="205"/>
      <c r="K16" s="147">
        <v>23</v>
      </c>
      <c r="L16" s="140">
        <f t="shared" si="0"/>
        <v>0</v>
      </c>
    </row>
    <row r="17" spans="2:12" ht="25" x14ac:dyDescent="0.3">
      <c r="B17" s="123" t="s">
        <v>1</v>
      </c>
      <c r="C17" s="123" t="s">
        <v>2</v>
      </c>
      <c r="D17" s="123" t="s">
        <v>21</v>
      </c>
      <c r="E17" s="123" t="s">
        <v>3</v>
      </c>
      <c r="F17" s="124" t="s">
        <v>22</v>
      </c>
      <c r="H17" s="198" t="s">
        <v>212</v>
      </c>
      <c r="I17" s="173" t="s">
        <v>92</v>
      </c>
      <c r="J17" s="128"/>
      <c r="K17" s="147">
        <v>151725</v>
      </c>
      <c r="L17" s="130">
        <f t="shared" ref="L17" si="2">J17*K17</f>
        <v>0</v>
      </c>
    </row>
    <row r="18" spans="2:12" ht="25" x14ac:dyDescent="0.3">
      <c r="B18" s="126" t="s">
        <v>277</v>
      </c>
      <c r="C18" s="127" t="s">
        <v>4</v>
      </c>
      <c r="D18" s="128"/>
      <c r="E18" s="134">
        <v>111</v>
      </c>
      <c r="F18" s="140">
        <f>D18*E18</f>
        <v>0</v>
      </c>
      <c r="H18" s="173" t="s">
        <v>93</v>
      </c>
      <c r="I18" s="173" t="s">
        <v>4</v>
      </c>
      <c r="J18" s="205"/>
      <c r="K18" s="147">
        <v>581</v>
      </c>
      <c r="L18" s="140">
        <f t="shared" si="0"/>
        <v>0</v>
      </c>
    </row>
    <row r="19" spans="2:12" ht="25" x14ac:dyDescent="0.3">
      <c r="B19" s="126" t="s">
        <v>278</v>
      </c>
      <c r="C19" s="127" t="s">
        <v>4</v>
      </c>
      <c r="D19" s="128"/>
      <c r="E19" s="134">
        <v>29</v>
      </c>
      <c r="F19" s="140">
        <f>D19*E19</f>
        <v>0</v>
      </c>
      <c r="H19" s="173" t="s">
        <v>94</v>
      </c>
      <c r="I19" s="173" t="s">
        <v>95</v>
      </c>
      <c r="J19" s="205"/>
      <c r="K19" s="147">
        <v>444</v>
      </c>
      <c r="L19" s="140">
        <f t="shared" si="0"/>
        <v>0</v>
      </c>
    </row>
    <row r="20" spans="2:12" ht="25" x14ac:dyDescent="0.3">
      <c r="B20" s="126" t="s">
        <v>279</v>
      </c>
      <c r="C20" s="127" t="s">
        <v>4</v>
      </c>
      <c r="D20" s="128"/>
      <c r="E20" s="134">
        <v>35</v>
      </c>
      <c r="F20" s="140">
        <f>D20*E20</f>
        <v>0</v>
      </c>
      <c r="H20" s="173" t="s">
        <v>96</v>
      </c>
      <c r="I20" s="173" t="s">
        <v>97</v>
      </c>
      <c r="J20" s="205"/>
      <c r="K20" s="147">
        <v>313</v>
      </c>
      <c r="L20" s="140">
        <f t="shared" si="0"/>
        <v>0</v>
      </c>
    </row>
    <row r="21" spans="2:12" ht="25" x14ac:dyDescent="0.3">
      <c r="B21" s="126" t="s">
        <v>280</v>
      </c>
      <c r="C21" s="127" t="s">
        <v>4</v>
      </c>
      <c r="D21" s="128"/>
      <c r="E21" s="134">
        <v>24</v>
      </c>
      <c r="F21" s="140">
        <f>D21*E21</f>
        <v>0</v>
      </c>
      <c r="H21" s="173" t="s">
        <v>98</v>
      </c>
      <c r="I21" s="173" t="s">
        <v>99</v>
      </c>
      <c r="J21" s="205"/>
      <c r="K21" s="147">
        <v>158</v>
      </c>
      <c r="L21" s="140">
        <f t="shared" si="0"/>
        <v>0</v>
      </c>
    </row>
    <row r="22" spans="2:12" ht="25" x14ac:dyDescent="0.3">
      <c r="B22" s="127" t="s">
        <v>5</v>
      </c>
      <c r="C22" s="127" t="s">
        <v>6</v>
      </c>
      <c r="D22" s="128"/>
      <c r="E22" s="134">
        <v>40</v>
      </c>
      <c r="F22" s="140">
        <f>D22*E22</f>
        <v>0</v>
      </c>
      <c r="H22" s="173" t="s">
        <v>276</v>
      </c>
      <c r="I22" s="173" t="s">
        <v>19</v>
      </c>
      <c r="J22" s="205"/>
      <c r="K22" s="147">
        <v>152</v>
      </c>
      <c r="L22" s="140">
        <f t="shared" si="0"/>
        <v>0</v>
      </c>
    </row>
    <row r="23" spans="2:12" x14ac:dyDescent="0.3">
      <c r="H23" s="173" t="s">
        <v>307</v>
      </c>
      <c r="I23" s="173" t="s">
        <v>20</v>
      </c>
      <c r="J23" s="205"/>
      <c r="K23" s="147">
        <v>2183</v>
      </c>
      <c r="L23" s="140">
        <f t="shared" si="0"/>
        <v>0</v>
      </c>
    </row>
    <row r="24" spans="2:12" ht="39" customHeight="1" x14ac:dyDescent="0.3">
      <c r="H24" s="232" t="s">
        <v>310</v>
      </c>
      <c r="I24" s="233"/>
      <c r="J24" s="233"/>
      <c r="K24" s="233"/>
      <c r="L24" s="233"/>
    </row>
  </sheetData>
  <sheetProtection algorithmName="SHA-512" hashValue="xzgyomBQuEdffsCSdIaNB5o0a9xzlWHoWsWS8U/JVPcWYRHQI7q7o8+i/GXtixENmVmkyKDfTistXYKVn77d4Q==" saltValue="YVw7IK3sxxlN89Ir/Z4Wig==" spinCount="100000" sheet="1" formatColumns="0" formatRows="0"/>
  <mergeCells count="5">
    <mergeCell ref="E2:F2"/>
    <mergeCell ref="K2:L2"/>
    <mergeCell ref="E1:F1"/>
    <mergeCell ref="K1:L1"/>
    <mergeCell ref="H24:L24"/>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A1:L4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34">
        <f>SUM(F:F)</f>
        <v>0</v>
      </c>
      <c r="F1" s="234"/>
      <c r="H1" s="116" t="s">
        <v>62</v>
      </c>
      <c r="I1" s="117"/>
      <c r="J1" s="117"/>
      <c r="K1" s="234">
        <f>SUM(L:L)</f>
        <v>0</v>
      </c>
      <c r="L1" s="234"/>
    </row>
    <row r="2" spans="2:12" x14ac:dyDescent="0.3">
      <c r="D2" s="118"/>
      <c r="E2" s="235" t="s">
        <v>79</v>
      </c>
      <c r="F2" s="235"/>
      <c r="K2" s="235" t="s">
        <v>79</v>
      </c>
      <c r="L2" s="235"/>
    </row>
    <row r="3" spans="2:12" x14ac:dyDescent="0.3">
      <c r="B3" s="131" t="s">
        <v>181</v>
      </c>
      <c r="C3" s="120"/>
      <c r="D3" s="121"/>
      <c r="E3" s="121"/>
      <c r="F3" s="122"/>
      <c r="H3" s="131" t="s">
        <v>210</v>
      </c>
      <c r="I3" s="120"/>
      <c r="J3" s="121"/>
      <c r="K3" s="121"/>
      <c r="L3" s="122"/>
    </row>
    <row r="4" spans="2:12" s="125" customFormat="1" x14ac:dyDescent="0.3">
      <c r="B4" s="123" t="s">
        <v>1</v>
      </c>
      <c r="C4" s="123" t="s">
        <v>2</v>
      </c>
      <c r="D4" s="123" t="s">
        <v>21</v>
      </c>
      <c r="E4" s="123" t="s">
        <v>3</v>
      </c>
      <c r="F4" s="124" t="s">
        <v>22</v>
      </c>
      <c r="H4" s="123" t="s">
        <v>1</v>
      </c>
      <c r="I4" s="123" t="s">
        <v>2</v>
      </c>
      <c r="J4" s="123" t="s">
        <v>21</v>
      </c>
      <c r="K4" s="123" t="s">
        <v>3</v>
      </c>
      <c r="L4" s="124" t="s">
        <v>22</v>
      </c>
    </row>
    <row r="5" spans="2:12" ht="25" x14ac:dyDescent="0.3">
      <c r="B5" s="173" t="s">
        <v>288</v>
      </c>
      <c r="C5" s="173" t="s">
        <v>12</v>
      </c>
      <c r="D5" s="128"/>
      <c r="E5" s="147">
        <v>155</v>
      </c>
      <c r="F5" s="130">
        <f>D5*E5</f>
        <v>0</v>
      </c>
      <c r="H5" s="126" t="s">
        <v>8</v>
      </c>
      <c r="I5" s="127" t="s">
        <v>9</v>
      </c>
      <c r="J5" s="128"/>
      <c r="K5" s="147" t="s">
        <v>10</v>
      </c>
      <c r="L5" s="130"/>
    </row>
    <row r="6" spans="2:12" x14ac:dyDescent="0.3">
      <c r="B6" s="173" t="s">
        <v>108</v>
      </c>
      <c r="C6" s="173" t="s">
        <v>109</v>
      </c>
      <c r="D6" s="128"/>
      <c r="E6" s="133">
        <v>1919</v>
      </c>
      <c r="F6" s="130">
        <f t="shared" ref="F6:F12" si="0">D6*E6</f>
        <v>0</v>
      </c>
      <c r="H6" s="126" t="s">
        <v>283</v>
      </c>
      <c r="I6" s="127" t="s">
        <v>85</v>
      </c>
      <c r="J6" s="128"/>
      <c r="K6" s="147">
        <v>391</v>
      </c>
      <c r="L6" s="130">
        <f t="shared" ref="L6:L19" si="1">J6*K6</f>
        <v>0</v>
      </c>
    </row>
    <row r="7" spans="2:12" ht="25" x14ac:dyDescent="0.3">
      <c r="B7" s="201" t="s">
        <v>213</v>
      </c>
      <c r="C7" s="173" t="s">
        <v>110</v>
      </c>
      <c r="D7" s="128"/>
      <c r="E7" s="133">
        <v>230</v>
      </c>
      <c r="F7" s="130">
        <f t="shared" si="0"/>
        <v>0</v>
      </c>
      <c r="H7" s="126" t="s">
        <v>89</v>
      </c>
      <c r="I7" s="127" t="s">
        <v>90</v>
      </c>
      <c r="J7" s="128"/>
      <c r="K7" s="147">
        <v>225</v>
      </c>
      <c r="L7" s="130">
        <f t="shared" si="1"/>
        <v>0</v>
      </c>
    </row>
    <row r="8" spans="2:12" ht="25" x14ac:dyDescent="0.3">
      <c r="B8" s="201" t="s">
        <v>214</v>
      </c>
      <c r="C8" s="173" t="s">
        <v>111</v>
      </c>
      <c r="D8" s="128"/>
      <c r="E8" s="133">
        <v>229</v>
      </c>
      <c r="F8" s="130">
        <f t="shared" si="0"/>
        <v>0</v>
      </c>
      <c r="H8" s="127" t="s">
        <v>284</v>
      </c>
      <c r="I8" s="127" t="s">
        <v>13</v>
      </c>
      <c r="J8" s="128"/>
      <c r="K8" s="147">
        <v>79</v>
      </c>
      <c r="L8" s="130">
        <f t="shared" si="1"/>
        <v>0</v>
      </c>
    </row>
    <row r="9" spans="2:12" ht="25" x14ac:dyDescent="0.3">
      <c r="B9" s="173" t="s">
        <v>112</v>
      </c>
      <c r="C9" s="173" t="s">
        <v>4</v>
      </c>
      <c r="D9" s="128"/>
      <c r="E9" s="133">
        <v>1112</v>
      </c>
      <c r="F9" s="130">
        <f t="shared" si="0"/>
        <v>0</v>
      </c>
      <c r="H9" s="127" t="s">
        <v>285</v>
      </c>
      <c r="I9" s="127" t="s">
        <v>13</v>
      </c>
      <c r="J9" s="128"/>
      <c r="K9" s="147">
        <v>124</v>
      </c>
      <c r="L9" s="130">
        <f t="shared" si="1"/>
        <v>0</v>
      </c>
    </row>
    <row r="10" spans="2:12" ht="25" x14ac:dyDescent="0.3">
      <c r="B10" s="173" t="s">
        <v>113</v>
      </c>
      <c r="C10" s="173" t="s">
        <v>4</v>
      </c>
      <c r="D10" s="128"/>
      <c r="E10" s="133">
        <v>5408</v>
      </c>
      <c r="F10" s="130">
        <f t="shared" si="0"/>
        <v>0</v>
      </c>
      <c r="H10" s="127" t="s">
        <v>286</v>
      </c>
      <c r="I10" s="127" t="s">
        <v>13</v>
      </c>
      <c r="J10" s="128"/>
      <c r="K10" s="147">
        <v>158</v>
      </c>
      <c r="L10" s="130">
        <f t="shared" si="1"/>
        <v>0</v>
      </c>
    </row>
    <row r="11" spans="2:12" ht="25" x14ac:dyDescent="0.3">
      <c r="B11" s="201" t="s">
        <v>289</v>
      </c>
      <c r="C11" s="173" t="s">
        <v>13</v>
      </c>
      <c r="D11" s="128"/>
      <c r="E11" s="133">
        <v>28</v>
      </c>
      <c r="F11" s="130">
        <f t="shared" si="0"/>
        <v>0</v>
      </c>
      <c r="H11" s="127" t="s">
        <v>287</v>
      </c>
      <c r="I11" s="127" t="s">
        <v>13</v>
      </c>
      <c r="J11" s="128"/>
      <c r="K11" s="147">
        <v>231</v>
      </c>
      <c r="L11" s="130">
        <f t="shared" si="1"/>
        <v>0</v>
      </c>
    </row>
    <row r="12" spans="2:12" ht="25" x14ac:dyDescent="0.3">
      <c r="B12" s="173" t="s">
        <v>114</v>
      </c>
      <c r="C12" s="173" t="s">
        <v>115</v>
      </c>
      <c r="D12" s="128"/>
      <c r="E12" s="147">
        <v>174</v>
      </c>
      <c r="F12" s="130">
        <f t="shared" si="0"/>
        <v>0</v>
      </c>
      <c r="H12" s="127" t="s">
        <v>91</v>
      </c>
      <c r="I12" s="127" t="s">
        <v>13</v>
      </c>
      <c r="J12" s="128"/>
      <c r="K12" s="147">
        <v>23</v>
      </c>
      <c r="L12" s="130">
        <f t="shared" si="1"/>
        <v>0</v>
      </c>
    </row>
    <row r="13" spans="2:12" ht="25" x14ac:dyDescent="0.3">
      <c r="B13" s="131" t="s">
        <v>194</v>
      </c>
      <c r="C13" s="120"/>
      <c r="D13" s="121"/>
      <c r="E13" s="121"/>
      <c r="F13" s="122"/>
      <c r="H13" s="127" t="s">
        <v>212</v>
      </c>
      <c r="I13" s="127" t="s">
        <v>92</v>
      </c>
      <c r="J13" s="128"/>
      <c r="K13" s="134">
        <v>151725</v>
      </c>
      <c r="L13" s="130">
        <f>J13*K13</f>
        <v>0</v>
      </c>
    </row>
    <row r="14" spans="2:12" ht="25" x14ac:dyDescent="0.3">
      <c r="B14" s="123" t="s">
        <v>1</v>
      </c>
      <c r="C14" s="123" t="s">
        <v>2</v>
      </c>
      <c r="D14" s="123" t="s">
        <v>21</v>
      </c>
      <c r="E14" s="123" t="s">
        <v>3</v>
      </c>
      <c r="F14" s="124" t="s">
        <v>22</v>
      </c>
      <c r="H14" s="127" t="s">
        <v>93</v>
      </c>
      <c r="I14" s="127" t="s">
        <v>4</v>
      </c>
      <c r="J14" s="128"/>
      <c r="K14" s="147">
        <v>581</v>
      </c>
      <c r="L14" s="130">
        <f t="shared" si="1"/>
        <v>0</v>
      </c>
    </row>
    <row r="15" spans="2:12" x14ac:dyDescent="0.3">
      <c r="B15" s="127" t="s">
        <v>281</v>
      </c>
      <c r="C15" s="127" t="s">
        <v>84</v>
      </c>
      <c r="D15" s="128"/>
      <c r="E15" s="134">
        <v>84</v>
      </c>
      <c r="F15" s="130">
        <f t="shared" ref="F15:F18" si="2">D15*E15</f>
        <v>0</v>
      </c>
      <c r="H15" s="127" t="s">
        <v>94</v>
      </c>
      <c r="I15" s="127" t="s">
        <v>95</v>
      </c>
      <c r="J15" s="128"/>
      <c r="K15" s="147">
        <v>444</v>
      </c>
      <c r="L15" s="130">
        <f t="shared" si="1"/>
        <v>0</v>
      </c>
    </row>
    <row r="16" spans="2:12" ht="25" x14ac:dyDescent="0.3">
      <c r="B16" s="126" t="s">
        <v>282</v>
      </c>
      <c r="C16" s="127" t="s">
        <v>85</v>
      </c>
      <c r="D16" s="128"/>
      <c r="E16" s="147">
        <v>230</v>
      </c>
      <c r="F16" s="130">
        <f t="shared" si="2"/>
        <v>0</v>
      </c>
      <c r="H16" s="127" t="s">
        <v>96</v>
      </c>
      <c r="I16" s="127" t="s">
        <v>97</v>
      </c>
      <c r="J16" s="128"/>
      <c r="K16" s="147">
        <v>313</v>
      </c>
      <c r="L16" s="130">
        <f t="shared" si="1"/>
        <v>0</v>
      </c>
    </row>
    <row r="17" spans="1:12" ht="37.5" x14ac:dyDescent="0.3">
      <c r="B17" s="126" t="s">
        <v>86</v>
      </c>
      <c r="C17" s="127" t="s">
        <v>4</v>
      </c>
      <c r="D17" s="128"/>
      <c r="E17" s="134">
        <v>3360</v>
      </c>
      <c r="F17" s="130">
        <f t="shared" si="2"/>
        <v>0</v>
      </c>
      <c r="H17" s="127" t="s">
        <v>98</v>
      </c>
      <c r="I17" s="127" t="s">
        <v>99</v>
      </c>
      <c r="J17" s="128"/>
      <c r="K17" s="147">
        <v>158</v>
      </c>
      <c r="L17" s="130">
        <f t="shared" si="1"/>
        <v>0</v>
      </c>
    </row>
    <row r="18" spans="1:12" ht="50" x14ac:dyDescent="0.3">
      <c r="A18" s="187" t="s">
        <v>252</v>
      </c>
      <c r="B18" s="173" t="s">
        <v>192</v>
      </c>
      <c r="C18" s="127" t="s">
        <v>4</v>
      </c>
      <c r="D18" s="128"/>
      <c r="E18" s="134">
        <v>5941</v>
      </c>
      <c r="F18" s="130">
        <f t="shared" si="2"/>
        <v>0</v>
      </c>
      <c r="H18" s="127" t="s">
        <v>276</v>
      </c>
      <c r="I18" s="127" t="s">
        <v>19</v>
      </c>
      <c r="J18" s="128"/>
      <c r="K18" s="147">
        <v>152</v>
      </c>
      <c r="L18" s="130">
        <f t="shared" si="1"/>
        <v>0</v>
      </c>
    </row>
    <row r="19" spans="1:12" x14ac:dyDescent="0.3">
      <c r="B19" s="206" t="s">
        <v>253</v>
      </c>
      <c r="H19" s="127" t="s">
        <v>307</v>
      </c>
      <c r="I19" s="127" t="s">
        <v>20</v>
      </c>
      <c r="J19" s="128"/>
      <c r="K19" s="147">
        <v>2183</v>
      </c>
      <c r="L19" s="130">
        <f t="shared" si="1"/>
        <v>0</v>
      </c>
    </row>
    <row r="20" spans="1:12" ht="33" customHeight="1" x14ac:dyDescent="0.3">
      <c r="B20" s="236" t="s">
        <v>312</v>
      </c>
      <c r="C20" s="241"/>
      <c r="D20" s="241"/>
      <c r="E20" s="241"/>
      <c r="F20" s="241"/>
      <c r="H20" s="244" t="s">
        <v>310</v>
      </c>
      <c r="I20" s="244"/>
      <c r="J20" s="244"/>
      <c r="K20" s="244"/>
      <c r="L20" s="244"/>
    </row>
    <row r="21" spans="1:12" x14ac:dyDescent="0.3">
      <c r="B21" s="242"/>
      <c r="C21" s="242"/>
      <c r="D21" s="242"/>
      <c r="E21" s="242"/>
      <c r="F21" s="242"/>
      <c r="H21" s="207"/>
      <c r="I21" s="192"/>
      <c r="J21" s="192"/>
      <c r="K21" s="192"/>
      <c r="L21" s="192"/>
    </row>
    <row r="22" spans="1:12" x14ac:dyDescent="0.3">
      <c r="B22" s="242"/>
      <c r="C22" s="242"/>
      <c r="D22" s="242"/>
      <c r="E22" s="242"/>
      <c r="F22" s="242"/>
      <c r="H22" s="174" t="s">
        <v>306</v>
      </c>
      <c r="I22" s="208" t="s">
        <v>309</v>
      </c>
    </row>
    <row r="23" spans="1:12" x14ac:dyDescent="0.3">
      <c r="B23" s="242"/>
      <c r="C23" s="242"/>
      <c r="D23" s="242"/>
      <c r="E23" s="242"/>
      <c r="F23" s="242"/>
      <c r="H23" s="123" t="s">
        <v>1</v>
      </c>
      <c r="I23" s="123" t="s">
        <v>2</v>
      </c>
      <c r="J23" s="123" t="s">
        <v>21</v>
      </c>
      <c r="K23" s="123" t="s">
        <v>3</v>
      </c>
      <c r="L23" s="124" t="s">
        <v>22</v>
      </c>
    </row>
    <row r="24" spans="1:12" x14ac:dyDescent="0.3">
      <c r="B24" s="242"/>
      <c r="C24" s="242"/>
      <c r="D24" s="242"/>
      <c r="E24" s="242"/>
      <c r="F24" s="242"/>
      <c r="H24" s="238" t="s">
        <v>243</v>
      </c>
      <c r="I24" s="239"/>
      <c r="J24" s="239"/>
      <c r="K24" s="239"/>
      <c r="L24" s="240">
        <f>J24*59</f>
        <v>0</v>
      </c>
    </row>
    <row r="25" spans="1:12" x14ac:dyDescent="0.3">
      <c r="B25" s="242"/>
      <c r="C25" s="242"/>
      <c r="D25" s="242"/>
      <c r="E25" s="242"/>
      <c r="F25" s="242"/>
      <c r="H25" s="173" t="s">
        <v>239</v>
      </c>
      <c r="I25" s="173" t="s">
        <v>240</v>
      </c>
      <c r="J25" s="128"/>
      <c r="K25" s="147">
        <v>1096</v>
      </c>
      <c r="L25" s="130">
        <f>J25*K25</f>
        <v>0</v>
      </c>
    </row>
    <row r="26" spans="1:12" x14ac:dyDescent="0.3">
      <c r="B26" s="242"/>
      <c r="C26" s="242"/>
      <c r="D26" s="242"/>
      <c r="E26" s="242"/>
      <c r="F26" s="242"/>
      <c r="H26" s="173" t="s">
        <v>241</v>
      </c>
      <c r="I26" s="173" t="s">
        <v>240</v>
      </c>
      <c r="J26" s="128"/>
      <c r="K26" s="147">
        <v>1128</v>
      </c>
      <c r="L26" s="130">
        <f>J26*K26</f>
        <v>0</v>
      </c>
    </row>
    <row r="27" spans="1:12" x14ac:dyDescent="0.3">
      <c r="B27" s="242"/>
      <c r="C27" s="242"/>
      <c r="D27" s="242"/>
      <c r="E27" s="242"/>
      <c r="F27" s="242"/>
      <c r="H27" s="173" t="s">
        <v>242</v>
      </c>
      <c r="I27" s="173" t="s">
        <v>240</v>
      </c>
      <c r="J27" s="128"/>
      <c r="K27" s="147">
        <v>1276</v>
      </c>
      <c r="L27" s="130">
        <f>J27*K27</f>
        <v>0</v>
      </c>
    </row>
    <row r="28" spans="1:12" x14ac:dyDescent="0.3">
      <c r="B28" s="242"/>
      <c r="C28" s="242"/>
      <c r="D28" s="242"/>
      <c r="E28" s="242"/>
      <c r="F28" s="242"/>
    </row>
    <row r="29" spans="1:12" x14ac:dyDescent="0.3">
      <c r="B29" s="242"/>
      <c r="C29" s="242"/>
      <c r="D29" s="242"/>
      <c r="E29" s="242"/>
      <c r="F29" s="242"/>
    </row>
    <row r="30" spans="1:12" x14ac:dyDescent="0.3">
      <c r="B30" s="242"/>
      <c r="C30" s="242"/>
      <c r="D30" s="242"/>
      <c r="E30" s="242"/>
      <c r="F30" s="242"/>
    </row>
    <row r="31" spans="1:12" x14ac:dyDescent="0.3">
      <c r="B31" s="242"/>
      <c r="C31" s="242"/>
      <c r="D31" s="242"/>
      <c r="E31" s="242"/>
      <c r="F31" s="242"/>
    </row>
    <row r="32" spans="1:12" x14ac:dyDescent="0.3">
      <c r="B32" s="242"/>
      <c r="C32" s="242"/>
      <c r="D32" s="242"/>
      <c r="E32" s="242"/>
      <c r="F32" s="242"/>
    </row>
    <row r="33" spans="2:6" x14ac:dyDescent="0.3">
      <c r="B33" s="243"/>
      <c r="C33" s="243"/>
      <c r="D33" s="243"/>
      <c r="E33" s="243"/>
      <c r="F33" s="243"/>
    </row>
    <row r="34" spans="2:6" x14ac:dyDescent="0.3">
      <c r="B34" s="243"/>
      <c r="C34" s="243"/>
      <c r="D34" s="243"/>
      <c r="E34" s="243"/>
      <c r="F34" s="243"/>
    </row>
    <row r="35" spans="2:6" x14ac:dyDescent="0.3">
      <c r="B35" s="243"/>
      <c r="C35" s="243"/>
      <c r="D35" s="243"/>
      <c r="E35" s="243"/>
      <c r="F35" s="243"/>
    </row>
    <row r="36" spans="2:6" x14ac:dyDescent="0.3">
      <c r="B36" s="243"/>
      <c r="C36" s="243"/>
      <c r="D36" s="243"/>
      <c r="E36" s="243"/>
      <c r="F36" s="243"/>
    </row>
    <row r="37" spans="2:6" x14ac:dyDescent="0.3">
      <c r="B37" s="243"/>
      <c r="C37" s="243"/>
      <c r="D37" s="243"/>
      <c r="E37" s="243"/>
      <c r="F37" s="243"/>
    </row>
    <row r="38" spans="2:6" x14ac:dyDescent="0.3">
      <c r="B38" s="243"/>
      <c r="C38" s="243"/>
      <c r="D38" s="243"/>
      <c r="E38" s="243"/>
      <c r="F38" s="243"/>
    </row>
    <row r="39" spans="2:6" x14ac:dyDescent="0.3">
      <c r="B39" s="243"/>
      <c r="C39" s="243"/>
      <c r="D39" s="243"/>
      <c r="E39" s="243"/>
      <c r="F39" s="243"/>
    </row>
    <row r="40" spans="2:6" x14ac:dyDescent="0.3">
      <c r="B40" s="243"/>
      <c r="C40" s="243"/>
      <c r="D40" s="243"/>
      <c r="E40" s="243"/>
      <c r="F40" s="243"/>
    </row>
    <row r="41" spans="2:6" ht="83.5" customHeight="1" x14ac:dyDescent="0.3">
      <c r="B41" s="243"/>
      <c r="C41" s="243"/>
      <c r="D41" s="243"/>
      <c r="E41" s="243"/>
      <c r="F41" s="243"/>
    </row>
  </sheetData>
  <sheetProtection algorithmName="SHA-512" hashValue="kfcKJri9yoOFPvuhlDHbnRC/KyRVFgSCyFG83gGFWFDZCIW4srAbbqI/tjzCh9dLXr4c5eu7efdaJ7JuNYfulg==" saltValue="AksSrt/egXDNFO/DXjzNqg==" spinCount="100000" sheet="1" formatColumns="0" formatRows="0"/>
  <mergeCells count="7">
    <mergeCell ref="E2:F2"/>
    <mergeCell ref="K2:L2"/>
    <mergeCell ref="E1:F1"/>
    <mergeCell ref="K1:L1"/>
    <mergeCell ref="H24:L24"/>
    <mergeCell ref="B20:F41"/>
    <mergeCell ref="H20:L20"/>
  </mergeCells>
  <dataValidations count="1">
    <dataValidation type="whole" operator="greaterThanOrEqual" allowBlank="1" showInputMessage="1" showErrorMessage="1" sqref="D5:D12 D15:D18 J5:J19"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 ref="I22" r:id="rId1" display="https://www.wessexwater.co.uk/our-charges" xr:uid="{581A0A07-FC31-47DC-BDB5-1CEDBD25A9B6}"/>
  </hyperlinks>
  <pageMargins left="0.7" right="0.7" top="0.75" bottom="0.75" header="0.3" footer="0.3"/>
  <pageSetup paperSize="9" scale="5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78</v>
      </c>
      <c r="C1" s="117"/>
      <c r="D1" s="117"/>
      <c r="E1" s="234">
        <f>SUM(F:F)</f>
        <v>130</v>
      </c>
      <c r="F1" s="234"/>
    </row>
    <row r="2" spans="2:9" x14ac:dyDescent="0.3">
      <c r="D2" s="118"/>
      <c r="E2" s="235" t="s">
        <v>79</v>
      </c>
      <c r="F2" s="235"/>
    </row>
    <row r="3" spans="2:9" x14ac:dyDescent="0.3">
      <c r="B3" s="131" t="s">
        <v>116</v>
      </c>
      <c r="C3" s="120"/>
      <c r="D3" s="121"/>
      <c r="E3" s="121"/>
      <c r="F3" s="122"/>
    </row>
    <row r="4" spans="2:9" s="125" customFormat="1" x14ac:dyDescent="0.3">
      <c r="B4" s="123" t="s">
        <v>1</v>
      </c>
      <c r="C4" s="123" t="s">
        <v>2</v>
      </c>
      <c r="D4" s="123" t="s">
        <v>21</v>
      </c>
      <c r="E4" s="123" t="s">
        <v>3</v>
      </c>
      <c r="F4" s="124" t="s">
        <v>22</v>
      </c>
    </row>
    <row r="5" spans="2:9" x14ac:dyDescent="0.3">
      <c r="B5" s="173" t="s">
        <v>290</v>
      </c>
      <c r="C5" s="173" t="s">
        <v>12</v>
      </c>
      <c r="D5" s="128">
        <v>1</v>
      </c>
      <c r="E5" s="147">
        <v>78</v>
      </c>
      <c r="F5" s="130">
        <f>D5*E5</f>
        <v>78</v>
      </c>
    </row>
    <row r="6" spans="2:9" x14ac:dyDescent="0.3">
      <c r="B6" s="173" t="s">
        <v>117</v>
      </c>
      <c r="C6" s="173" t="s">
        <v>4</v>
      </c>
      <c r="D6" s="128"/>
      <c r="E6" s="147">
        <v>377</v>
      </c>
      <c r="F6" s="130">
        <f>D6*E6</f>
        <v>0</v>
      </c>
    </row>
    <row r="7" spans="2:9" x14ac:dyDescent="0.3">
      <c r="B7" s="173" t="s">
        <v>118</v>
      </c>
      <c r="C7" s="173" t="s">
        <v>12</v>
      </c>
      <c r="D7" s="128"/>
      <c r="E7" s="147">
        <v>105</v>
      </c>
      <c r="F7" s="130">
        <f>D7*E7</f>
        <v>0</v>
      </c>
    </row>
    <row r="8" spans="2:9" x14ac:dyDescent="0.3">
      <c r="B8" s="173" t="s">
        <v>119</v>
      </c>
      <c r="C8" s="173" t="s">
        <v>12</v>
      </c>
      <c r="D8" s="128">
        <v>1</v>
      </c>
      <c r="E8" s="147">
        <v>52</v>
      </c>
      <c r="F8" s="130">
        <f>D8*E8</f>
        <v>52</v>
      </c>
    </row>
    <row r="9" spans="2:9" x14ac:dyDescent="0.3">
      <c r="G9" s="132"/>
      <c r="H9" s="132"/>
      <c r="I9" s="132"/>
    </row>
    <row r="10" spans="2:9" x14ac:dyDescent="0.3">
      <c r="B10" s="178" t="s">
        <v>291</v>
      </c>
    </row>
  </sheetData>
  <sheetProtection algorithmName="SHA-512" hashValue="5KPDTfd+BnMCepUgi9X/5liXT+Z9illkkFE2iKl2YNw+plGI85sgNtwOHjqYmG+XT3hN9VDCvU4+PytvXaEuGA==" saltValue="ivd0ui3Ti31fQur9hudcQ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78</v>
      </c>
      <c r="C1" s="117"/>
      <c r="D1" s="117"/>
      <c r="E1" s="234">
        <f>SUM(F:F)</f>
        <v>0</v>
      </c>
      <c r="F1" s="234"/>
      <c r="H1" s="116" t="s">
        <v>62</v>
      </c>
      <c r="I1" s="117"/>
      <c r="J1" s="117"/>
      <c r="K1" s="234">
        <f>SUM(L:L)</f>
        <v>0</v>
      </c>
      <c r="L1" s="234"/>
      <c r="M1" s="3" t="s">
        <v>177</v>
      </c>
    </row>
    <row r="2" spans="2:14" ht="29" customHeight="1" x14ac:dyDescent="0.3">
      <c r="D2" s="118"/>
      <c r="E2" s="235" t="s">
        <v>79</v>
      </c>
      <c r="F2" s="235"/>
      <c r="H2" s="233" t="s">
        <v>235</v>
      </c>
      <c r="I2" s="253"/>
      <c r="J2" s="253"/>
      <c r="K2" s="235" t="s">
        <v>79</v>
      </c>
      <c r="L2" s="235"/>
      <c r="M2" s="3" t="s">
        <v>178</v>
      </c>
    </row>
    <row r="3" spans="2:14" x14ac:dyDescent="0.3">
      <c r="B3" s="131" t="s">
        <v>120</v>
      </c>
      <c r="C3" s="120"/>
      <c r="D3" s="121"/>
      <c r="E3" s="121"/>
      <c r="F3" s="122"/>
      <c r="H3" s="131" t="s">
        <v>122</v>
      </c>
      <c r="I3" s="120"/>
      <c r="J3" s="121"/>
      <c r="K3" s="121"/>
      <c r="L3" s="122"/>
      <c r="M3" s="3" t="s">
        <v>179</v>
      </c>
    </row>
    <row r="4" spans="2:14" s="125" customFormat="1" ht="26" x14ac:dyDescent="0.3">
      <c r="B4" s="123" t="s">
        <v>1</v>
      </c>
      <c r="C4" s="123" t="s">
        <v>2</v>
      </c>
      <c r="D4" s="123" t="s">
        <v>21</v>
      </c>
      <c r="E4" s="123" t="s">
        <v>3</v>
      </c>
      <c r="F4" s="124" t="s">
        <v>22</v>
      </c>
      <c r="H4" s="123" t="s">
        <v>1</v>
      </c>
      <c r="I4" s="123" t="s">
        <v>2</v>
      </c>
      <c r="J4" s="123" t="s">
        <v>21</v>
      </c>
      <c r="K4" s="123" t="s">
        <v>198</v>
      </c>
      <c r="L4" s="124" t="s">
        <v>22</v>
      </c>
    </row>
    <row r="5" spans="2:14" x14ac:dyDescent="0.3">
      <c r="B5" s="173" t="s">
        <v>292</v>
      </c>
      <c r="C5" s="173" t="s">
        <v>12</v>
      </c>
      <c r="D5" s="128"/>
      <c r="E5" s="147">
        <v>309</v>
      </c>
      <c r="F5" s="130">
        <f>D5*E5</f>
        <v>0</v>
      </c>
      <c r="H5" s="245" t="s">
        <v>215</v>
      </c>
      <c r="I5" s="246"/>
      <c r="J5" s="246"/>
      <c r="K5" s="246"/>
      <c r="L5" s="247"/>
    </row>
    <row r="6" spans="2:14" ht="25" x14ac:dyDescent="0.3">
      <c r="B6" s="173" t="s">
        <v>8</v>
      </c>
      <c r="C6" s="173" t="s">
        <v>121</v>
      </c>
      <c r="D6" s="128"/>
      <c r="E6" s="160" t="s">
        <v>10</v>
      </c>
      <c r="F6" s="130"/>
      <c r="H6" s="199" t="s">
        <v>123</v>
      </c>
      <c r="I6" s="248" t="s">
        <v>13</v>
      </c>
      <c r="J6" s="128"/>
      <c r="K6" s="147">
        <v>823</v>
      </c>
      <c r="L6" s="130">
        <f>J6*K6</f>
        <v>0</v>
      </c>
      <c r="N6" s="177"/>
    </row>
    <row r="7" spans="2:14" x14ac:dyDescent="0.3">
      <c r="H7" s="199" t="s">
        <v>216</v>
      </c>
      <c r="I7" s="249"/>
      <c r="J7" s="128"/>
      <c r="K7" s="147">
        <v>1071</v>
      </c>
      <c r="L7" s="130">
        <f t="shared" ref="L7:L8" si="0">J7*K7</f>
        <v>0</v>
      </c>
      <c r="N7" s="177"/>
    </row>
    <row r="8" spans="2:14" x14ac:dyDescent="0.3">
      <c r="B8" s="251" t="s">
        <v>313</v>
      </c>
      <c r="C8" s="252"/>
      <c r="D8" s="252"/>
      <c r="E8" s="252"/>
      <c r="F8" s="252"/>
      <c r="H8" s="199" t="s">
        <v>217</v>
      </c>
      <c r="I8" s="250"/>
      <c r="J8" s="128"/>
      <c r="K8" s="147">
        <v>1472</v>
      </c>
      <c r="L8" s="130">
        <f t="shared" si="0"/>
        <v>0</v>
      </c>
      <c r="N8" s="177"/>
    </row>
    <row r="9" spans="2:14" x14ac:dyDescent="0.3">
      <c r="B9" s="252"/>
      <c r="C9" s="252"/>
      <c r="D9" s="252"/>
      <c r="E9" s="252"/>
      <c r="F9" s="252"/>
      <c r="H9" s="245" t="s">
        <v>254</v>
      </c>
      <c r="I9" s="246"/>
      <c r="J9" s="246"/>
      <c r="K9" s="246"/>
      <c r="L9" s="247"/>
      <c r="N9" s="177"/>
    </row>
    <row r="10" spans="2:14" x14ac:dyDescent="0.3">
      <c r="B10" s="252"/>
      <c r="C10" s="252"/>
      <c r="D10" s="252"/>
      <c r="E10" s="252"/>
      <c r="F10" s="252"/>
      <c r="H10" s="199" t="s">
        <v>123</v>
      </c>
      <c r="I10" s="248" t="s">
        <v>13</v>
      </c>
      <c r="J10" s="128"/>
      <c r="K10" s="147">
        <v>873</v>
      </c>
      <c r="L10" s="130">
        <f>J10*K10</f>
        <v>0</v>
      </c>
      <c r="N10" s="177"/>
    </row>
    <row r="11" spans="2:14" x14ac:dyDescent="0.3">
      <c r="B11" s="252"/>
      <c r="C11" s="252"/>
      <c r="D11" s="252"/>
      <c r="E11" s="252"/>
      <c r="F11" s="252"/>
      <c r="H11" s="199" t="s">
        <v>216</v>
      </c>
      <c r="I11" s="249"/>
      <c r="J11" s="128"/>
      <c r="K11" s="147">
        <v>1127</v>
      </c>
      <c r="L11" s="130">
        <f>J11*K11</f>
        <v>0</v>
      </c>
      <c r="N11" s="177"/>
    </row>
    <row r="12" spans="2:14" x14ac:dyDescent="0.3">
      <c r="B12" s="252"/>
      <c r="C12" s="252"/>
      <c r="D12" s="252"/>
      <c r="E12" s="252"/>
      <c r="F12" s="252"/>
      <c r="H12" s="199" t="s">
        <v>217</v>
      </c>
      <c r="I12" s="250"/>
      <c r="J12" s="128"/>
      <c r="K12" s="147">
        <v>1501</v>
      </c>
      <c r="L12" s="130">
        <f t="shared" ref="L12" si="1">J12*K12</f>
        <v>0</v>
      </c>
      <c r="N12" s="177"/>
    </row>
    <row r="13" spans="2:14" x14ac:dyDescent="0.3">
      <c r="B13" s="252"/>
      <c r="C13" s="252"/>
      <c r="D13" s="252"/>
      <c r="E13" s="252"/>
      <c r="F13" s="252"/>
      <c r="H13" s="245" t="s">
        <v>255</v>
      </c>
      <c r="I13" s="246"/>
      <c r="J13" s="246"/>
      <c r="K13" s="246"/>
      <c r="L13" s="247"/>
      <c r="N13" s="177"/>
    </row>
    <row r="14" spans="2:14" x14ac:dyDescent="0.3">
      <c r="B14" s="252"/>
      <c r="C14" s="252"/>
      <c r="D14" s="252"/>
      <c r="E14" s="252"/>
      <c r="F14" s="252"/>
      <c r="H14" s="199" t="s">
        <v>123</v>
      </c>
      <c r="I14" s="248" t="s">
        <v>13</v>
      </c>
      <c r="J14" s="128"/>
      <c r="K14" s="147">
        <v>577</v>
      </c>
      <c r="L14" s="130">
        <f>J14*K14</f>
        <v>0</v>
      </c>
      <c r="N14" s="177"/>
    </row>
    <row r="15" spans="2:14" x14ac:dyDescent="0.3">
      <c r="B15" s="252"/>
      <c r="C15" s="252"/>
      <c r="D15" s="252"/>
      <c r="E15" s="252"/>
      <c r="F15" s="252"/>
      <c r="H15" s="199" t="s">
        <v>216</v>
      </c>
      <c r="I15" s="249"/>
      <c r="J15" s="128"/>
      <c r="K15" s="147">
        <v>647</v>
      </c>
      <c r="L15" s="130">
        <f t="shared" ref="L15:L16" si="2">J15*K15</f>
        <v>0</v>
      </c>
      <c r="N15" s="177"/>
    </row>
    <row r="16" spans="2:14" x14ac:dyDescent="0.3">
      <c r="B16" s="252"/>
      <c r="C16" s="252"/>
      <c r="D16" s="252"/>
      <c r="E16" s="252"/>
      <c r="F16" s="252"/>
      <c r="H16" s="199" t="s">
        <v>217</v>
      </c>
      <c r="I16" s="250"/>
      <c r="J16" s="128"/>
      <c r="K16" s="147">
        <v>1060</v>
      </c>
      <c r="L16" s="130">
        <f t="shared" si="2"/>
        <v>0</v>
      </c>
      <c r="N16" s="177"/>
    </row>
    <row r="17" spans="2:12" ht="25" x14ac:dyDescent="0.3">
      <c r="B17" s="252"/>
      <c r="C17" s="252"/>
      <c r="D17" s="252"/>
      <c r="E17" s="252"/>
      <c r="F17" s="252"/>
      <c r="H17" s="201" t="s">
        <v>218</v>
      </c>
      <c r="I17" s="169" t="s">
        <v>124</v>
      </c>
      <c r="J17" s="202"/>
      <c r="K17" s="133" t="s">
        <v>126</v>
      </c>
      <c r="L17" s="130"/>
    </row>
    <row r="18" spans="2:12" ht="25" x14ac:dyDescent="0.3">
      <c r="B18" s="252"/>
      <c r="C18" s="252"/>
      <c r="D18" s="252"/>
      <c r="E18" s="252"/>
      <c r="F18" s="252"/>
      <c r="H18" s="201" t="s">
        <v>91</v>
      </c>
      <c r="I18" s="169" t="s">
        <v>13</v>
      </c>
      <c r="J18" s="202"/>
      <c r="K18" s="147">
        <v>23</v>
      </c>
      <c r="L18" s="130">
        <f>J18*K18</f>
        <v>0</v>
      </c>
    </row>
    <row r="19" spans="2:12" ht="25" x14ac:dyDescent="0.3">
      <c r="B19" s="252"/>
      <c r="C19" s="252"/>
      <c r="D19" s="252"/>
      <c r="E19" s="252"/>
      <c r="F19" s="252"/>
      <c r="H19" s="201" t="s">
        <v>200</v>
      </c>
      <c r="I19" s="169" t="s">
        <v>19</v>
      </c>
      <c r="J19" s="202"/>
      <c r="K19" s="147">
        <v>152</v>
      </c>
      <c r="L19" s="130">
        <f>J19*K19</f>
        <v>0</v>
      </c>
    </row>
    <row r="20" spans="2:12" x14ac:dyDescent="0.3">
      <c r="B20" s="252"/>
      <c r="C20" s="252"/>
      <c r="D20" s="252"/>
      <c r="E20" s="252"/>
      <c r="F20" s="252"/>
      <c r="H20" s="201" t="s">
        <v>307</v>
      </c>
      <c r="I20" s="169" t="s">
        <v>20</v>
      </c>
      <c r="J20" s="202"/>
      <c r="K20" s="147">
        <v>2183</v>
      </c>
      <c r="L20" s="130">
        <f>J20*K20</f>
        <v>0</v>
      </c>
    </row>
    <row r="21" spans="2:12" ht="25" x14ac:dyDescent="0.3">
      <c r="B21" s="252"/>
      <c r="C21" s="252"/>
      <c r="D21" s="252"/>
      <c r="E21" s="252"/>
      <c r="F21" s="252"/>
      <c r="H21" s="201" t="s">
        <v>125</v>
      </c>
      <c r="I21" s="169" t="s">
        <v>13</v>
      </c>
      <c r="J21" s="202"/>
      <c r="K21" s="147">
        <v>28</v>
      </c>
      <c r="L21" s="130">
        <f>J21*K21</f>
        <v>0</v>
      </c>
    </row>
    <row r="22" spans="2:12" ht="36.5" customHeight="1" x14ac:dyDescent="0.3">
      <c r="B22" s="253"/>
      <c r="C22" s="253"/>
      <c r="D22" s="253"/>
      <c r="E22" s="253"/>
      <c r="F22" s="253"/>
      <c r="H22" s="232" t="s">
        <v>310</v>
      </c>
      <c r="I22" s="233"/>
      <c r="J22" s="233"/>
      <c r="K22" s="233"/>
      <c r="L22" s="233"/>
    </row>
    <row r="23" spans="2:12" x14ac:dyDescent="0.3">
      <c r="B23" s="253"/>
      <c r="C23" s="253"/>
      <c r="D23" s="253"/>
      <c r="E23" s="253"/>
      <c r="F23" s="253"/>
    </row>
    <row r="24" spans="2:12" x14ac:dyDescent="0.3">
      <c r="B24" s="253"/>
      <c r="C24" s="253"/>
      <c r="D24" s="253"/>
      <c r="E24" s="253"/>
      <c r="F24" s="253"/>
    </row>
    <row r="25" spans="2:12" x14ac:dyDescent="0.3">
      <c r="B25" s="253"/>
      <c r="C25" s="253"/>
      <c r="D25" s="253"/>
      <c r="E25" s="253"/>
      <c r="F25" s="253"/>
    </row>
    <row r="26" spans="2:12" x14ac:dyDescent="0.3">
      <c r="B26" s="253"/>
      <c r="C26" s="253"/>
      <c r="D26" s="253"/>
      <c r="E26" s="253"/>
      <c r="F26" s="253"/>
    </row>
    <row r="27" spans="2:12" x14ac:dyDescent="0.3">
      <c r="B27" s="253"/>
      <c r="C27" s="253"/>
      <c r="D27" s="253"/>
      <c r="E27" s="253"/>
      <c r="F27" s="253"/>
    </row>
    <row r="28" spans="2:12" x14ac:dyDescent="0.3">
      <c r="B28" s="253"/>
      <c r="C28" s="253"/>
      <c r="D28" s="253"/>
      <c r="E28" s="253"/>
      <c r="F28" s="253"/>
    </row>
    <row r="29" spans="2:12" x14ac:dyDescent="0.3">
      <c r="B29" s="253"/>
      <c r="C29" s="253"/>
      <c r="D29" s="253"/>
      <c r="E29" s="253"/>
      <c r="F29" s="253"/>
    </row>
    <row r="30" spans="2:12" x14ac:dyDescent="0.3">
      <c r="B30" s="253"/>
      <c r="C30" s="253"/>
      <c r="D30" s="253"/>
      <c r="E30" s="253"/>
      <c r="F30" s="253"/>
    </row>
    <row r="31" spans="2:12" x14ac:dyDescent="0.3">
      <c r="B31" s="253"/>
      <c r="C31" s="253"/>
      <c r="D31" s="253"/>
      <c r="E31" s="253"/>
      <c r="F31" s="253"/>
    </row>
    <row r="32" spans="2:12" x14ac:dyDescent="0.3">
      <c r="B32" s="253"/>
      <c r="C32" s="253"/>
      <c r="D32" s="253"/>
      <c r="E32" s="253"/>
      <c r="F32" s="253"/>
    </row>
    <row r="33" spans="2:6" x14ac:dyDescent="0.3">
      <c r="B33" s="253"/>
      <c r="C33" s="253"/>
      <c r="D33" s="253"/>
      <c r="E33" s="253"/>
      <c r="F33" s="253"/>
    </row>
    <row r="34" spans="2:6" x14ac:dyDescent="0.3">
      <c r="B34" s="253"/>
      <c r="C34" s="253"/>
      <c r="D34" s="253"/>
      <c r="E34" s="253"/>
      <c r="F34" s="253"/>
    </row>
    <row r="35" spans="2:6" x14ac:dyDescent="0.3">
      <c r="B35" s="253"/>
      <c r="C35" s="253"/>
      <c r="D35" s="253"/>
      <c r="E35" s="253"/>
      <c r="F35" s="253"/>
    </row>
    <row r="36" spans="2:6" x14ac:dyDescent="0.3">
      <c r="B36" s="253"/>
      <c r="C36" s="253"/>
      <c r="D36" s="253"/>
      <c r="E36" s="253"/>
      <c r="F36" s="253"/>
    </row>
    <row r="37" spans="2:6" x14ac:dyDescent="0.3">
      <c r="B37" s="253"/>
      <c r="C37" s="253"/>
      <c r="D37" s="253"/>
      <c r="E37" s="253"/>
      <c r="F37" s="253"/>
    </row>
    <row r="38" spans="2:6" x14ac:dyDescent="0.3">
      <c r="B38" s="253"/>
      <c r="C38" s="253"/>
      <c r="D38" s="253"/>
      <c r="E38" s="253"/>
      <c r="F38" s="253"/>
    </row>
    <row r="39" spans="2:6" x14ac:dyDescent="0.3">
      <c r="B39" s="253"/>
      <c r="C39" s="253"/>
      <c r="D39" s="253"/>
      <c r="E39" s="253"/>
      <c r="F39" s="253"/>
    </row>
    <row r="40" spans="2:6" ht="26" customHeight="1" x14ac:dyDescent="0.3">
      <c r="B40" s="253"/>
      <c r="C40" s="253"/>
      <c r="D40" s="253"/>
      <c r="E40" s="253"/>
      <c r="F40" s="253"/>
    </row>
  </sheetData>
  <sheetProtection algorithmName="SHA-512" hashValue="xO4uQNhX1UlYppo6ze2JTjTxQa6m6eBBRdxmY3IDuCVozkj6GUoGQGBKZEMW1CQMS5JroVR+OXk7BkijezNbdA==" saltValue="okJwoNxF/b0vQOnCIlUScw==" spinCount="100000" sheet="1" formatColumns="0" formatRows="0"/>
  <mergeCells count="13">
    <mergeCell ref="E1:F1"/>
    <mergeCell ref="K1:L1"/>
    <mergeCell ref="H5:L5"/>
    <mergeCell ref="H9:L9"/>
    <mergeCell ref="I6:I8"/>
    <mergeCell ref="B8:F40"/>
    <mergeCell ref="I10:I12"/>
    <mergeCell ref="I14:I16"/>
    <mergeCell ref="H2:J2"/>
    <mergeCell ref="E2:F2"/>
    <mergeCell ref="H13:L13"/>
    <mergeCell ref="K2:L2"/>
    <mergeCell ref="H22:L2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78</v>
      </c>
      <c r="C1" s="117"/>
      <c r="D1" s="117"/>
      <c r="E1" s="234">
        <f>SUM(F:F)</f>
        <v>0</v>
      </c>
      <c r="F1" s="234"/>
    </row>
    <row r="2" spans="2:6" x14ac:dyDescent="0.3">
      <c r="D2" s="118"/>
      <c r="E2" s="235" t="s">
        <v>79</v>
      </c>
      <c r="F2" s="235"/>
    </row>
    <row r="3" spans="2:6" x14ac:dyDescent="0.3">
      <c r="B3" s="131" t="s">
        <v>127</v>
      </c>
      <c r="C3" s="120"/>
      <c r="D3" s="121"/>
      <c r="E3" s="121"/>
      <c r="F3" s="122"/>
    </row>
    <row r="4" spans="2:6" s="125" customFormat="1" x14ac:dyDescent="0.3">
      <c r="B4" s="123" t="s">
        <v>1</v>
      </c>
      <c r="C4" s="123" t="s">
        <v>2</v>
      </c>
      <c r="D4" s="123" t="s">
        <v>21</v>
      </c>
      <c r="E4" s="123" t="s">
        <v>3</v>
      </c>
      <c r="F4" s="124" t="s">
        <v>22</v>
      </c>
    </row>
    <row r="5" spans="2:6" x14ac:dyDescent="0.3">
      <c r="B5" s="173" t="s">
        <v>292</v>
      </c>
      <c r="C5" s="173" t="s">
        <v>12</v>
      </c>
      <c r="D5" s="128"/>
      <c r="E5" s="147">
        <v>104</v>
      </c>
      <c r="F5" s="130">
        <f t="shared" ref="F5:F10" si="0">D5*E5</f>
        <v>0</v>
      </c>
    </row>
    <row r="6" spans="2:6" x14ac:dyDescent="0.3">
      <c r="B6" s="198" t="s">
        <v>128</v>
      </c>
      <c r="C6" s="173" t="s">
        <v>12</v>
      </c>
      <c r="D6" s="128"/>
      <c r="E6" s="147">
        <v>456</v>
      </c>
      <c r="F6" s="130">
        <f t="shared" si="0"/>
        <v>0</v>
      </c>
    </row>
    <row r="7" spans="2:6" x14ac:dyDescent="0.3">
      <c r="B7" s="173" t="s">
        <v>129</v>
      </c>
      <c r="C7" s="173" t="s">
        <v>12</v>
      </c>
      <c r="D7" s="128"/>
      <c r="E7" s="147">
        <v>441</v>
      </c>
      <c r="F7" s="130">
        <f t="shared" si="0"/>
        <v>0</v>
      </c>
    </row>
    <row r="8" spans="2:6" ht="25" x14ac:dyDescent="0.3">
      <c r="B8" s="201" t="s">
        <v>219</v>
      </c>
      <c r="C8" s="173" t="s">
        <v>222</v>
      </c>
      <c r="D8" s="128"/>
      <c r="E8" s="147">
        <v>1204</v>
      </c>
      <c r="F8" s="130">
        <f t="shared" si="0"/>
        <v>0</v>
      </c>
    </row>
    <row r="9" spans="2:6" x14ac:dyDescent="0.3">
      <c r="B9" s="201" t="s">
        <v>134</v>
      </c>
      <c r="C9" s="173" t="s">
        <v>133</v>
      </c>
      <c r="D9" s="128"/>
      <c r="E9" s="147">
        <v>924</v>
      </c>
      <c r="F9" s="130">
        <f t="shared" si="0"/>
        <v>0</v>
      </c>
    </row>
    <row r="10" spans="2:6" ht="25" x14ac:dyDescent="0.3">
      <c r="B10" s="201" t="s">
        <v>220</v>
      </c>
      <c r="C10" s="173" t="s">
        <v>130</v>
      </c>
      <c r="D10" s="128"/>
      <c r="E10" s="147">
        <v>1926</v>
      </c>
      <c r="F10" s="130">
        <f t="shared" si="0"/>
        <v>0</v>
      </c>
    </row>
    <row r="11" spans="2:6" ht="44" customHeight="1" x14ac:dyDescent="0.3">
      <c r="B11" s="201" t="s">
        <v>221</v>
      </c>
      <c r="C11" s="173" t="s">
        <v>130</v>
      </c>
      <c r="D11" s="128"/>
      <c r="E11" s="133" t="s">
        <v>126</v>
      </c>
      <c r="F11" s="130"/>
    </row>
    <row r="13" spans="2:6" x14ac:dyDescent="0.3">
      <c r="D13" s="3"/>
      <c r="F13" s="3"/>
    </row>
  </sheetData>
  <sheetProtection algorithmName="SHA-512" hashValue="AIaD7nK6bcO9nnh3+KLftanFXQm4vkWnZr4QNGZiw1sR/Z/NgMSNhHfg0dIR8Ey+17219E43wW2bqUh9LqWMdw==" saltValue="ecpiRwlnT1qm+0EqV72zrw=="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31350e97eb1255065eff2008fcdddd83">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a63a5db16980d475157722774ae0fa4"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enumeration value="Proformas"/>
          <xsd:enumeration value="Materials &amp; Labour"/>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893317c-9bf8-4bcb-b153-30688475ad4b" ContentTypeId="0x010100DEF460391E80A2479A3051B62F5365DD" PreviousValue="false"/>
</file>

<file path=customXml/item5.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d5c0b736-aa1d-4b60-b6f6-bce1c743afd4</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1745</Value>
    </TaxCatchAll>
    <IsSecure xmlns="138e79af-97e9-467e-b691-fc96845a5065">No</IsSecure>
    <_dlc_DocId xmlns="9390b88a-687a-4926-b94c-e3ac1c4de516">CORPGOV-694211001-104</_dlc_DocId>
    <_dlc_DocIdUrl xmlns="9390b88a-687a-4926-b94c-e3ac1c4de516">
      <Url>https://wessexwater.sharepoint.com/sites/SC0003/F013/_layouts/15/DocIdRedir.aspx?ID=CORPGOV-694211001-104</Url>
      <Description>CORPGOV-694211001-104</Description>
    </_dlc_DocIdUrl>
    <SharedWithUsers xmlns="db5a98da-cae3-496a-ade7-6a2c7b00b148">
      <UserInfo>
        <DisplayName>Rachel Stevens</DisplayName>
        <AccountId>923</AccountId>
        <AccountType/>
      </UserInfo>
      <UserInfo>
        <DisplayName>David Peacock</DisplayName>
        <AccountId>833</AccountId>
        <AccountType/>
      </UserInfo>
      <UserInfo>
        <DisplayName>Everyone except external users</DisplayName>
        <AccountId>9</AccountId>
        <AccountType/>
      </UserInfo>
    </SharedWithUsers>
  </documentManagement>
</p:properties>
</file>

<file path=customXml/itemProps1.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2.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3.xml><?xml version="1.0" encoding="utf-8"?>
<ds:datastoreItem xmlns:ds="http://schemas.openxmlformats.org/officeDocument/2006/customXml" ds:itemID="{BD5C6D45-39E5-4E9B-9602-8AAFB4DD1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5.xml><?xml version="1.0" encoding="utf-8"?>
<ds:datastoreItem xmlns:ds="http://schemas.openxmlformats.org/officeDocument/2006/customXml" ds:itemID="{880AC15B-B7C2-4272-A261-1278B6EDF4C4}">
  <ds:schemaRefs>
    <ds:schemaRef ds:uri="http://schemas.microsoft.com/office/infopath/2007/PartnerControls"/>
    <ds:schemaRef ds:uri="9390b88a-687a-4926-b94c-e3ac1c4de516"/>
    <ds:schemaRef ds:uri="http://purl.org/dc/elements/1.1/"/>
    <ds:schemaRef ds:uri="http://schemas.microsoft.com/office/2006/metadata/properties"/>
    <ds:schemaRef ds:uri="d904aef1-6e8f-4269-837b-b3160206d03c"/>
    <ds:schemaRef ds:uri="http://schemas.microsoft.com/sharepoint/v3"/>
    <ds:schemaRef ds:uri="http://purl.org/dc/terms/"/>
    <ds:schemaRef ds:uri="http://schemas.openxmlformats.org/package/2006/metadata/core-properties"/>
    <ds:schemaRef ds:uri="db5a98da-cae3-496a-ade7-6a2c7b00b148"/>
    <ds:schemaRef ds:uri="http://schemas.microsoft.com/office/2006/documentManagement/types"/>
    <ds:schemaRef ds:uri="138e79af-97e9-467e-b691-fc96845a506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Scenario 5</vt:lpstr>
      <vt:lpstr>Calculator</vt:lpstr>
      <vt:lpstr>s45</vt:lpstr>
      <vt:lpstr>s41</vt:lpstr>
      <vt:lpstr>s51</vt:lpstr>
      <vt:lpstr>s185</vt:lpstr>
      <vt:lpstr>s106|7</vt:lpstr>
      <vt:lpstr>s98</vt:lpstr>
      <vt:lpstr>s102</vt:lpstr>
      <vt:lpstr>s104</vt:lpstr>
      <vt:lpstr>s185 </vt:lpstr>
      <vt:lpstr>s146</vt:lpstr>
      <vt:lpstr>Other</vt:lpstr>
      <vt:lpstr>Dropdowns</vt:lpstr>
      <vt:lpstr>'s45'!_Hlk62571216</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2022-01-25T15:15:02Z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1745;#2022-23|d5c0b736-aa1d-4b60-b6f6-bce1c743afd4</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9fdaa7a5-2698-4b06-ac93-d03d68d74a92</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