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745FA69A-1DA8-40CE-8DE1-31B695E0DD76}" xr6:coauthVersionLast="46" xr6:coauthVersionMax="46" xr10:uidLastSave="{00000000-0000-0000-0000-000000000000}"/>
  <bookViews>
    <workbookView xWindow="-110" yWindow="-110" windowWidth="19420" windowHeight="10420" xr2:uid="{70C1AA1D-BA83-4990-86ED-1120C4C91D39}"/>
  </bookViews>
  <sheets>
    <sheet name="Scenario 1" sheetId="16" r:id="rId1"/>
    <sheet name="Calculator" sheetId="2" r:id="rId2"/>
    <sheet name="s45" sheetId="1" r:id="rId3"/>
    <sheet name="s41" sheetId="6" r:id="rId4"/>
    <sheet name="s51" sheetId="7" r:id="rId5"/>
    <sheet name="s185" sheetId="8" r:id="rId6"/>
    <sheet name="s106|7" sheetId="9" r:id="rId7"/>
    <sheet name="s98" sheetId="10" r:id="rId8"/>
    <sheet name="s102" sheetId="11" r:id="rId9"/>
    <sheet name="s104" sheetId="12" r:id="rId10"/>
    <sheet name="s185 " sheetId="13" r:id="rId11"/>
    <sheet name="s146" sheetId="5" r:id="rId12"/>
    <sheet name="Other" sheetId="14" r:id="rId13"/>
    <sheet name="Dropdowns" sheetId="15" state="hidden" r:id="rId1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2">'s45'!$H$30</definedName>
    <definedName name="Pal_Workbook_GUID" hidden="1">"Z2GW74AZ8GSYM4MVQVT9DPHH"</definedName>
    <definedName name="_xlnm.Print_Area" localSheetId="2">'s45'!$B$1:$G$32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4" l="1"/>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<sst xmlns="http://schemas.openxmlformats.org/spreadsheetml/2006/main" count="783" uniqueCount="322">
  <si>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</si>
  <si>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</si>
  <si>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</si>
  <si>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</si>
  <si>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</si>
  <si>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</si>
  <si>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</si>
  <si>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</si>
  <si>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</si>
  <si>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</si>
  <si>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</si>
  <si>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</si>
  <si>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</si>
  <si>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</si>
  <si>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</si>
  <si>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</si>
  <si>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</si>
  <si>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</si>
  <si>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</si>
  <si>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</si>
  <si>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</si>
  <si>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</si>
  <si>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</si>
  <si>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</si>
  <si>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</si>
  <si>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</si>
  <si>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</si>
  <si>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</si>
  <si>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</si>
  <si>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</si>
  <si>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</si>
  <si>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</si>
  <si>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</si>
  <si>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</si>
  <si>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</si>
  <si>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</si>
  <si>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</si>
  <si>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</si>
  <si>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</si>
  <si>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</si>
  <si>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</si>
  <si>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</si>
  <si>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</si>
  <si>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</si>
  <si>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</si>
  <si>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</si>
  <si>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</si>
  <si>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</si>
  <si>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</si>
  <si>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</si>
  <si>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</si>
  <si>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</si>
  <si>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</si>
  <si>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</si>
  <si>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</si>
  <si>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</si>
  <si>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</si>
  <si>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</si>
  <si>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</si>
  <si>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</si>
  <si>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</si>
  <si>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</si>
  <si>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</si>
  <si>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</si>
  <si>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</si>
  <si>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</si>
  <si>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</si>
  <si>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</si>
  <si>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</si>
  <si>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</si>
  <si>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</si>
  <si>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</si>
  <si>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</si>
  <si>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</si>
  <si>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</si>
  <si>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</si>
  <si>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</si>
  <si>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</si>
  <si>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</si>
  <si>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</si>
  <si>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</si>
  <si>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</si>
  <si>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</si>
  <si>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</si>
  <si>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</si>
  <si>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</si>
  <si>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</si>
  <si>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</si>
  <si>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</si>
  <si>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</si>
  <si>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</si>
  <si>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</si>
  <si>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</si>
  <si>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</si>
  <si>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</si>
  <si>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</si>
  <si>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</si>
  <si>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</si>
  <si>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</si>
  <si>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</si>
  <si>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</si>
  <si>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</si>
  <si>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</si>
  <si>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</si>
  <si>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</si>
  <si>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</si>
  <si>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</si>
  <si>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</si>
  <si>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</si>
  <si>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</si>
  <si>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</si>
  <si>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</si>
  <si>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</si>
  <si>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</si>
  <si>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</si>
  <si>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</si>
  <si>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</si>
  <si>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</si>
  <si>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</si>
  <si>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</si>
  <si>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</si>
  <si>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</si>
  <si>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</si>
  <si>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</si>
  <si>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</si>
  <si>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</si>
  <si>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</si>
  <si>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</si>
  <si>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</si>
  <si>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</si>
  <si>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</si>
  <si>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</si>
  <si>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</si>
  <si>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</si>
  <si>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</si>
  <si>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</si>
  <si>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</si>
  <si>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</si>
  <si>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</si>
  <si>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</si>
  <si>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</si>
  <si>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</si>
  <si>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</si>
  <si>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</si>
  <si>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</si>
  <si>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</si>
  <si>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</si>
  <si>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</si>
  <si>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</si>
  <si>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</si>
  <si>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</si>
  <si>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</si>
  <si>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</si>
  <si>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</si>
  <si>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</si>
  <si>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</si>
  <si>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</si>
  <si>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</si>
  <si>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</si>
  <si>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</si>
  <si>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</si>
  <si>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</si>
  <si>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</si>
  <si>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</si>
  <si>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</si>
  <si>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</si>
  <si>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</si>
  <si>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</si>
  <si>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</si>
  <si>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</si>
  <si>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</si>
  <si>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</si>
  <si>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</si>
  <si>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</si>
  <si>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</si>
  <si>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</si>
  <si>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</si>
  <si>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</si>
  <si>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</si>
  <si>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</si>
  <si>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</si>
  <si>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</si>
  <si>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</si>
  <si>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</si>
  <si>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</si>
  <si>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</si>
  <si>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</si>
  <si>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</si>
  <si>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</si>
  <si>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</si>
  <si>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</si>
  <si>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</si>
  <si>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</si>
  <si>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</si>
  <si>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</si>
  <si>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</si>
  <si>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</si>
  <si>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</si>
  <si>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</si>
  <si>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</si>
  <si>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</si>
  <si>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</si>
  <si>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</si>
  <si>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</si>
  <si>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</si>
  <si>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</si>
  <si>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</si>
  <si>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</si>
  <si>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</si>
  <si>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</si>
  <si>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</si>
  <si>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</si>
  <si>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</si>
  <si>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</si>
  <si>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</si>
  <si>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</si>
  <si>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</si>
  <si>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</si>
  <si>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</si>
  <si>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</si>
  <si>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</si>
  <si>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</si>
  <si>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</si>
  <si>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</si>
  <si>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</si>
  <si>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</si>
  <si>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</si>
  <si>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</si>
  <si>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</si>
  <si>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</si>
  <si>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</si>
  <si>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</si>
  <si>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</si>
  <si>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</si>
  <si>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</si>
  <si>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</si>
  <si>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</si>
  <si>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</si>
  <si>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</si>
  <si>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</si>
  <si>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</si>
  <si>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</si>
  <si>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</si>
  <si>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</si>
  <si>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</si>
  <si>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</si>
  <si>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</si>
  <si>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</si>
  <si>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</si>
  <si>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</si>
  <si>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</si>
  <si>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</si>
  <si>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</si>
  <si>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</si>
  <si>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</si>
  <si>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</si>
  <si>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</si>
  <si>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</si>
  <si>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v1</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</si>
  <si>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</si>
  <si>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</si>
  <si>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</si>
  <si>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</si>
  <si>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</si>
  <si>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</si>
  <si>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</si>
  <si>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</si>
  <si>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</si>
  <si>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</si>
  <si>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</si>
  <si>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</si>
  <si>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</si>
  <si>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</si>
  <si>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</si>
  <si>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</si>
  <si>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</si>
  <si>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</si>
  <si>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</si>
  <si>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</si>
  <si>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</si>
  <si>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</si>
  <si>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</si>
  <si>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</si>
  <si>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</si>
  <si>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</si>
  <si>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</si>
  <si>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</si>
  <si>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</si>
  <si>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</si>
  <si>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</si>
  <si>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</si>
  <si>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</si>
  <si>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</si>
  <si>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</si>
  <si>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</si>
  <si>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</si>
  <si>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</si>
  <si>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</si>
  <si>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</si>
  <si>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</si>
  <si>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</si>
  <si>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</si>
  <si>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</si>
  <si>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</si>
  <si>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</si>
  <si>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</si>
  <si>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</si>
  <si>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</si>
  <si>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</si>
  <si>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</si>
  <si>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</si>
  <si>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</si>
  <si>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</si>
  <si>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</si>
  <si>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</si>
  <si>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 xml:space="preserve">Scenario 1 - Single connection to a house from an existing main </t>
  </si>
  <si>
    <t>This worked example provides charges for a single connection to an existing water main of 90mm diameter polyethylene (PE). The worked example includes the associated charges for a single property connection to an existing sewer, which is completed by the customer. These charges are specified under ‘Other Charges’.</t>
  </si>
  <si>
    <t>Within construction costs, this includes: Service pipe installation; Boundary box fitting; Meter installation; Excavation; Reinstatement</t>
  </si>
  <si>
    <t>Pipework:</t>
  </si>
  <si>
    <t>• 25 – 32mm diameter PE pipe</t>
  </si>
  <si>
    <t>• 4m pipework in road</t>
  </si>
  <si>
    <t>Traffic management assumes the road (Type 3-4) is 40mph, has two lanes and does not require a road closure or lane closure. Two-way automated lights are required. There is also an assumption that the only payable council charges are for permitting.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</si>
</sst>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73">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0" fontId="9" fillId="4" borderId="1" xfId="0" applyFont="1" applyFill="1" applyBorder="1" applyAlignment="1" applyProtection="1">
      <alignment vertical="center" wrapText="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9" fillId="0" borderId="1" xfId="0" applyFont="1" applyBorder="1" applyAlignment="1">
      <alignment vertical="center" wrapText="1"/>
    </xf>
    <xf numFmtId="6" fontId="0" fillId="2" borderId="0" xfId="0" applyNumberFormat="1" applyFill="1" applyProtection="1">
      <protection hidden="1"/>
    </xf>
    <xf numFmtId="6" fontId="9" fillId="18" borderId="1" xfId="0" applyNumberFormat="1" applyFont="1" applyFill="1" applyBorder="1" applyAlignment="1">
      <alignment horizontal="center" vertical="center"/>
    </xf>
    <xf numFmtId="0" fontId="6" fillId="2" borderId="0" xfId="0" applyFont="1" applyFill="1" applyProtection="1">
      <protection hidden="1"/>
    </xf>
    <xf numFmtId="0" fontId="9" fillId="0" borderId="1" xfId="0" applyFont="1" applyBorder="1" applyAlignment="1">
      <alignment vertical="center"/>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left" vertical="center" wrapText="1"/>
      <protection hidden="1"/>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3" fillId="2" borderId="0" xfId="0" applyFont="1" applyFill="1" applyAlignment="1">
      <alignment vertical="center" wrapText="1"/>
    </xf>
    <xf numFmtId="0" fontId="0" fillId="2" borderId="0" xfId="0" applyFill="1"/>
    <xf numFmtId="0" fontId="0" fillId="2" borderId="0" xfId="0" applyFill="1" applyAlignment="1">
      <alignment vertical="center" wrapText="1"/>
    </xf>
    <xf numFmtId="0" fontId="8" fillId="4" borderId="1"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9" fillId="2" borderId="1" xfId="0" applyFont="1" applyFill="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164" fontId="20" fillId="4"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6" fontId="20" fillId="18" borderId="1" xfId="0" applyNumberFormat="1" applyFont="1" applyFill="1" applyBorder="1" applyAlignment="1" applyProtection="1">
      <alignment horizontal="center" vertical="center" wrapText="1"/>
      <protection hidden="1"/>
    </xf>
    <xf numFmtId="0" fontId="38" fillId="2" borderId="0" xfId="0" applyFont="1" applyFill="1" applyBorder="1" applyAlignment="1" applyProtection="1">
      <alignment vertical="top" wrapText="1"/>
      <protection hidden="1"/>
    </xf>
    <xf numFmtId="0" fontId="37" fillId="2" borderId="0" xfId="0" applyFont="1" applyFill="1" applyAlignment="1" applyProtection="1">
      <alignment wrapText="1"/>
      <protection hidden="1"/>
    </xf>
    <xf numFmtId="0" fontId="17" fillId="0" borderId="0" xfId="2" applyProtection="1">
      <protection hidden="1"/>
    </xf>
    <xf numFmtId="0" fontId="8"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center" vertical="center" wrapText="1"/>
      <protection hidden="1"/>
    </xf>
    <xf numFmtId="0" fontId="8" fillId="0" borderId="1"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pplyProtection="1">
      <alignment vertical="center" wrapText="1"/>
      <protection hidden="1"/>
    </xf>
    <xf numFmtId="0" fontId="0" fillId="2" borderId="41" xfId="0" applyFill="1" applyBorder="1" applyAlignment="1" applyProtection="1">
      <alignment vertical="center" wrapText="1"/>
      <protection hidden="1"/>
    </xf>
    <xf numFmtId="0" fontId="39" fillId="2" borderId="45" xfId="2" applyFont="1" applyFill="1" applyBorder="1" applyAlignment="1" applyProtection="1">
      <alignment vertical="center" wrapText="1"/>
      <protection hidden="1"/>
    </xf>
    <xf numFmtId="0" fontId="37" fillId="2" borderId="45" xfId="0" applyFont="1" applyFill="1" applyBorder="1" applyAlignment="1" applyProtection="1">
      <alignment wrapText="1"/>
      <protection hidden="1"/>
    </xf>
    <xf numFmtId="0" fontId="37" fillId="2" borderId="0" xfId="0" applyFont="1" applyFill="1" applyAlignment="1" applyProtection="1">
      <alignment wrapText="1"/>
      <protection hidden="1"/>
    </xf>
    <xf numFmtId="0" fontId="0" fillId="2" borderId="0" xfId="0" applyFill="1" applyAlignment="1" applyProtection="1">
      <alignment wrapText="1"/>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Alignment="1" applyProtection="1">
      <alignment vertical="top" wrapText="1"/>
      <protection hidden="1"/>
    </xf>
    <xf numFmtId="0" fontId="38" fillId="2" borderId="0" xfId="0" applyFont="1" applyFill="1"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lignment vertical="center" wrapText="1"/>
    </xf>
    <xf numFmtId="0" fontId="0" fillId="0" borderId="44" xfId="0" applyBorder="1" applyAlignment="1">
      <alignment vertical="center" wrapText="1"/>
    </xf>
    <xf numFmtId="0" fontId="33" fillId="2" borderId="0" xfId="0" applyFont="1" applyFill="1" applyAlignment="1" applyProtection="1">
      <alignment wrapText="1"/>
      <protection hidden="1"/>
    </xf>
    <xf numFmtId="0" fontId="33" fillId="0" borderId="0" xfId="0" applyFont="1" applyAlignment="1">
      <alignment wrapText="1"/>
    </xf>
    <xf numFmtId="0" fontId="0" fillId="0" borderId="0" xfId="0" applyAlignment="1">
      <alignment wrapText="1"/>
    </xf>
    <xf numFmtId="0" fontId="37" fillId="2" borderId="0" xfId="0" applyFont="1" applyFill="1" applyAlignment="1">
      <alignment wrapText="1"/>
    </xf>
    <xf numFmtId="0" fontId="0" fillId="2" borderId="0" xfId="0" applyFill="1" applyAlignment="1">
      <alignment wrapText="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0" fillId="0" borderId="0" xfId="0" applyAlignment="1" applyProtection="1">
      <alignment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2228850</xdr:colOff>
      <xdr:row>10</xdr:row>
      <xdr:rowOff>57151</xdr:rowOff>
    </xdr:from>
    <xdr:to>
      <xdr:col>0</xdr:col>
      <xdr:colOff>7401535</xdr:colOff>
      <xdr:row>27</xdr:row>
      <xdr:rowOff>57151</xdr:rowOff>
    </xdr:to>
    <xdr:pic>
      <xdr:nvPicPr>
        <xdr:cNvPr id="2" name="Picture 1">
          <a:extLst>
            <a:ext uri="{FF2B5EF4-FFF2-40B4-BE49-F238E27FC236}">
              <a16:creationId xmlns:a16="http://schemas.microsoft.com/office/drawing/2014/main" id="{0EE36B2B-0AF3-40FF-87D8-C335A3F40721}"/>
            </a:ext>
          </a:extLst>
        </xdr:cNvPr>
        <xdr:cNvPicPr>
          <a:picLocks noChangeAspect="1"/>
        </xdr:cNvPicPr>
      </xdr:nvPicPr>
      <xdr:blipFill>
        <a:blip xmlns:r="http://schemas.openxmlformats.org/officeDocument/2006/relationships" r:embed="rId1"/>
        <a:stretch>
          <a:fillRect/>
        </a:stretch>
      </xdr:blipFill>
      <xdr:spPr>
        <a:xfrm>
          <a:off x="2228850" y="2190751"/>
          <a:ext cx="5172685" cy="302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essexwater.co.uk/services/building-and-developing/self-l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wessexwater.co.uk/our-charg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87C52-6C29-4479-AEC6-7562CCE4C7CA}">
  <dimension ref="A1:A9"/>
  <sheetViews>
    <sheetView tabSelected="1" zoomScaleNormal="100" workbookViewId="0"/>
  </sheetViews>
  <sheetFormatPr defaultRowHeight="14" x14ac:dyDescent="0.3"/>
  <cols>
    <col min="1" max="1" width="148.58203125" style="199" customWidth="1"/>
    <col min="2" max="16384" width="8.6640625" style="199"/>
  </cols>
  <sheetData>
    <row r="1" spans="1:1" x14ac:dyDescent="0.3">
      <c r="A1" s="198" t="s">
        <v>315</v>
      </c>
    </row>
    <row r="2" spans="1:1" x14ac:dyDescent="0.3">
      <c r="A2" s="200"/>
    </row>
    <row r="3" spans="1:1" ht="28" x14ac:dyDescent="0.3">
      <c r="A3" s="200" t="s">
        <v>316</v>
      </c>
    </row>
    <row r="4" spans="1:1" x14ac:dyDescent="0.3">
      <c r="A4" s="200"/>
    </row>
    <row r="5" spans="1:1" x14ac:dyDescent="0.3">
      <c r="A5" s="200" t="s">
        <v>317</v>
      </c>
    </row>
    <row r="6" spans="1:1" x14ac:dyDescent="0.3">
      <c r="A6" s="200" t="s">
        <v>318</v>
      </c>
    </row>
    <row r="7" spans="1:1" x14ac:dyDescent="0.3">
      <c r="A7" s="200" t="s">
        <v>319</v>
      </c>
    </row>
    <row r="8" spans="1:1" x14ac:dyDescent="0.3">
      <c r="A8" s="200" t="s">
        <v>320</v>
      </c>
    </row>
    <row r="9" spans="1:1" ht="28" x14ac:dyDescent="0.3">
      <c r="A9" s="200" t="s">
        <v>321</v>
      </c>
    </row>
  </sheetData>
  <sheetProtection algorithmName="SHA-512" hashValue="U7LTQ9y7ZD+NrH7PBROM9S10t25Kh/zNAl+k17eDK3SBqEUZTtE0Y/rf6Rl0CkEiSMGZPDtsObAkYcEvHBaMFg==" saltValue="hHW3+CI1BLpm8EoBsuYsrg==" spinCount="100000" sheet="1" objects="1" scenarios="1"/>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40">
        <f>SUM(F:F)</f>
        <v>0</v>
      </c>
      <c r="F1" s="240"/>
      <c r="H1" s="116" t="s">
        <v>207</v>
      </c>
      <c r="I1" s="117"/>
      <c r="J1" s="117"/>
      <c r="K1" s="240">
        <f>SUM(L:L)</f>
        <v>0</v>
      </c>
      <c r="L1" s="240"/>
    </row>
    <row r="2" spans="2:12" ht="30" customHeight="1" x14ac:dyDescent="0.3">
      <c r="D2" s="118"/>
      <c r="E2" s="241" t="s">
        <v>79</v>
      </c>
      <c r="F2" s="241"/>
      <c r="H2" s="239" t="s">
        <v>247</v>
      </c>
      <c r="I2" s="264"/>
      <c r="J2" s="264"/>
      <c r="K2" s="241" t="s">
        <v>79</v>
      </c>
      <c r="L2" s="241"/>
    </row>
    <row r="3" spans="2:12" ht="15.5" x14ac:dyDescent="0.35">
      <c r="B3" s="150" t="s">
        <v>196</v>
      </c>
      <c r="C3" s="151"/>
      <c r="D3" s="152"/>
      <c r="E3" s="153"/>
      <c r="F3" s="154"/>
    </row>
    <row r="4" spans="2:12" s="125" customFormat="1" x14ac:dyDescent="0.3">
      <c r="B4" s="147" t="s">
        <v>1</v>
      </c>
      <c r="C4" s="147" t="s">
        <v>2</v>
      </c>
      <c r="D4" s="147" t="s">
        <v>21</v>
      </c>
      <c r="E4" s="147" t="s">
        <v>3</v>
      </c>
      <c r="F4" s="158" t="s">
        <v>22</v>
      </c>
      <c r="H4" s="188" t="s">
        <v>245</v>
      </c>
      <c r="I4" s="171" t="s">
        <v>246</v>
      </c>
      <c r="J4" s="205">
        <v>1</v>
      </c>
      <c r="K4" s="206"/>
      <c r="L4" s="141">
        <f t="shared" ref="L4" si="0">J4*K4</f>
        <v>0</v>
      </c>
    </row>
    <row r="5" spans="2:12" x14ac:dyDescent="0.3">
      <c r="B5" s="175" t="s">
        <v>292</v>
      </c>
      <c r="C5" s="175" t="s">
        <v>12</v>
      </c>
      <c r="D5" s="207"/>
      <c r="E5" s="148">
        <v>131</v>
      </c>
      <c r="F5" s="141">
        <f t="shared" ref="F5:F16" si="1">D5*E5</f>
        <v>0</v>
      </c>
    </row>
    <row r="6" spans="2:12" x14ac:dyDescent="0.3">
      <c r="B6" s="175" t="s">
        <v>223</v>
      </c>
      <c r="C6" s="175" t="s">
        <v>12</v>
      </c>
      <c r="D6" s="207"/>
      <c r="E6" s="148">
        <v>489</v>
      </c>
      <c r="F6" s="141">
        <f t="shared" si="1"/>
        <v>0</v>
      </c>
    </row>
    <row r="7" spans="2:12" ht="25" x14ac:dyDescent="0.3">
      <c r="B7" s="175" t="s">
        <v>224</v>
      </c>
      <c r="C7" s="175" t="s">
        <v>225</v>
      </c>
      <c r="D7" s="207"/>
      <c r="E7" s="148">
        <v>196</v>
      </c>
      <c r="F7" s="141">
        <f t="shared" si="1"/>
        <v>0</v>
      </c>
    </row>
    <row r="8" spans="2:12" ht="25" x14ac:dyDescent="0.3">
      <c r="B8" s="175" t="s">
        <v>226</v>
      </c>
      <c r="C8" s="175" t="s">
        <v>201</v>
      </c>
      <c r="D8" s="207"/>
      <c r="E8" s="148">
        <v>1046</v>
      </c>
      <c r="F8" s="141">
        <f t="shared" si="1"/>
        <v>0</v>
      </c>
    </row>
    <row r="9" spans="2:12" ht="25" x14ac:dyDescent="0.3">
      <c r="B9" s="175" t="s">
        <v>227</v>
      </c>
      <c r="C9" s="175" t="s">
        <v>201</v>
      </c>
      <c r="D9" s="207"/>
      <c r="E9" s="148">
        <v>2510</v>
      </c>
      <c r="F9" s="141">
        <f t="shared" si="1"/>
        <v>0</v>
      </c>
    </row>
    <row r="10" spans="2:12" ht="25" x14ac:dyDescent="0.3">
      <c r="B10" s="175" t="s">
        <v>228</v>
      </c>
      <c r="C10" s="175" t="s">
        <v>201</v>
      </c>
      <c r="D10" s="207"/>
      <c r="E10" s="148">
        <v>3974</v>
      </c>
      <c r="F10" s="141">
        <f t="shared" si="1"/>
        <v>0</v>
      </c>
    </row>
    <row r="11" spans="2:12" ht="37.5" x14ac:dyDescent="0.3">
      <c r="B11" s="175" t="s">
        <v>229</v>
      </c>
      <c r="C11" s="175" t="s">
        <v>230</v>
      </c>
      <c r="D11" s="160">
        <f>SUM(K1)</f>
        <v>0</v>
      </c>
      <c r="E11" s="172">
        <v>4.0000000000000001E-3</v>
      </c>
      <c r="F11" s="141">
        <f>IF(D11&gt;1000000,D11*E11,0)</f>
        <v>0</v>
      </c>
    </row>
    <row r="12" spans="2:12" x14ac:dyDescent="0.3">
      <c r="B12" s="175" t="s">
        <v>231</v>
      </c>
      <c r="C12" s="175" t="s">
        <v>222</v>
      </c>
      <c r="D12" s="207"/>
      <c r="E12" s="148">
        <v>1204</v>
      </c>
      <c r="F12" s="141">
        <f t="shared" si="1"/>
        <v>0</v>
      </c>
    </row>
    <row r="13" spans="2:12" ht="25" x14ac:dyDescent="0.3">
      <c r="B13" s="175" t="s">
        <v>232</v>
      </c>
      <c r="C13" s="175" t="s">
        <v>233</v>
      </c>
      <c r="D13" s="207"/>
      <c r="E13" s="134" t="s">
        <v>126</v>
      </c>
      <c r="F13" s="141"/>
    </row>
    <row r="14" spans="2:12" ht="25" x14ac:dyDescent="0.3">
      <c r="B14" s="175" t="s">
        <v>104</v>
      </c>
      <c r="C14" s="175" t="s">
        <v>131</v>
      </c>
      <c r="D14" s="207"/>
      <c r="E14" s="148">
        <v>449</v>
      </c>
      <c r="F14" s="141">
        <f t="shared" si="1"/>
        <v>0</v>
      </c>
    </row>
    <row r="15" spans="2:12" x14ac:dyDescent="0.3">
      <c r="B15" s="175" t="s">
        <v>132</v>
      </c>
      <c r="C15" s="175" t="s">
        <v>133</v>
      </c>
      <c r="D15" s="207"/>
      <c r="E15" s="148">
        <v>739</v>
      </c>
      <c r="F15" s="141">
        <f t="shared" si="1"/>
        <v>0</v>
      </c>
    </row>
    <row r="16" spans="2:12" x14ac:dyDescent="0.3">
      <c r="B16" s="175" t="s">
        <v>134</v>
      </c>
      <c r="C16" s="175" t="s">
        <v>133</v>
      </c>
      <c r="D16" s="207"/>
      <c r="E16" s="148">
        <v>924</v>
      </c>
      <c r="F16" s="141">
        <f t="shared" si="1"/>
        <v>0</v>
      </c>
    </row>
    <row r="17" spans="2:6" ht="37.5" x14ac:dyDescent="0.3">
      <c r="B17" s="195" t="s">
        <v>293</v>
      </c>
      <c r="C17" s="195" t="s">
        <v>234</v>
      </c>
      <c r="D17" s="160">
        <f>SUM(K1)</f>
        <v>0</v>
      </c>
      <c r="E17" s="197" t="s">
        <v>294</v>
      </c>
      <c r="F17" s="167">
        <f>IF(D17=0,0,MAX(D17*0.1,5000))</f>
        <v>0</v>
      </c>
    </row>
    <row r="18" spans="2:6" ht="25" x14ac:dyDescent="0.3">
      <c r="B18" s="175" t="s">
        <v>220</v>
      </c>
      <c r="C18" s="175" t="s">
        <v>130</v>
      </c>
      <c r="D18" s="207"/>
      <c r="E18" s="148">
        <v>1926</v>
      </c>
      <c r="F18" s="141">
        <f>D18*E18</f>
        <v>0</v>
      </c>
    </row>
    <row r="19" spans="2:6" ht="37.5" x14ac:dyDescent="0.3">
      <c r="B19" s="175" t="s">
        <v>221</v>
      </c>
      <c r="C19" s="175" t="s">
        <v>130</v>
      </c>
      <c r="D19" s="207"/>
      <c r="E19" s="134" t="s">
        <v>126</v>
      </c>
      <c r="F19" s="141"/>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75" t="s">
        <v>117</v>
      </c>
      <c r="C23" s="175" t="s">
        <v>4</v>
      </c>
      <c r="D23" s="128"/>
      <c r="E23" s="148">
        <v>377</v>
      </c>
      <c r="F23" s="130">
        <f>D23*E23</f>
        <v>0</v>
      </c>
    </row>
    <row r="24" spans="2:6" x14ac:dyDescent="0.3">
      <c r="B24" s="175" t="s">
        <v>118</v>
      </c>
      <c r="C24" s="175" t="s">
        <v>12</v>
      </c>
      <c r="D24" s="128"/>
      <c r="E24" s="148">
        <v>105</v>
      </c>
      <c r="F24" s="130">
        <f>D24*E24</f>
        <v>0</v>
      </c>
    </row>
    <row r="25" spans="2:6" x14ac:dyDescent="0.3">
      <c r="B25" s="175" t="s">
        <v>119</v>
      </c>
      <c r="C25" s="175" t="s">
        <v>12</v>
      </c>
      <c r="D25" s="128"/>
      <c r="E25" s="148">
        <v>52</v>
      </c>
      <c r="F25" s="130">
        <f>D25*E25</f>
        <v>0</v>
      </c>
    </row>
    <row r="26" spans="2:6" x14ac:dyDescent="0.3">
      <c r="B26" s="262" t="s">
        <v>295</v>
      </c>
      <c r="C26" s="263"/>
      <c r="D26" s="263"/>
      <c r="E26" s="263"/>
      <c r="F26" s="263"/>
    </row>
    <row r="27" spans="2:6" x14ac:dyDescent="0.3">
      <c r="B27" s="264"/>
      <c r="C27" s="264"/>
      <c r="D27" s="264"/>
      <c r="E27" s="264"/>
      <c r="F27" s="264"/>
    </row>
  </sheetData>
  <sheetProtection algorithmName="SHA-512" hashValue="WIBnBGVuC8Zrd6Xbc8laj5bwKcpbWwtMkK+f34B1dm21DRZG2yxbognRgsyOehpQlNYk0oxPPi1DUnW1B6cEgw==" saltValue="tAE/I8Z/BrBY2by32SUWd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196"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40">
        <f>SUM(F:F)</f>
        <v>0</v>
      </c>
      <c r="F1" s="240"/>
      <c r="H1" s="116" t="s">
        <v>62</v>
      </c>
      <c r="I1" s="116"/>
      <c r="J1" s="116"/>
      <c r="K1" s="240">
        <f>SUM(L:L)</f>
        <v>0</v>
      </c>
      <c r="L1" s="240"/>
      <c r="M1" s="3" t="s">
        <v>177</v>
      </c>
    </row>
    <row r="2" spans="2:13" ht="28.5" customHeight="1" x14ac:dyDescent="0.3">
      <c r="D2" s="118"/>
      <c r="E2" s="241" t="s">
        <v>79</v>
      </c>
      <c r="F2" s="241"/>
      <c r="H2" s="239" t="s">
        <v>235</v>
      </c>
      <c r="I2" s="264"/>
      <c r="J2" s="264"/>
      <c r="K2" s="241" t="s">
        <v>79</v>
      </c>
      <c r="L2" s="241"/>
      <c r="M2" s="3" t="s">
        <v>178</v>
      </c>
    </row>
    <row r="3" spans="2:13" x14ac:dyDescent="0.3">
      <c r="B3" s="131" t="s">
        <v>135</v>
      </c>
      <c r="C3" s="120"/>
      <c r="D3" s="121"/>
      <c r="E3" s="121"/>
      <c r="F3" s="122"/>
      <c r="H3" s="131" t="s">
        <v>195</v>
      </c>
      <c r="I3" s="146"/>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75" t="s">
        <v>296</v>
      </c>
      <c r="C5" s="175" t="s">
        <v>12</v>
      </c>
      <c r="D5" s="128"/>
      <c r="E5" s="148">
        <v>111</v>
      </c>
      <c r="F5" s="130">
        <f>D5*E5</f>
        <v>0</v>
      </c>
      <c r="H5" s="251" t="s">
        <v>215</v>
      </c>
      <c r="I5" s="252"/>
      <c r="J5" s="252"/>
      <c r="K5" s="252"/>
      <c r="L5" s="253"/>
    </row>
    <row r="6" spans="2:13" ht="25" x14ac:dyDescent="0.3">
      <c r="B6" s="203" t="s">
        <v>213</v>
      </c>
      <c r="C6" s="175" t="s">
        <v>110</v>
      </c>
      <c r="D6" s="128"/>
      <c r="E6" s="134">
        <v>301</v>
      </c>
      <c r="F6" s="130">
        <f>D6*E6</f>
        <v>0</v>
      </c>
      <c r="H6" s="208" t="s">
        <v>123</v>
      </c>
      <c r="I6" s="254" t="s">
        <v>13</v>
      </c>
      <c r="J6" s="128"/>
      <c r="K6" s="148">
        <v>823</v>
      </c>
      <c r="L6" s="130">
        <f>J6*K6</f>
        <v>0</v>
      </c>
    </row>
    <row r="7" spans="2:13" ht="25" x14ac:dyDescent="0.3">
      <c r="B7" s="203" t="s">
        <v>136</v>
      </c>
      <c r="C7" s="175" t="s">
        <v>137</v>
      </c>
      <c r="D7" s="128"/>
      <c r="E7" s="134">
        <v>2000</v>
      </c>
      <c r="F7" s="130">
        <f>D7*E7</f>
        <v>0</v>
      </c>
      <c r="H7" s="208" t="s">
        <v>216</v>
      </c>
      <c r="I7" s="265"/>
      <c r="J7" s="128"/>
      <c r="K7" s="148">
        <v>1071</v>
      </c>
      <c r="L7" s="130">
        <f t="shared" ref="L7:L8" si="0">J7*K7</f>
        <v>0</v>
      </c>
    </row>
    <row r="8" spans="2:13" x14ac:dyDescent="0.3">
      <c r="B8" s="203" t="s">
        <v>214</v>
      </c>
      <c r="C8" s="175" t="s">
        <v>138</v>
      </c>
      <c r="D8" s="128"/>
      <c r="E8" s="134">
        <v>418</v>
      </c>
      <c r="F8" s="130">
        <f>D8*E8</f>
        <v>0</v>
      </c>
      <c r="H8" s="208" t="s">
        <v>217</v>
      </c>
      <c r="I8" s="266"/>
      <c r="J8" s="128"/>
      <c r="K8" s="148">
        <v>1472</v>
      </c>
      <c r="L8" s="130">
        <f t="shared" si="0"/>
        <v>0</v>
      </c>
    </row>
    <row r="9" spans="2:13" ht="25" x14ac:dyDescent="0.3">
      <c r="B9" s="203" t="s">
        <v>236</v>
      </c>
      <c r="C9" s="175" t="s">
        <v>222</v>
      </c>
      <c r="D9" s="128"/>
      <c r="E9" s="134">
        <v>1204</v>
      </c>
      <c r="F9" s="130">
        <f t="shared" ref="F9:F10" si="1">D9*E9</f>
        <v>0</v>
      </c>
      <c r="H9" s="251" t="s">
        <v>254</v>
      </c>
      <c r="I9" s="252"/>
      <c r="J9" s="252"/>
      <c r="K9" s="252"/>
      <c r="L9" s="253"/>
    </row>
    <row r="10" spans="2:13" x14ac:dyDescent="0.3">
      <c r="B10" s="203" t="s">
        <v>134</v>
      </c>
      <c r="C10" s="175" t="s">
        <v>133</v>
      </c>
      <c r="D10" s="128"/>
      <c r="E10" s="134">
        <v>924</v>
      </c>
      <c r="F10" s="130">
        <f t="shared" si="1"/>
        <v>0</v>
      </c>
      <c r="H10" s="208" t="s">
        <v>123</v>
      </c>
      <c r="I10" s="254" t="s">
        <v>13</v>
      </c>
      <c r="J10" s="128"/>
      <c r="K10" s="148">
        <v>873</v>
      </c>
      <c r="L10" s="130">
        <f>J10*K10</f>
        <v>0</v>
      </c>
    </row>
    <row r="11" spans="2:13" ht="26" customHeight="1" x14ac:dyDescent="0.3">
      <c r="B11" s="267" t="s">
        <v>297</v>
      </c>
      <c r="C11" s="267" t="s">
        <v>234</v>
      </c>
      <c r="D11" s="149">
        <f>K1</f>
        <v>0</v>
      </c>
      <c r="E11" s="269" t="s">
        <v>197</v>
      </c>
      <c r="F11" s="271">
        <f>IF(D11=0,0,MAX(D11*0.1,IF(OR(D12="Minor",D12="Please choose"),500,IF(D12="Major",5000,0))))</f>
        <v>0</v>
      </c>
      <c r="H11" s="208" t="s">
        <v>216</v>
      </c>
      <c r="I11" s="265"/>
      <c r="J11" s="128"/>
      <c r="K11" s="148">
        <v>1127</v>
      </c>
      <c r="L11" s="130">
        <f t="shared" ref="L11:L12" si="2">J11*K11</f>
        <v>0</v>
      </c>
    </row>
    <row r="12" spans="2:13" ht="35.5" customHeight="1" x14ac:dyDescent="0.3">
      <c r="B12" s="268"/>
      <c r="C12" s="268"/>
      <c r="D12" s="209" t="s">
        <v>177</v>
      </c>
      <c r="E12" s="270"/>
      <c r="F12" s="272"/>
      <c r="H12" s="208" t="s">
        <v>217</v>
      </c>
      <c r="I12" s="266"/>
      <c r="J12" s="128"/>
      <c r="K12" s="148">
        <v>1501</v>
      </c>
      <c r="L12" s="130">
        <f t="shared" si="2"/>
        <v>0</v>
      </c>
    </row>
    <row r="13" spans="2:13" ht="50" x14ac:dyDescent="0.3">
      <c r="B13" s="203" t="s">
        <v>237</v>
      </c>
      <c r="C13" s="175" t="s">
        <v>130</v>
      </c>
      <c r="D13" s="128"/>
      <c r="E13" s="134">
        <v>1926</v>
      </c>
      <c r="F13" s="130">
        <f>D13*E13</f>
        <v>0</v>
      </c>
      <c r="H13" s="251" t="s">
        <v>255</v>
      </c>
      <c r="I13" s="252"/>
      <c r="J13" s="252"/>
      <c r="K13" s="252"/>
      <c r="L13" s="253"/>
    </row>
    <row r="14" spans="2:13" ht="62.5" x14ac:dyDescent="0.3">
      <c r="B14" s="203" t="s">
        <v>238</v>
      </c>
      <c r="C14" s="175" t="s">
        <v>130</v>
      </c>
      <c r="D14" s="128"/>
      <c r="E14" s="134" t="s">
        <v>126</v>
      </c>
      <c r="F14" s="130"/>
      <c r="H14" s="208" t="s">
        <v>123</v>
      </c>
      <c r="I14" s="254" t="s">
        <v>13</v>
      </c>
      <c r="J14" s="128"/>
      <c r="K14" s="148">
        <v>577</v>
      </c>
      <c r="L14" s="130">
        <f>J14*K14</f>
        <v>0</v>
      </c>
    </row>
    <row r="15" spans="2:13" x14ac:dyDescent="0.3">
      <c r="H15" s="208" t="s">
        <v>216</v>
      </c>
      <c r="I15" s="265"/>
      <c r="J15" s="128"/>
      <c r="K15" s="148">
        <v>647</v>
      </c>
      <c r="L15" s="130">
        <f t="shared" ref="L15:L16" si="3">J15*K15</f>
        <v>0</v>
      </c>
    </row>
    <row r="16" spans="2:13" x14ac:dyDescent="0.3">
      <c r="B16" s="257" t="s">
        <v>314</v>
      </c>
      <c r="C16" s="264"/>
      <c r="D16" s="264"/>
      <c r="E16" s="264"/>
      <c r="F16" s="264"/>
      <c r="H16" s="208" t="s">
        <v>217</v>
      </c>
      <c r="I16" s="266"/>
      <c r="J16" s="128"/>
      <c r="K16" s="148">
        <v>1060</v>
      </c>
      <c r="L16" s="130">
        <f t="shared" si="3"/>
        <v>0</v>
      </c>
    </row>
    <row r="17" spans="2:12" ht="28" customHeight="1" x14ac:dyDescent="0.3">
      <c r="B17" s="264"/>
      <c r="C17" s="264"/>
      <c r="D17" s="264"/>
      <c r="E17" s="264"/>
      <c r="F17" s="264"/>
      <c r="H17" s="204" t="s">
        <v>218</v>
      </c>
      <c r="I17" s="175" t="s">
        <v>124</v>
      </c>
      <c r="J17" s="205"/>
      <c r="K17" s="134" t="s">
        <v>126</v>
      </c>
      <c r="L17" s="130"/>
    </row>
    <row r="18" spans="2:12" x14ac:dyDescent="0.3">
      <c r="B18" s="264"/>
      <c r="C18" s="264"/>
      <c r="D18" s="264"/>
      <c r="E18" s="264"/>
      <c r="F18" s="264"/>
      <c r="I18" s="3"/>
      <c r="J18" s="3"/>
    </row>
    <row r="19" spans="2:12" x14ac:dyDescent="0.3">
      <c r="B19" s="264"/>
      <c r="C19" s="264"/>
      <c r="D19" s="264"/>
      <c r="E19" s="264"/>
      <c r="F19" s="264"/>
      <c r="H19" s="188" t="s">
        <v>245</v>
      </c>
      <c r="I19" s="171" t="s">
        <v>246</v>
      </c>
      <c r="J19" s="205">
        <v>1</v>
      </c>
      <c r="K19" s="206"/>
      <c r="L19" s="130">
        <f>J19*K19</f>
        <v>0</v>
      </c>
    </row>
    <row r="20" spans="2:12" x14ac:dyDescent="0.3">
      <c r="B20" s="264"/>
      <c r="C20" s="264"/>
      <c r="D20" s="264"/>
      <c r="E20" s="264"/>
      <c r="F20" s="264"/>
    </row>
    <row r="21" spans="2:12" x14ac:dyDescent="0.3">
      <c r="B21" s="264"/>
      <c r="C21" s="264"/>
      <c r="D21" s="264"/>
      <c r="E21" s="264"/>
      <c r="F21" s="264"/>
    </row>
    <row r="22" spans="2:12" x14ac:dyDescent="0.3">
      <c r="B22" s="264"/>
      <c r="C22" s="264"/>
      <c r="D22" s="264"/>
      <c r="E22" s="264"/>
      <c r="F22" s="264"/>
    </row>
    <row r="23" spans="2:12" x14ac:dyDescent="0.3">
      <c r="B23" s="264"/>
      <c r="C23" s="264"/>
      <c r="D23" s="264"/>
      <c r="E23" s="264"/>
      <c r="F23" s="264"/>
    </row>
    <row r="24" spans="2:12" x14ac:dyDescent="0.3">
      <c r="B24" s="264"/>
      <c r="C24" s="264"/>
      <c r="D24" s="264"/>
      <c r="E24" s="264"/>
      <c r="F24" s="264"/>
    </row>
    <row r="25" spans="2:12" x14ac:dyDescent="0.3">
      <c r="B25" s="264"/>
      <c r="C25" s="264"/>
      <c r="D25" s="264"/>
      <c r="E25" s="264"/>
      <c r="F25" s="264"/>
    </row>
    <row r="26" spans="2:12" x14ac:dyDescent="0.3">
      <c r="B26" s="264"/>
      <c r="C26" s="264"/>
      <c r="D26" s="264"/>
      <c r="E26" s="264"/>
      <c r="F26" s="264"/>
    </row>
    <row r="27" spans="2:12" x14ac:dyDescent="0.3">
      <c r="B27" s="264"/>
      <c r="C27" s="264"/>
      <c r="D27" s="264"/>
      <c r="E27" s="264"/>
      <c r="F27" s="264"/>
    </row>
    <row r="28" spans="2:12" x14ac:dyDescent="0.3">
      <c r="B28" s="264"/>
      <c r="C28" s="264"/>
      <c r="D28" s="264"/>
      <c r="E28" s="264"/>
      <c r="F28" s="264"/>
    </row>
    <row r="29" spans="2:12" x14ac:dyDescent="0.3">
      <c r="B29" s="264"/>
      <c r="C29" s="264"/>
      <c r="D29" s="264"/>
      <c r="E29" s="264"/>
      <c r="F29" s="264"/>
    </row>
    <row r="30" spans="2:12" x14ac:dyDescent="0.3">
      <c r="B30" s="264"/>
      <c r="C30" s="264"/>
      <c r="D30" s="264"/>
      <c r="E30" s="264"/>
      <c r="F30" s="264"/>
    </row>
    <row r="31" spans="2:12" x14ac:dyDescent="0.3">
      <c r="B31" s="264"/>
      <c r="C31" s="264"/>
      <c r="D31" s="264"/>
      <c r="E31" s="264"/>
      <c r="F31" s="264"/>
    </row>
    <row r="32" spans="2:12" x14ac:dyDescent="0.3">
      <c r="B32" s="264"/>
      <c r="C32" s="264"/>
      <c r="D32" s="264"/>
      <c r="E32" s="264"/>
      <c r="F32" s="264"/>
    </row>
    <row r="33" spans="2:6" x14ac:dyDescent="0.3">
      <c r="B33" s="264"/>
      <c r="C33" s="264"/>
      <c r="D33" s="264"/>
      <c r="E33" s="264"/>
      <c r="F33" s="264"/>
    </row>
    <row r="34" spans="2:6" x14ac:dyDescent="0.3">
      <c r="B34" s="264"/>
      <c r="C34" s="264"/>
      <c r="D34" s="264"/>
      <c r="E34" s="264"/>
      <c r="F34" s="264"/>
    </row>
    <row r="35" spans="2:6" x14ac:dyDescent="0.3">
      <c r="B35" s="264"/>
      <c r="C35" s="264"/>
      <c r="D35" s="264"/>
      <c r="E35" s="264"/>
      <c r="F35" s="264"/>
    </row>
    <row r="36" spans="2:6" x14ac:dyDescent="0.3">
      <c r="B36" s="264"/>
      <c r="C36" s="264"/>
      <c r="D36" s="264"/>
      <c r="E36" s="264"/>
      <c r="F36" s="264"/>
    </row>
    <row r="37" spans="2:6" x14ac:dyDescent="0.3">
      <c r="B37" s="264"/>
      <c r="C37" s="264"/>
      <c r="D37" s="264"/>
      <c r="E37" s="264"/>
      <c r="F37" s="264"/>
    </row>
    <row r="38" spans="2:6" x14ac:dyDescent="0.3">
      <c r="B38" s="264"/>
      <c r="C38" s="264"/>
      <c r="D38" s="264"/>
      <c r="E38" s="264"/>
      <c r="F38" s="264"/>
    </row>
    <row r="39" spans="2:6" x14ac:dyDescent="0.3">
      <c r="B39" s="264"/>
      <c r="C39" s="264"/>
      <c r="D39" s="264"/>
      <c r="E39" s="264"/>
      <c r="F39" s="264"/>
    </row>
    <row r="40" spans="2:6" x14ac:dyDescent="0.3">
      <c r="B40" s="264"/>
      <c r="C40" s="264"/>
      <c r="D40" s="264"/>
      <c r="E40" s="264"/>
      <c r="F40" s="264"/>
    </row>
    <row r="41" spans="2:6" x14ac:dyDescent="0.3">
      <c r="B41" s="264"/>
      <c r="C41" s="264"/>
      <c r="D41" s="264"/>
      <c r="E41" s="264"/>
      <c r="F41" s="264"/>
    </row>
    <row r="42" spans="2:6" x14ac:dyDescent="0.3">
      <c r="B42" s="264"/>
      <c r="C42" s="264"/>
      <c r="D42" s="264"/>
      <c r="E42" s="264"/>
      <c r="F42" s="264"/>
    </row>
    <row r="43" spans="2:6" x14ac:dyDescent="0.3">
      <c r="B43" s="264"/>
      <c r="C43" s="264"/>
      <c r="D43" s="264"/>
      <c r="E43" s="264"/>
      <c r="F43" s="264"/>
    </row>
    <row r="44" spans="2:6" x14ac:dyDescent="0.3">
      <c r="B44" s="264"/>
      <c r="C44" s="264"/>
      <c r="D44" s="264"/>
      <c r="E44" s="264"/>
      <c r="F44" s="264"/>
    </row>
    <row r="45" spans="2:6" x14ac:dyDescent="0.3">
      <c r="B45" s="264"/>
      <c r="C45" s="264"/>
      <c r="D45" s="264"/>
      <c r="E45" s="264"/>
      <c r="F45" s="264"/>
    </row>
    <row r="46" spans="2:6" x14ac:dyDescent="0.3">
      <c r="B46" s="264"/>
      <c r="C46" s="264"/>
      <c r="D46" s="264"/>
      <c r="E46" s="264"/>
      <c r="F46" s="264"/>
    </row>
    <row r="47" spans="2:6" x14ac:dyDescent="0.3">
      <c r="B47" s="264"/>
      <c r="C47" s="264"/>
      <c r="D47" s="264"/>
      <c r="E47" s="264"/>
      <c r="F47" s="264"/>
    </row>
    <row r="48" spans="2:6" x14ac:dyDescent="0.3">
      <c r="B48" s="264"/>
      <c r="C48" s="264"/>
      <c r="D48" s="264"/>
      <c r="E48" s="264"/>
      <c r="F48" s="264"/>
    </row>
    <row r="49" spans="2:6" x14ac:dyDescent="0.3">
      <c r="B49" s="264"/>
      <c r="C49" s="264"/>
      <c r="D49" s="264"/>
      <c r="E49" s="264"/>
      <c r="F49" s="264"/>
    </row>
    <row r="50" spans="2:6" x14ac:dyDescent="0.3">
      <c r="B50" s="264"/>
      <c r="C50" s="264"/>
      <c r="D50" s="264"/>
      <c r="E50" s="264"/>
      <c r="F50" s="264"/>
    </row>
    <row r="51" spans="2:6" x14ac:dyDescent="0.3">
      <c r="B51" s="264"/>
      <c r="C51" s="264"/>
      <c r="D51" s="264"/>
      <c r="E51" s="264"/>
      <c r="F51" s="264"/>
    </row>
    <row r="52" spans="2:6" x14ac:dyDescent="0.3">
      <c r="B52" s="196"/>
      <c r="C52" s="196"/>
      <c r="D52" s="196"/>
      <c r="E52" s="196"/>
      <c r="F52" s="210"/>
    </row>
  </sheetData>
  <sheetProtection algorithmName="SHA-512" hashValue="3h70WuhuZggBY46nef8uZfbqW9ltEovIU5kaTCmXgf4JIclH+O9HKHfT+Y3+se2i60+379YUCeOiJji3Ik/VGw==" saltValue="NeL8ZeMiu+0JynUdtLWnmw=="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40">
        <f>SUM(F:F)</f>
        <v>863</v>
      </c>
      <c r="F1" s="240"/>
      <c r="H1" s="116" t="s">
        <v>185</v>
      </c>
      <c r="I1" s="117"/>
      <c r="J1" s="117"/>
      <c r="K1" s="117"/>
      <c r="L1" s="117"/>
      <c r="M1" s="137"/>
      <c r="O1" s="116" t="s">
        <v>87</v>
      </c>
      <c r="P1" s="117"/>
      <c r="Q1" s="240">
        <f>SUM(R:R)</f>
        <v>-263.49</v>
      </c>
      <c r="R1" s="240"/>
    </row>
    <row r="2" spans="2:18" x14ac:dyDescent="0.3">
      <c r="D2" s="118"/>
      <c r="E2" s="241" t="s">
        <v>79</v>
      </c>
      <c r="F2" s="241"/>
      <c r="L2" s="241" t="s">
        <v>79</v>
      </c>
      <c r="M2" s="241"/>
      <c r="Q2" s="241" t="s">
        <v>79</v>
      </c>
      <c r="R2" s="241"/>
    </row>
    <row r="3" spans="2:18" x14ac:dyDescent="0.3">
      <c r="B3" s="131" t="s">
        <v>139</v>
      </c>
      <c r="C3" s="120"/>
      <c r="D3" s="121"/>
      <c r="E3" s="121"/>
      <c r="F3" s="122"/>
      <c r="H3" s="138"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28"/>
      <c r="E5" s="139">
        <v>-199</v>
      </c>
      <c r="F5" s="130">
        <f>D5*E5</f>
        <v>0</v>
      </c>
      <c r="H5" s="127" t="s">
        <v>151</v>
      </c>
      <c r="I5" s="128"/>
      <c r="J5" s="128"/>
      <c r="K5" s="128">
        <f>J5-I5</f>
        <v>0</v>
      </c>
      <c r="L5" s="128">
        <v>2</v>
      </c>
      <c r="M5" s="128">
        <f>K5*L5</f>
        <v>0</v>
      </c>
      <c r="O5" s="175" t="s">
        <v>205</v>
      </c>
      <c r="P5" s="140">
        <f>SUM(F5:F7)</f>
        <v>199</v>
      </c>
      <c r="Q5" s="159">
        <f>-E8</f>
        <v>-0.59</v>
      </c>
      <c r="R5" s="130">
        <f>P5*Q5</f>
        <v>-117.41</v>
      </c>
    </row>
    <row r="6" spans="2:18" ht="27.65" customHeight="1" x14ac:dyDescent="0.3">
      <c r="B6" s="127" t="s">
        <v>202</v>
      </c>
      <c r="C6" s="127" t="s">
        <v>142</v>
      </c>
      <c r="D6" s="128">
        <v>1</v>
      </c>
      <c r="E6" s="135">
        <v>199</v>
      </c>
      <c r="F6" s="130">
        <f>D6*E6</f>
        <v>199</v>
      </c>
      <c r="H6" s="127" t="s">
        <v>152</v>
      </c>
      <c r="I6" s="128"/>
      <c r="J6" s="128"/>
      <c r="K6" s="128">
        <f t="shared" ref="K6:K19" si="0">J6-I6</f>
        <v>0</v>
      </c>
      <c r="L6" s="128">
        <v>3</v>
      </c>
      <c r="M6" s="128">
        <f t="shared" ref="M6:M19" si="1">K6*L6</f>
        <v>0</v>
      </c>
      <c r="O6" s="175" t="s">
        <v>206</v>
      </c>
      <c r="P6" s="140">
        <f>SUM(F12:F16)</f>
        <v>664</v>
      </c>
      <c r="Q6" s="159">
        <f>-E17</f>
        <v>-0.22</v>
      </c>
      <c r="R6" s="130">
        <f>P6*Q6</f>
        <v>-146.08000000000001</v>
      </c>
    </row>
    <row r="7" spans="2:18" ht="27.65" customHeight="1" x14ac:dyDescent="0.3">
      <c r="B7" s="127" t="s">
        <v>143</v>
      </c>
      <c r="C7" s="127" t="s">
        <v>144</v>
      </c>
      <c r="D7" s="140">
        <f>M21</f>
        <v>0</v>
      </c>
      <c r="E7" s="135">
        <f>E6</f>
        <v>199</v>
      </c>
      <c r="F7" s="130">
        <f>D7*E6</f>
        <v>0</v>
      </c>
      <c r="H7" s="127" t="s">
        <v>153</v>
      </c>
      <c r="I7" s="128"/>
      <c r="J7" s="128"/>
      <c r="K7" s="128">
        <f t="shared" si="0"/>
        <v>0</v>
      </c>
      <c r="L7" s="128">
        <v>1.5</v>
      </c>
      <c r="M7" s="128">
        <f t="shared" si="1"/>
        <v>0</v>
      </c>
    </row>
    <row r="8" spans="2:18" ht="27.65" customHeight="1" x14ac:dyDescent="0.3">
      <c r="B8" s="127" t="s">
        <v>87</v>
      </c>
      <c r="C8" s="127" t="s">
        <v>203</v>
      </c>
      <c r="D8" s="140">
        <v>1</v>
      </c>
      <c r="E8" s="173">
        <v>0.59</v>
      </c>
      <c r="F8" s="130" t="s">
        <v>208</v>
      </c>
      <c r="H8" s="127" t="s">
        <v>154</v>
      </c>
      <c r="I8" s="128"/>
      <c r="J8" s="128"/>
      <c r="K8" s="128">
        <f t="shared" si="0"/>
        <v>0</v>
      </c>
      <c r="L8" s="128">
        <v>3</v>
      </c>
      <c r="M8" s="128">
        <f t="shared" si="1"/>
        <v>0</v>
      </c>
    </row>
    <row r="9" spans="2:18" ht="27.65" customHeight="1" x14ac:dyDescent="0.3">
      <c r="D9" s="3"/>
      <c r="F9" s="3"/>
      <c r="H9" s="127" t="s">
        <v>155</v>
      </c>
      <c r="I9" s="128"/>
      <c r="J9" s="128"/>
      <c r="K9" s="128">
        <f t="shared" si="0"/>
        <v>0</v>
      </c>
      <c r="L9" s="128">
        <v>10</v>
      </c>
      <c r="M9" s="128">
        <f t="shared" si="1"/>
        <v>0</v>
      </c>
    </row>
    <row r="10" spans="2:18" ht="27.65" customHeight="1" x14ac:dyDescent="0.3">
      <c r="B10" s="131" t="s">
        <v>145</v>
      </c>
      <c r="C10" s="120"/>
      <c r="D10" s="121"/>
      <c r="E10" s="121"/>
      <c r="F10" s="122"/>
      <c r="H10" s="127" t="s">
        <v>156</v>
      </c>
      <c r="I10" s="128"/>
      <c r="J10" s="128"/>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28"/>
      <c r="J11" s="128"/>
      <c r="K11" s="128">
        <f t="shared" si="0"/>
        <v>0</v>
      </c>
      <c r="L11" s="128">
        <v>3</v>
      </c>
      <c r="M11" s="128">
        <f t="shared" si="1"/>
        <v>0</v>
      </c>
    </row>
    <row r="12" spans="2:18" ht="27.65" customHeight="1" x14ac:dyDescent="0.3">
      <c r="B12" s="127" t="s">
        <v>140</v>
      </c>
      <c r="C12" s="127" t="s">
        <v>146</v>
      </c>
      <c r="D12" s="128"/>
      <c r="E12" s="211" t="s">
        <v>177</v>
      </c>
      <c r="F12" s="141" t="str">
        <f>IFERROR(D12*E12,"")</f>
        <v/>
      </c>
      <c r="H12" s="127" t="s">
        <v>158</v>
      </c>
      <c r="I12" s="128"/>
      <c r="J12" s="128"/>
      <c r="K12" s="128">
        <f t="shared" si="0"/>
        <v>0</v>
      </c>
      <c r="L12" s="128">
        <v>3</v>
      </c>
      <c r="M12" s="128">
        <f t="shared" si="1"/>
        <v>0</v>
      </c>
    </row>
    <row r="13" spans="2:18" ht="27.65" customHeight="1" x14ac:dyDescent="0.3">
      <c r="B13" s="127" t="s">
        <v>300</v>
      </c>
      <c r="C13" s="127" t="s">
        <v>142</v>
      </c>
      <c r="D13" s="128">
        <v>1</v>
      </c>
      <c r="E13" s="135">
        <v>664</v>
      </c>
      <c r="F13" s="130">
        <f>D13*E13</f>
        <v>664</v>
      </c>
      <c r="H13" s="127" t="s">
        <v>159</v>
      </c>
      <c r="I13" s="128"/>
      <c r="J13" s="128"/>
      <c r="K13" s="128">
        <f t="shared" si="0"/>
        <v>0</v>
      </c>
      <c r="L13" s="128">
        <v>5</v>
      </c>
      <c r="M13" s="128">
        <f t="shared" si="1"/>
        <v>0</v>
      </c>
    </row>
    <row r="14" spans="2:18" ht="27.65" customHeight="1" x14ac:dyDescent="0.3">
      <c r="B14" s="127" t="s">
        <v>298</v>
      </c>
      <c r="C14" s="127" t="s">
        <v>142</v>
      </c>
      <c r="D14" s="128"/>
      <c r="E14" s="135">
        <v>332</v>
      </c>
      <c r="F14" s="130">
        <f>D14*E14</f>
        <v>0</v>
      </c>
      <c r="H14" s="127" t="s">
        <v>160</v>
      </c>
      <c r="I14" s="128"/>
      <c r="J14" s="128"/>
      <c r="K14" s="128">
        <f t="shared" si="0"/>
        <v>0</v>
      </c>
      <c r="L14" s="128">
        <v>0.5</v>
      </c>
      <c r="M14" s="128">
        <f t="shared" si="1"/>
        <v>0</v>
      </c>
    </row>
    <row r="15" spans="2:18" ht="27.65" customHeight="1" x14ac:dyDescent="0.3">
      <c r="B15" s="127" t="s">
        <v>299</v>
      </c>
      <c r="C15" s="127" t="s">
        <v>142</v>
      </c>
      <c r="D15" s="128"/>
      <c r="E15" s="135">
        <v>66</v>
      </c>
      <c r="F15" s="130">
        <f>D15*E15</f>
        <v>0</v>
      </c>
      <c r="H15" s="127" t="s">
        <v>161</v>
      </c>
      <c r="I15" s="128"/>
      <c r="J15" s="128"/>
      <c r="K15" s="128">
        <f t="shared" si="0"/>
        <v>0</v>
      </c>
      <c r="L15" s="128">
        <v>1.5</v>
      </c>
      <c r="M15" s="128">
        <f t="shared" si="1"/>
        <v>0</v>
      </c>
    </row>
    <row r="16" spans="2:18" ht="27.65" customHeight="1" x14ac:dyDescent="0.3">
      <c r="B16" s="127" t="s">
        <v>147</v>
      </c>
      <c r="C16" s="127" t="s">
        <v>184</v>
      </c>
      <c r="D16" s="140">
        <f>M21</f>
        <v>0</v>
      </c>
      <c r="E16" s="211" t="s">
        <v>177</v>
      </c>
      <c r="F16" s="141" t="str">
        <f>IFERROR(D16*E16,"")</f>
        <v/>
      </c>
      <c r="H16" s="175" t="s">
        <v>191</v>
      </c>
      <c r="I16" s="128"/>
      <c r="J16" s="128"/>
      <c r="K16" s="128">
        <f t="shared" si="0"/>
        <v>0</v>
      </c>
      <c r="L16" s="128">
        <v>3</v>
      </c>
      <c r="M16" s="128">
        <f t="shared" si="1"/>
        <v>0</v>
      </c>
    </row>
    <row r="17" spans="2:13" ht="27.65" customHeight="1" x14ac:dyDescent="0.3">
      <c r="B17" s="127" t="s">
        <v>87</v>
      </c>
      <c r="C17" s="127" t="s">
        <v>203</v>
      </c>
      <c r="D17" s="140">
        <v>1</v>
      </c>
      <c r="E17" s="173">
        <v>0.22</v>
      </c>
      <c r="F17" s="130" t="s">
        <v>208</v>
      </c>
      <c r="H17" s="127" t="s">
        <v>189</v>
      </c>
      <c r="I17" s="128"/>
      <c r="J17" s="128"/>
      <c r="K17" s="128">
        <f t="shared" si="0"/>
        <v>0</v>
      </c>
      <c r="L17" s="128">
        <v>10</v>
      </c>
      <c r="M17" s="128">
        <f t="shared" si="1"/>
        <v>0</v>
      </c>
    </row>
    <row r="18" spans="2:13" ht="27.65" customHeight="1" x14ac:dyDescent="0.3">
      <c r="B18" s="142"/>
      <c r="H18" s="127" t="s">
        <v>190</v>
      </c>
      <c r="I18" s="128"/>
      <c r="J18" s="128"/>
      <c r="K18" s="128">
        <f t="shared" si="0"/>
        <v>0</v>
      </c>
      <c r="L18" s="128">
        <v>3</v>
      </c>
      <c r="M18" s="128">
        <f t="shared" si="1"/>
        <v>0</v>
      </c>
    </row>
    <row r="19" spans="2:13" ht="27.65" customHeight="1" x14ac:dyDescent="0.3">
      <c r="H19" s="127" t="s">
        <v>162</v>
      </c>
      <c r="I19" s="128"/>
      <c r="J19" s="128"/>
      <c r="K19" s="128">
        <f t="shared" si="0"/>
        <v>0</v>
      </c>
      <c r="L19" s="128">
        <v>24</v>
      </c>
      <c r="M19" s="128">
        <f t="shared" si="1"/>
        <v>0</v>
      </c>
    </row>
    <row r="20" spans="2:13" ht="27.65" customHeight="1" x14ac:dyDescent="0.3">
      <c r="H20" s="143" t="s">
        <v>22</v>
      </c>
      <c r="I20" s="144"/>
      <c r="J20" s="144"/>
      <c r="K20" s="144"/>
      <c r="L20" s="144"/>
      <c r="M20" s="144">
        <f>SUM(M5:M19)</f>
        <v>0</v>
      </c>
    </row>
    <row r="21" spans="2:13" ht="27.65" customHeight="1" x14ac:dyDescent="0.3">
      <c r="H21" s="127" t="s">
        <v>163</v>
      </c>
      <c r="I21" s="128"/>
      <c r="J21" s="128"/>
      <c r="K21" s="128"/>
      <c r="L21" s="128"/>
      <c r="M21" s="145">
        <f>M20/24</f>
        <v>0</v>
      </c>
    </row>
  </sheetData>
  <sheetProtection algorithmName="SHA-512" hashValue="vd/ZfwaDSjy6otpNsYBsbcx865KfKPfe30XtdkJriR2m5fQvl1Pet7qSoHYU+kiwlueI/Le3htISRBLd/tQL4g==" saltValue="TzbbkDElj0Y9FzSe5ARhcQ=="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40">
        <f>SUM(F:F)</f>
        <v>0</v>
      </c>
      <c r="F1" s="240"/>
    </row>
    <row r="2" spans="2:7" x14ac:dyDescent="0.3">
      <c r="D2" s="118"/>
      <c r="E2" s="241" t="s">
        <v>79</v>
      </c>
      <c r="F2" s="241"/>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302</v>
      </c>
      <c r="C5" s="127" t="s">
        <v>165</v>
      </c>
      <c r="D5" s="128"/>
      <c r="E5" s="129">
        <v>15</v>
      </c>
      <c r="F5" s="130">
        <f>D5*E5</f>
        <v>0</v>
      </c>
    </row>
    <row r="6" spans="2:7" ht="25" x14ac:dyDescent="0.3">
      <c r="B6" s="126" t="s">
        <v>303</v>
      </c>
      <c r="C6" s="127" t="s">
        <v>165</v>
      </c>
      <c r="D6" s="128"/>
      <c r="E6" s="129" t="s">
        <v>10</v>
      </c>
      <c r="F6" s="130"/>
    </row>
    <row r="7" spans="2:7" ht="25" x14ac:dyDescent="0.3">
      <c r="B7" s="126" t="s">
        <v>304</v>
      </c>
      <c r="C7" s="127" t="s">
        <v>9</v>
      </c>
      <c r="D7" s="128"/>
      <c r="E7" s="129" t="s">
        <v>10</v>
      </c>
      <c r="F7" s="130"/>
    </row>
    <row r="8" spans="2:7" x14ac:dyDescent="0.3">
      <c r="B8" s="126" t="s">
        <v>301</v>
      </c>
      <c r="C8" s="127" t="s">
        <v>9</v>
      </c>
      <c r="D8" s="128"/>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75" t="s">
        <v>166</v>
      </c>
      <c r="C12" s="175" t="s">
        <v>167</v>
      </c>
      <c r="D12" s="128"/>
      <c r="E12" s="134" t="s">
        <v>305</v>
      </c>
      <c r="F12" s="130">
        <f>D12*59</f>
        <v>0</v>
      </c>
    </row>
    <row r="13" spans="2:7" x14ac:dyDescent="0.3">
      <c r="B13" s="175" t="s">
        <v>168</v>
      </c>
      <c r="C13" s="175" t="s">
        <v>167</v>
      </c>
      <c r="D13" s="128"/>
      <c r="E13" s="134">
        <v>129</v>
      </c>
      <c r="F13" s="130">
        <f>D13*E13</f>
        <v>0</v>
      </c>
    </row>
    <row r="14" spans="2:7" x14ac:dyDescent="0.3">
      <c r="B14" s="127" t="s">
        <v>169</v>
      </c>
      <c r="C14" s="127" t="s">
        <v>170</v>
      </c>
      <c r="D14" s="128"/>
      <c r="E14" s="135">
        <v>146</v>
      </c>
      <c r="F14" s="130">
        <f>D14*E14</f>
        <v>0</v>
      </c>
    </row>
    <row r="15" spans="2:7" x14ac:dyDescent="0.3">
      <c r="B15" s="127" t="s">
        <v>171</v>
      </c>
      <c r="C15" s="127" t="s">
        <v>172</v>
      </c>
      <c r="D15" s="128"/>
      <c r="E15" s="135">
        <v>2239</v>
      </c>
      <c r="F15" s="130">
        <f>D15*E15</f>
        <v>0</v>
      </c>
    </row>
    <row r="16" spans="2:7" x14ac:dyDescent="0.3">
      <c r="B16" s="127" t="s">
        <v>173</v>
      </c>
      <c r="C16" s="127" t="s">
        <v>174</v>
      </c>
      <c r="D16" s="128"/>
      <c r="E16" s="136">
        <v>1119</v>
      </c>
      <c r="F16" s="130">
        <f>D16*E16</f>
        <v>0</v>
      </c>
    </row>
    <row r="21" spans="4:6" x14ac:dyDescent="0.3">
      <c r="D21" s="3"/>
      <c r="F21" s="3"/>
    </row>
    <row r="22" spans="4:6" x14ac:dyDescent="0.3">
      <c r="D22" s="3"/>
      <c r="F22" s="3"/>
    </row>
    <row r="23" spans="4:6" x14ac:dyDescent="0.3">
      <c r="D23" s="3"/>
      <c r="F23" s="3"/>
    </row>
    <row r="24" spans="4:6" x14ac:dyDescent="0.3">
      <c r="D24" s="3"/>
      <c r="F24" s="3"/>
    </row>
  </sheetData>
  <sheetProtection algorithmName="SHA-512" hashValue="jKbIJfxcKpK2wH9qLacWeKikTvQgpetkDlGX+L43U+kTE4dr9o/ZcajV7oG8Z0tlD/0qkHRgS9Vvd+myRFufRA==" saltValue="jhs46kpqu2Pp7sf11Bj22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C3" sqref="C3"/>
    </sheetView>
  </sheetViews>
  <sheetFormatPr defaultRowHeight="14" x14ac:dyDescent="0.3"/>
  <cols>
    <col min="1" max="2" width="13.08203125" style="168" bestFit="1" customWidth="1"/>
    <col min="3" max="3" width="13.08203125" bestFit="1" customWidth="1"/>
  </cols>
  <sheetData>
    <row r="1" spans="1:3" x14ac:dyDescent="0.3">
      <c r="A1" s="168" t="s">
        <v>177</v>
      </c>
      <c r="B1" s="168" t="s">
        <v>177</v>
      </c>
      <c r="C1" s="168" t="s">
        <v>177</v>
      </c>
    </row>
    <row r="2" spans="1:3" x14ac:dyDescent="0.3">
      <c r="A2" s="169">
        <v>596</v>
      </c>
      <c r="B2" s="169">
        <f>-A2</f>
        <v>-596</v>
      </c>
      <c r="C2" s="168" t="s">
        <v>187</v>
      </c>
    </row>
    <row r="3" spans="1:3" x14ac:dyDescent="0.3">
      <c r="A3" s="169">
        <v>298</v>
      </c>
      <c r="B3" s="169">
        <f t="shared" ref="B3:B4" si="0">-A3</f>
        <v>-298</v>
      </c>
      <c r="C3" s="168" t="s">
        <v>186</v>
      </c>
    </row>
    <row r="4" spans="1:3" x14ac:dyDescent="0.3">
      <c r="A4" s="169">
        <v>60</v>
      </c>
      <c r="B4" s="169">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sqref="A1:XFD1048576"/>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21" t="s">
        <v>257</v>
      </c>
      <c r="C3" s="222"/>
      <c r="D3" s="222"/>
      <c r="E3" s="222"/>
      <c r="F3" s="222"/>
      <c r="H3" s="6" t="s">
        <v>25</v>
      </c>
      <c r="I3" s="7"/>
      <c r="J3" s="18" t="s">
        <v>61</v>
      </c>
      <c r="K3" s="19" t="s">
        <v>62</v>
      </c>
      <c r="L3" s="19" t="s">
        <v>175</v>
      </c>
      <c r="M3" s="26" t="s">
        <v>22</v>
      </c>
    </row>
    <row r="4" spans="2:16" ht="14.4" customHeight="1" x14ac:dyDescent="0.3">
      <c r="B4" s="222"/>
      <c r="C4" s="222"/>
      <c r="D4" s="222"/>
      <c r="E4" s="222"/>
      <c r="F4" s="222"/>
      <c r="H4" s="8" t="s">
        <v>28</v>
      </c>
      <c r="I4" s="5" t="s">
        <v>41</v>
      </c>
      <c r="J4" s="23">
        <f>'s45'!E1</f>
        <v>151</v>
      </c>
      <c r="K4" s="24">
        <f>'s45'!K1</f>
        <v>1762</v>
      </c>
      <c r="L4" s="70" t="s">
        <v>63</v>
      </c>
      <c r="M4" s="28">
        <f t="shared" ref="M4:M9" si="0">SUM(J4:L4)</f>
        <v>1913</v>
      </c>
      <c r="O4" s="65" t="s">
        <v>80</v>
      </c>
      <c r="P4" s="66"/>
    </row>
    <row r="5" spans="2:16" ht="14.4" customHeight="1" x14ac:dyDescent="0.3">
      <c r="H5" s="8" t="s">
        <v>29</v>
      </c>
      <c r="I5" s="5" t="s">
        <v>42</v>
      </c>
      <c r="J5" s="25">
        <f>'s41'!E1</f>
        <v>0</v>
      </c>
      <c r="K5" s="22">
        <f>'s41'!K1</f>
        <v>0</v>
      </c>
      <c r="L5" s="71" t="s">
        <v>63</v>
      </c>
      <c r="M5" s="29">
        <f t="shared" si="0"/>
        <v>0</v>
      </c>
      <c r="O5" s="67" t="s">
        <v>81</v>
      </c>
      <c r="P5" s="63" t="s">
        <v>258</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259</v>
      </c>
    </row>
    <row r="7" spans="2:16" ht="14.4" customHeight="1" x14ac:dyDescent="0.3">
      <c r="B7" s="224"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25"/>
      <c r="C8" s="92" t="s">
        <v>29</v>
      </c>
      <c r="D8" s="93" t="s">
        <v>42</v>
      </c>
      <c r="E8" s="92">
        <v>5.3</v>
      </c>
      <c r="F8" s="94" t="s">
        <v>54</v>
      </c>
      <c r="H8" s="53" t="s">
        <v>35</v>
      </c>
      <c r="I8" s="54" t="s">
        <v>50</v>
      </c>
      <c r="J8" s="55">
        <f>SUM('s146'!F5:F7)</f>
        <v>199</v>
      </c>
      <c r="K8" s="72" t="s">
        <v>63</v>
      </c>
      <c r="L8" s="174">
        <f>'s146'!R5</f>
        <v>-117.41</v>
      </c>
      <c r="M8" s="56">
        <f t="shared" si="0"/>
        <v>81.59</v>
      </c>
    </row>
    <row r="9" spans="2:16" ht="14.4" customHeight="1" thickBot="1" x14ac:dyDescent="0.35">
      <c r="B9" s="225"/>
      <c r="C9" s="92" t="s">
        <v>30</v>
      </c>
      <c r="D9" s="93" t="s">
        <v>43</v>
      </c>
      <c r="E9" s="92">
        <v>5.6</v>
      </c>
      <c r="F9" s="95" t="s">
        <v>73</v>
      </c>
      <c r="H9" s="16"/>
      <c r="I9" s="17" t="s">
        <v>64</v>
      </c>
      <c r="J9" s="20">
        <f>SUM(J4:J8)</f>
        <v>350</v>
      </c>
      <c r="K9" s="21">
        <f>SUM(K4:K8)</f>
        <v>1762</v>
      </c>
      <c r="L9" s="79">
        <f>SUM(L4:L8)</f>
        <v>-117.41</v>
      </c>
      <c r="M9" s="27">
        <f t="shared" si="0"/>
        <v>1994.59</v>
      </c>
    </row>
    <row r="10" spans="2:16" ht="14.4" customHeight="1" thickBot="1" x14ac:dyDescent="0.35">
      <c r="B10" s="226"/>
      <c r="C10" s="97" t="s">
        <v>31</v>
      </c>
      <c r="D10" s="98" t="s">
        <v>44</v>
      </c>
      <c r="E10" s="97">
        <v>5.8</v>
      </c>
      <c r="F10" s="99" t="s">
        <v>244</v>
      </c>
      <c r="J10" s="2"/>
      <c r="K10" s="2"/>
      <c r="L10" s="2"/>
    </row>
    <row r="11" spans="2:16" ht="14.4" customHeight="1" thickBot="1" x14ac:dyDescent="0.35">
      <c r="B11" s="227" t="s">
        <v>39</v>
      </c>
      <c r="C11" s="100" t="s">
        <v>59</v>
      </c>
      <c r="D11" s="101" t="s">
        <v>45</v>
      </c>
      <c r="E11" s="100">
        <v>6.3</v>
      </c>
      <c r="F11" s="102" t="s">
        <v>56</v>
      </c>
      <c r="H11" s="9" t="s">
        <v>38</v>
      </c>
      <c r="I11" s="10"/>
      <c r="J11" s="32" t="s">
        <v>61</v>
      </c>
      <c r="K11" s="33" t="s">
        <v>62</v>
      </c>
      <c r="L11" s="33" t="s">
        <v>175</v>
      </c>
      <c r="M11" s="34" t="s">
        <v>22</v>
      </c>
    </row>
    <row r="12" spans="2:16" ht="14.4" customHeight="1" x14ac:dyDescent="0.3">
      <c r="B12" s="228"/>
      <c r="C12" s="103" t="s">
        <v>32</v>
      </c>
      <c r="D12" s="104" t="s">
        <v>46</v>
      </c>
      <c r="E12" s="103">
        <v>7.3</v>
      </c>
      <c r="F12" s="105" t="s">
        <v>57</v>
      </c>
      <c r="H12" s="11" t="s">
        <v>59</v>
      </c>
      <c r="I12" s="31" t="s">
        <v>45</v>
      </c>
      <c r="J12" s="40">
        <f>'s106|7'!E1</f>
        <v>130</v>
      </c>
      <c r="K12" s="70" t="s">
        <v>63</v>
      </c>
      <c r="L12" s="70" t="s">
        <v>63</v>
      </c>
      <c r="M12" s="42">
        <f t="shared" ref="M12:M18" si="1">SUM(J12:L12)</f>
        <v>130</v>
      </c>
    </row>
    <row r="13" spans="2:16" ht="14.4" customHeight="1" x14ac:dyDescent="0.3">
      <c r="B13" s="228"/>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28"/>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29"/>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30"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31"/>
      <c r="C17" s="113" t="s">
        <v>51</v>
      </c>
      <c r="D17" s="114" t="s">
        <v>36</v>
      </c>
      <c r="E17" s="113">
        <v>3</v>
      </c>
      <c r="F17" s="115" t="s">
        <v>52</v>
      </c>
      <c r="H17" s="53" t="s">
        <v>35</v>
      </c>
      <c r="I17" s="54" t="s">
        <v>50</v>
      </c>
      <c r="J17" s="55">
        <f>SUM('s146'!F12:F16)</f>
        <v>664</v>
      </c>
      <c r="K17" s="72" t="s">
        <v>63</v>
      </c>
      <c r="L17" s="174">
        <f>'s146'!R6</f>
        <v>-146.08000000000001</v>
      </c>
      <c r="M17" s="57">
        <f t="shared" si="1"/>
        <v>517.91999999999996</v>
      </c>
    </row>
    <row r="18" spans="2:13" ht="14.4" customHeight="1" thickBot="1" x14ac:dyDescent="0.35">
      <c r="H18" s="16"/>
      <c r="I18" s="17" t="s">
        <v>64</v>
      </c>
      <c r="J18" s="35">
        <f>SUM(J12:J17)</f>
        <v>794</v>
      </c>
      <c r="K18" s="36">
        <f>SUM(K12:K17)</f>
        <v>0</v>
      </c>
      <c r="L18" s="76">
        <f>SUM(L12:L17)</f>
        <v>-146.08000000000001</v>
      </c>
      <c r="M18" s="37">
        <f t="shared" si="1"/>
        <v>647.91999999999996</v>
      </c>
    </row>
    <row r="19" spans="2:13" ht="14.4" customHeight="1" thickBot="1" x14ac:dyDescent="0.35">
      <c r="B19" s="163" t="s">
        <v>248</v>
      </c>
      <c r="C19" s="1"/>
      <c r="E19" s="1"/>
      <c r="H19" s="3"/>
      <c r="I19" s="3"/>
      <c r="J19" s="4"/>
      <c r="K19" s="4"/>
      <c r="L19" s="4"/>
      <c r="M19" s="3"/>
    </row>
    <row r="20" spans="2:13" ht="14.4" customHeight="1" thickBot="1" x14ac:dyDescent="0.35">
      <c r="B20" s="232" t="s">
        <v>249</v>
      </c>
      <c r="C20" s="233"/>
      <c r="D20" s="233"/>
      <c r="E20" s="233"/>
      <c r="F20" s="233"/>
      <c r="H20" s="12" t="s">
        <v>36</v>
      </c>
      <c r="I20" s="13"/>
      <c r="J20" s="45" t="s">
        <v>61</v>
      </c>
      <c r="K20" s="46" t="s">
        <v>62</v>
      </c>
      <c r="L20" s="46" t="s">
        <v>175</v>
      </c>
      <c r="M20" s="49" t="s">
        <v>22</v>
      </c>
    </row>
    <row r="21" spans="2:13" ht="14.4" customHeight="1" x14ac:dyDescent="0.3">
      <c r="B21" s="233"/>
      <c r="C21" s="233"/>
      <c r="D21" s="233"/>
      <c r="E21" s="233"/>
      <c r="F21" s="233"/>
      <c r="H21" s="14"/>
      <c r="I21" s="44" t="s">
        <v>77</v>
      </c>
      <c r="J21" s="52">
        <f>Other!F5</f>
        <v>0</v>
      </c>
      <c r="K21" s="74" t="s">
        <v>63</v>
      </c>
      <c r="L21" s="74" t="s">
        <v>63</v>
      </c>
      <c r="M21" s="51">
        <f>SUM(J21:L21)</f>
        <v>0</v>
      </c>
    </row>
    <row r="22" spans="2:13" ht="14.4" customHeight="1" x14ac:dyDescent="0.3">
      <c r="B22" s="233"/>
      <c r="C22" s="233"/>
      <c r="D22" s="233"/>
      <c r="E22" s="233"/>
      <c r="F22" s="233"/>
      <c r="H22" s="59"/>
      <c r="I22" s="185" t="s">
        <v>180</v>
      </c>
      <c r="J22" s="184">
        <f>SUM(Other!F12:F16)</f>
        <v>0</v>
      </c>
      <c r="K22" s="75" t="s">
        <v>63</v>
      </c>
      <c r="L22" s="75" t="s">
        <v>63</v>
      </c>
      <c r="M22" s="186">
        <f>SUM(J22:L22)</f>
        <v>0</v>
      </c>
    </row>
    <row r="23" spans="2:13" ht="14.4" customHeight="1" thickBot="1" x14ac:dyDescent="0.35">
      <c r="B23" s="232" t="s">
        <v>250</v>
      </c>
      <c r="C23" s="233"/>
      <c r="D23" s="233"/>
      <c r="E23" s="233"/>
      <c r="F23" s="233"/>
      <c r="H23" s="58"/>
      <c r="I23" s="17" t="s">
        <v>64</v>
      </c>
      <c r="J23" s="47">
        <f>SUM(J21:J22)</f>
        <v>0</v>
      </c>
      <c r="K23" s="48">
        <f>SUM(K21:K22)</f>
        <v>0</v>
      </c>
      <c r="L23" s="77">
        <f>SUM(L21:L22)</f>
        <v>0</v>
      </c>
      <c r="M23" s="50">
        <f>SUM(J23:L23)</f>
        <v>0</v>
      </c>
    </row>
    <row r="24" spans="2:13" ht="14.4" customHeight="1" thickBot="1" x14ac:dyDescent="0.35">
      <c r="B24" s="233"/>
      <c r="C24" s="233"/>
      <c r="D24" s="233"/>
      <c r="E24" s="233"/>
      <c r="F24" s="233"/>
      <c r="H24" s="3"/>
      <c r="I24" s="3"/>
      <c r="J24" s="4"/>
      <c r="K24" s="4"/>
      <c r="L24" s="4"/>
      <c r="M24" s="3"/>
    </row>
    <row r="25" spans="2:13" ht="14.4" customHeight="1" thickBot="1" x14ac:dyDescent="0.4">
      <c r="B25" s="232" t="s">
        <v>251</v>
      </c>
      <c r="C25" s="233"/>
      <c r="D25" s="233"/>
      <c r="E25" s="233"/>
      <c r="F25" s="233"/>
      <c r="H25" s="15"/>
      <c r="I25" s="60" t="s">
        <v>65</v>
      </c>
      <c r="J25" s="61">
        <f>J23+J18+J9</f>
        <v>1144</v>
      </c>
      <c r="K25" s="62">
        <f>K23+K18+K9</f>
        <v>1762</v>
      </c>
      <c r="L25" s="78">
        <f>L23+L18+L9</f>
        <v>-263.49</v>
      </c>
      <c r="M25" s="69">
        <f>M23+M18+M9</f>
        <v>2642.5099999999998</v>
      </c>
    </row>
    <row r="26" spans="2:13" ht="14.4" customHeight="1" x14ac:dyDescent="0.35">
      <c r="B26" s="191"/>
      <c r="C26" s="191"/>
      <c r="D26" s="191"/>
      <c r="E26" s="191"/>
      <c r="F26" s="191"/>
      <c r="H26" s="177"/>
      <c r="I26" s="178"/>
      <c r="J26" s="165"/>
      <c r="K26" s="165"/>
      <c r="L26" s="165"/>
      <c r="M26" s="164"/>
    </row>
    <row r="27" spans="2:13" ht="14" x14ac:dyDescent="0.3">
      <c r="B27" s="191"/>
      <c r="C27" s="191"/>
      <c r="D27" s="191"/>
      <c r="E27" s="191"/>
      <c r="F27" s="191"/>
      <c r="H27" s="166" t="s">
        <v>193</v>
      </c>
    </row>
    <row r="28" spans="2:13" ht="29" customHeight="1" x14ac:dyDescent="0.3">
      <c r="B28" s="191"/>
      <c r="C28" s="191"/>
      <c r="D28" s="191"/>
      <c r="E28" s="191"/>
      <c r="F28" s="191"/>
      <c r="H28" s="163" t="s">
        <v>66</v>
      </c>
      <c r="I28" s="164"/>
      <c r="J28" s="165"/>
      <c r="K28" s="165"/>
      <c r="L28" s="165"/>
      <c r="M28" s="164"/>
    </row>
    <row r="29" spans="2:13" ht="29" customHeight="1" x14ac:dyDescent="0.3">
      <c r="B29" s="191"/>
      <c r="C29" s="191"/>
      <c r="D29" s="191"/>
      <c r="E29" s="191"/>
      <c r="F29" s="191"/>
      <c r="H29" s="223" t="s">
        <v>67</v>
      </c>
      <c r="I29" s="223"/>
      <c r="J29" s="223"/>
      <c r="K29" s="223"/>
      <c r="L29" s="223"/>
      <c r="M29" s="223"/>
    </row>
    <row r="30" spans="2:13" ht="29" customHeight="1" x14ac:dyDescent="0.3">
      <c r="B30" s="191"/>
      <c r="C30" s="191"/>
      <c r="D30" s="191"/>
      <c r="E30" s="191"/>
      <c r="F30" s="191"/>
      <c r="H30" s="223" t="s">
        <v>68</v>
      </c>
      <c r="I30" s="223"/>
      <c r="J30" s="223"/>
      <c r="K30" s="223"/>
      <c r="L30" s="223"/>
      <c r="M30" s="223"/>
    </row>
    <row r="31" spans="2:13" ht="29" customHeight="1" x14ac:dyDescent="0.3">
      <c r="B31" s="191"/>
      <c r="C31" s="191"/>
      <c r="D31" s="191"/>
      <c r="E31" s="191"/>
      <c r="F31" s="191"/>
      <c r="H31" s="223" t="s">
        <v>69</v>
      </c>
      <c r="I31" s="223"/>
      <c r="J31" s="223"/>
      <c r="K31" s="223"/>
      <c r="L31" s="223"/>
      <c r="M31" s="223"/>
    </row>
    <row r="32" spans="2:13" ht="29" customHeight="1" x14ac:dyDescent="0.3">
      <c r="B32" s="191"/>
      <c r="C32" s="191"/>
      <c r="D32" s="191"/>
      <c r="E32" s="191"/>
      <c r="F32" s="191"/>
      <c r="H32" s="223" t="s">
        <v>70</v>
      </c>
      <c r="I32" s="223"/>
      <c r="J32" s="223"/>
      <c r="K32" s="223"/>
      <c r="L32" s="223"/>
      <c r="M32" s="223"/>
    </row>
    <row r="33" spans="2:13" ht="29" customHeight="1" x14ac:dyDescent="0.3">
      <c r="B33" s="191"/>
      <c r="C33" s="191"/>
      <c r="D33" s="191"/>
      <c r="E33" s="191"/>
      <c r="F33" s="191"/>
      <c r="H33" s="223" t="s">
        <v>71</v>
      </c>
      <c r="I33" s="223"/>
      <c r="J33" s="223"/>
      <c r="K33" s="223"/>
      <c r="L33" s="223"/>
      <c r="M33" s="223"/>
    </row>
    <row r="34" spans="2:13" ht="21" customHeight="1" x14ac:dyDescent="0.3">
      <c r="B34" s="191"/>
      <c r="C34" s="191"/>
      <c r="D34" s="191"/>
      <c r="E34" s="191"/>
      <c r="F34" s="191"/>
      <c r="H34" s="223" t="s">
        <v>72</v>
      </c>
      <c r="I34" s="223"/>
      <c r="J34" s="223"/>
      <c r="K34" s="223"/>
      <c r="L34" s="223"/>
      <c r="M34" s="223"/>
    </row>
    <row r="35" spans="2:13" ht="27" customHeight="1" x14ac:dyDescent="0.3">
      <c r="B35" s="190"/>
      <c r="C35" s="190"/>
      <c r="D35" s="190"/>
      <c r="E35" s="190"/>
      <c r="F35" s="190"/>
    </row>
    <row r="36" spans="2:13" ht="14.4" customHeight="1" x14ac:dyDescent="0.3">
      <c r="B36" s="190"/>
      <c r="C36" s="190"/>
      <c r="D36" s="190"/>
      <c r="E36" s="190"/>
      <c r="F36" s="190"/>
    </row>
    <row r="37" spans="2:13" ht="14.4" customHeight="1" x14ac:dyDescent="0.3">
      <c r="B37" s="190"/>
      <c r="C37" s="190"/>
      <c r="D37" s="190"/>
      <c r="E37" s="190"/>
      <c r="F37" s="190"/>
    </row>
    <row r="38" spans="2:13" ht="14" customHeight="1" x14ac:dyDescent="0.3">
      <c r="B38" s="190"/>
      <c r="C38" s="190"/>
      <c r="D38" s="190"/>
      <c r="E38" s="190"/>
      <c r="F38" s="190"/>
    </row>
  </sheetData>
  <sheetProtection algorithmName="SHA-512" hashValue="Or7r/cDZTmogKbVkMhTdWXWds2fVzZlH9ZNh9p3BWdMLFIecBy0fmk0BM0bIFQ4+E6IRXAYCLNKZ085DnUkPhQ==" saltValue="FAwnjc49XoUijZ5u1FLq+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40">
        <f>SUM(F:F)</f>
        <v>151</v>
      </c>
      <c r="F1" s="240"/>
      <c r="H1" s="116" t="s">
        <v>62</v>
      </c>
      <c r="I1" s="117"/>
      <c r="J1" s="117"/>
      <c r="K1" s="240">
        <f>SUM(L:L)</f>
        <v>1762</v>
      </c>
      <c r="L1" s="240"/>
    </row>
    <row r="2" spans="2:13" x14ac:dyDescent="0.3">
      <c r="D2" s="118"/>
      <c r="E2" s="241" t="s">
        <v>79</v>
      </c>
      <c r="F2" s="241"/>
      <c r="J2" s="118"/>
      <c r="K2" s="241" t="s">
        <v>79</v>
      </c>
      <c r="L2" s="241"/>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277</v>
      </c>
      <c r="C5" s="127" t="s">
        <v>4</v>
      </c>
      <c r="D5" s="128">
        <v>1</v>
      </c>
      <c r="E5" s="135">
        <v>111</v>
      </c>
      <c r="F5" s="141">
        <f>D5*E5</f>
        <v>111</v>
      </c>
      <c r="H5" s="127" t="s">
        <v>8</v>
      </c>
      <c r="I5" s="127" t="s">
        <v>9</v>
      </c>
      <c r="J5" s="128"/>
      <c r="K5" s="135" t="s">
        <v>10</v>
      </c>
      <c r="L5" s="141"/>
    </row>
    <row r="6" spans="2:13" ht="25" x14ac:dyDescent="0.3">
      <c r="B6" s="126" t="s">
        <v>278</v>
      </c>
      <c r="C6" s="127" t="s">
        <v>4</v>
      </c>
      <c r="D6" s="128"/>
      <c r="E6" s="135">
        <v>29</v>
      </c>
      <c r="F6" s="141">
        <f>D6*E6</f>
        <v>0</v>
      </c>
      <c r="H6" s="127" t="s">
        <v>11</v>
      </c>
      <c r="I6" s="127" t="s">
        <v>12</v>
      </c>
      <c r="J6" s="128"/>
      <c r="K6" s="135" t="s">
        <v>10</v>
      </c>
      <c r="L6" s="141"/>
    </row>
    <row r="7" spans="2:13" ht="25" x14ac:dyDescent="0.3">
      <c r="B7" s="126" t="s">
        <v>279</v>
      </c>
      <c r="C7" s="127" t="s">
        <v>4</v>
      </c>
      <c r="D7" s="128"/>
      <c r="E7" s="135">
        <v>35</v>
      </c>
      <c r="F7" s="141">
        <f>D7*E7</f>
        <v>0</v>
      </c>
      <c r="H7" s="234" t="s">
        <v>260</v>
      </c>
      <c r="I7" s="235"/>
      <c r="J7" s="235"/>
      <c r="K7" s="193"/>
      <c r="L7" s="194"/>
      <c r="M7" s="180"/>
    </row>
    <row r="8" spans="2:13" ht="27.5" customHeight="1" x14ac:dyDescent="0.3">
      <c r="B8" s="126" t="s">
        <v>280</v>
      </c>
      <c r="C8" s="127" t="s">
        <v>4</v>
      </c>
      <c r="D8" s="128"/>
      <c r="E8" s="135">
        <v>24</v>
      </c>
      <c r="F8" s="141">
        <f>D8*E8</f>
        <v>0</v>
      </c>
      <c r="H8" s="175" t="s">
        <v>261</v>
      </c>
      <c r="I8" s="126" t="s">
        <v>4</v>
      </c>
      <c r="J8" s="128">
        <v>1</v>
      </c>
      <c r="K8" s="135">
        <v>752</v>
      </c>
      <c r="L8" s="141">
        <f t="shared" ref="L8:L29" si="0">J8*K8</f>
        <v>752</v>
      </c>
      <c r="M8" s="180"/>
    </row>
    <row r="9" spans="2:13" x14ac:dyDescent="0.3">
      <c r="B9" s="127" t="s">
        <v>5</v>
      </c>
      <c r="C9" s="127" t="s">
        <v>6</v>
      </c>
      <c r="D9" s="128">
        <v>1</v>
      </c>
      <c r="E9" s="148">
        <v>40</v>
      </c>
      <c r="F9" s="141">
        <f>D9*E9</f>
        <v>40</v>
      </c>
      <c r="H9" s="204" t="s">
        <v>262</v>
      </c>
      <c r="I9" s="126" t="s">
        <v>4</v>
      </c>
      <c r="J9" s="128"/>
      <c r="K9" s="135">
        <v>177</v>
      </c>
      <c r="L9" s="141">
        <f t="shared" si="0"/>
        <v>0</v>
      </c>
      <c r="M9" s="180"/>
    </row>
    <row r="10" spans="2:13" ht="25.5" customHeight="1" x14ac:dyDescent="0.3">
      <c r="H10" s="204" t="s">
        <v>263</v>
      </c>
      <c r="I10" s="126" t="s">
        <v>4</v>
      </c>
      <c r="J10" s="128"/>
      <c r="K10" s="135">
        <v>1231</v>
      </c>
      <c r="L10" s="141">
        <f t="shared" si="0"/>
        <v>0</v>
      </c>
      <c r="M10" s="180"/>
    </row>
    <row r="11" spans="2:13" x14ac:dyDescent="0.3">
      <c r="H11" s="204" t="s">
        <v>264</v>
      </c>
      <c r="I11" s="126" t="s">
        <v>4</v>
      </c>
      <c r="J11" s="128"/>
      <c r="K11" s="135">
        <v>683</v>
      </c>
      <c r="L11" s="141">
        <f t="shared" si="0"/>
        <v>0</v>
      </c>
      <c r="M11" s="180"/>
    </row>
    <row r="12" spans="2:13" ht="25" x14ac:dyDescent="0.3">
      <c r="H12" s="217" t="s">
        <v>265</v>
      </c>
      <c r="I12" s="127" t="s">
        <v>13</v>
      </c>
      <c r="J12" s="128"/>
      <c r="K12" s="135">
        <v>208</v>
      </c>
      <c r="L12" s="141">
        <f t="shared" si="0"/>
        <v>0</v>
      </c>
      <c r="M12" s="180"/>
    </row>
    <row r="13" spans="2:13" ht="25" x14ac:dyDescent="0.3">
      <c r="H13" s="203" t="s">
        <v>266</v>
      </c>
      <c r="I13" s="127" t="s">
        <v>13</v>
      </c>
      <c r="J13" s="128"/>
      <c r="K13" s="135">
        <v>338</v>
      </c>
      <c r="L13" s="141">
        <f t="shared" si="0"/>
        <v>0</v>
      </c>
      <c r="M13" s="180"/>
    </row>
    <row r="14" spans="2:13" ht="25" x14ac:dyDescent="0.3">
      <c r="H14" s="204" t="s">
        <v>267</v>
      </c>
      <c r="I14" s="175" t="s">
        <v>13</v>
      </c>
      <c r="J14" s="128">
        <v>2</v>
      </c>
      <c r="K14" s="135">
        <v>429</v>
      </c>
      <c r="L14" s="141">
        <f t="shared" si="0"/>
        <v>858</v>
      </c>
      <c r="M14" s="180"/>
    </row>
    <row r="15" spans="2:13" ht="25" x14ac:dyDescent="0.3">
      <c r="H15" s="218" t="s">
        <v>268</v>
      </c>
      <c r="I15" s="126" t="s">
        <v>14</v>
      </c>
      <c r="J15" s="128"/>
      <c r="K15" s="135">
        <v>1489</v>
      </c>
      <c r="L15" s="141">
        <f t="shared" si="0"/>
        <v>0</v>
      </c>
      <c r="M15" s="180"/>
    </row>
    <row r="16" spans="2:13" ht="25" x14ac:dyDescent="0.3">
      <c r="H16" s="218" t="s">
        <v>269</v>
      </c>
      <c r="I16" s="126" t="s">
        <v>14</v>
      </c>
      <c r="J16" s="128"/>
      <c r="K16" s="135">
        <v>1526</v>
      </c>
      <c r="L16" s="141">
        <f t="shared" si="0"/>
        <v>0</v>
      </c>
      <c r="M16" s="180"/>
    </row>
    <row r="17" spans="8:13" ht="25.5" customHeight="1" x14ac:dyDescent="0.3">
      <c r="H17" s="234" t="s">
        <v>270</v>
      </c>
      <c r="I17" s="235"/>
      <c r="J17" s="235"/>
      <c r="K17" s="193"/>
      <c r="L17" s="194"/>
      <c r="M17" s="180"/>
    </row>
    <row r="18" spans="8:13" ht="25" x14ac:dyDescent="0.3">
      <c r="H18" s="219" t="s">
        <v>271</v>
      </c>
      <c r="I18" s="126" t="s">
        <v>4</v>
      </c>
      <c r="J18" s="128"/>
      <c r="K18" s="135">
        <v>225</v>
      </c>
      <c r="L18" s="141">
        <f t="shared" si="0"/>
        <v>0</v>
      </c>
      <c r="M18" s="180"/>
    </row>
    <row r="19" spans="8:13" x14ac:dyDescent="0.3">
      <c r="H19" s="204" t="s">
        <v>262</v>
      </c>
      <c r="I19" s="126" t="s">
        <v>4</v>
      </c>
      <c r="J19" s="128"/>
      <c r="K19" s="135">
        <v>177</v>
      </c>
      <c r="L19" s="141">
        <f t="shared" si="0"/>
        <v>0</v>
      </c>
      <c r="M19" s="180"/>
    </row>
    <row r="20" spans="8:13" ht="25" x14ac:dyDescent="0.3">
      <c r="H20" s="219" t="s">
        <v>272</v>
      </c>
      <c r="I20" s="126" t="s">
        <v>4</v>
      </c>
      <c r="J20" s="128"/>
      <c r="K20" s="135">
        <v>731</v>
      </c>
      <c r="L20" s="141">
        <f>J20*K20</f>
        <v>0</v>
      </c>
      <c r="M20" s="180"/>
    </row>
    <row r="21" spans="8:13" x14ac:dyDescent="0.3">
      <c r="H21" s="204" t="s">
        <v>264</v>
      </c>
      <c r="I21" s="126" t="s">
        <v>4</v>
      </c>
      <c r="J21" s="128"/>
      <c r="K21" s="135">
        <v>683</v>
      </c>
      <c r="L21" s="141">
        <f t="shared" si="0"/>
        <v>0</v>
      </c>
      <c r="M21" s="180"/>
    </row>
    <row r="22" spans="8:13" ht="19.5" customHeight="1" x14ac:dyDescent="0.3">
      <c r="H22" s="234" t="s">
        <v>273</v>
      </c>
      <c r="I22" s="235"/>
      <c r="J22" s="235"/>
      <c r="K22" s="193"/>
      <c r="L22" s="194"/>
      <c r="M22" s="180"/>
    </row>
    <row r="23" spans="8:13" x14ac:dyDescent="0.3">
      <c r="H23" s="127" t="s">
        <v>274</v>
      </c>
      <c r="I23" s="127" t="s">
        <v>13</v>
      </c>
      <c r="J23" s="128"/>
      <c r="K23" s="135">
        <v>30</v>
      </c>
      <c r="L23" s="141">
        <f t="shared" si="0"/>
        <v>0</v>
      </c>
      <c r="M23" s="180"/>
    </row>
    <row r="24" spans="8:13" x14ac:dyDescent="0.3">
      <c r="H24" s="127" t="s">
        <v>275</v>
      </c>
      <c r="I24" s="127" t="s">
        <v>15</v>
      </c>
      <c r="J24" s="128"/>
      <c r="K24" s="135">
        <v>36</v>
      </c>
      <c r="L24" s="141">
        <f t="shared" si="0"/>
        <v>0</v>
      </c>
      <c r="M24" s="180"/>
    </row>
    <row r="25" spans="8:13" x14ac:dyDescent="0.3">
      <c r="H25" s="220" t="s">
        <v>16</v>
      </c>
      <c r="I25" s="127" t="s">
        <v>17</v>
      </c>
      <c r="J25" s="128"/>
      <c r="K25" s="135">
        <v>79</v>
      </c>
      <c r="L25" s="141">
        <f t="shared" si="0"/>
        <v>0</v>
      </c>
    </row>
    <row r="26" spans="8:13" ht="37.5" x14ac:dyDescent="0.3">
      <c r="H26" s="217" t="s">
        <v>211</v>
      </c>
      <c r="I26" s="126" t="s">
        <v>17</v>
      </c>
      <c r="J26" s="128"/>
      <c r="K26" s="135">
        <v>24</v>
      </c>
      <c r="L26" s="141">
        <f t="shared" si="0"/>
        <v>0</v>
      </c>
    </row>
    <row r="27" spans="8:13" x14ac:dyDescent="0.3">
      <c r="H27" s="204" t="s">
        <v>199</v>
      </c>
      <c r="I27" s="175" t="s">
        <v>18</v>
      </c>
      <c r="J27" s="128"/>
      <c r="K27" s="135">
        <v>76</v>
      </c>
      <c r="L27" s="141">
        <f t="shared" si="0"/>
        <v>0</v>
      </c>
    </row>
    <row r="28" spans="8:13" ht="25" x14ac:dyDescent="0.3">
      <c r="H28" s="204" t="s">
        <v>276</v>
      </c>
      <c r="I28" s="175" t="s">
        <v>19</v>
      </c>
      <c r="J28" s="128">
        <v>1</v>
      </c>
      <c r="K28" s="135">
        <v>152</v>
      </c>
      <c r="L28" s="141">
        <f t="shared" si="0"/>
        <v>152</v>
      </c>
    </row>
    <row r="29" spans="8:13" x14ac:dyDescent="0.3">
      <c r="H29" s="204" t="s">
        <v>307</v>
      </c>
      <c r="I29" s="175" t="s">
        <v>20</v>
      </c>
      <c r="J29" s="128"/>
      <c r="K29" s="135">
        <v>2183</v>
      </c>
      <c r="L29" s="141">
        <f t="shared" si="0"/>
        <v>0</v>
      </c>
    </row>
    <row r="30" spans="8:13" ht="26" customHeight="1" x14ac:dyDescent="0.3">
      <c r="H30" s="236" t="s">
        <v>308</v>
      </c>
      <c r="I30" s="237"/>
      <c r="J30" s="237"/>
      <c r="K30" s="237"/>
      <c r="L30" s="237"/>
    </row>
    <row r="31" spans="8:13" ht="34.5" customHeight="1" x14ac:dyDescent="0.3">
      <c r="H31" s="238" t="s">
        <v>310</v>
      </c>
      <c r="I31" s="239"/>
      <c r="J31" s="239"/>
      <c r="K31" s="239"/>
      <c r="L31" s="239"/>
    </row>
  </sheetData>
  <sheetProtection algorithmName="SHA-512" hashValue="JsQyOX6AJytS1D+6flIdsQ4ZruZZ9zJb9uBYj7vHk7kuj1eRoNxGigP3ZKVEspdcGCQU05kE3MZw1IgIl6QgZw==" saltValue="9wfDNwkepXxV4c0ZSAcb9g=="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40">
        <f>SUM(F:F)</f>
        <v>0</v>
      </c>
      <c r="F1" s="240"/>
      <c r="H1" s="116" t="s">
        <v>62</v>
      </c>
      <c r="I1" s="117"/>
      <c r="J1" s="117"/>
      <c r="K1" s="240">
        <f>SUM(L:L)</f>
        <v>0</v>
      </c>
      <c r="L1" s="240"/>
    </row>
    <row r="2" spans="1:12" x14ac:dyDescent="0.3">
      <c r="D2" s="118"/>
      <c r="E2" s="241" t="s">
        <v>79</v>
      </c>
      <c r="F2" s="241"/>
      <c r="K2" s="241" t="s">
        <v>79</v>
      </c>
      <c r="L2" s="241"/>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281</v>
      </c>
      <c r="C5" s="127" t="s">
        <v>84</v>
      </c>
      <c r="D5" s="128"/>
      <c r="E5" s="135">
        <v>84</v>
      </c>
      <c r="F5" s="130">
        <f t="shared" ref="F5:F8" si="0">D5*E5</f>
        <v>0</v>
      </c>
      <c r="H5" s="175" t="s">
        <v>8</v>
      </c>
      <c r="I5" s="175" t="s">
        <v>9</v>
      </c>
      <c r="J5" s="128"/>
      <c r="K5" s="161" t="s">
        <v>10</v>
      </c>
      <c r="L5" s="130"/>
    </row>
    <row r="6" spans="1:12" ht="25" x14ac:dyDescent="0.3">
      <c r="B6" s="126" t="s">
        <v>282</v>
      </c>
      <c r="C6" s="127" t="s">
        <v>85</v>
      </c>
      <c r="D6" s="128"/>
      <c r="E6" s="148">
        <v>230</v>
      </c>
      <c r="F6" s="130">
        <f t="shared" si="0"/>
        <v>0</v>
      </c>
      <c r="H6" s="175" t="s">
        <v>283</v>
      </c>
      <c r="I6" s="175" t="s">
        <v>85</v>
      </c>
      <c r="J6" s="128"/>
      <c r="K6" s="148">
        <v>391</v>
      </c>
      <c r="L6" s="130">
        <f t="shared" ref="L6:L19" si="1">J6*K6</f>
        <v>0</v>
      </c>
    </row>
    <row r="7" spans="1:12" ht="37.5" x14ac:dyDescent="0.3">
      <c r="B7" s="126" t="s">
        <v>86</v>
      </c>
      <c r="C7" s="127" t="s">
        <v>4</v>
      </c>
      <c r="D7" s="128"/>
      <c r="E7" s="135">
        <v>3360</v>
      </c>
      <c r="F7" s="130">
        <f t="shared" si="0"/>
        <v>0</v>
      </c>
      <c r="H7" s="175" t="s">
        <v>89</v>
      </c>
      <c r="I7" s="175" t="s">
        <v>90</v>
      </c>
      <c r="J7" s="128"/>
      <c r="K7" s="148">
        <v>225</v>
      </c>
      <c r="L7" s="130">
        <f t="shared" si="1"/>
        <v>0</v>
      </c>
    </row>
    <row r="8" spans="1:12" ht="50" x14ac:dyDescent="0.3">
      <c r="A8" s="192" t="s">
        <v>252</v>
      </c>
      <c r="B8" s="126" t="s">
        <v>192</v>
      </c>
      <c r="C8" s="127" t="s">
        <v>4</v>
      </c>
      <c r="D8" s="128"/>
      <c r="E8" s="135">
        <v>5941</v>
      </c>
      <c r="F8" s="130">
        <f t="shared" si="0"/>
        <v>0</v>
      </c>
      <c r="H8" s="203" t="s">
        <v>284</v>
      </c>
      <c r="I8" s="175" t="s">
        <v>13</v>
      </c>
      <c r="J8" s="128"/>
      <c r="K8" s="148">
        <v>79</v>
      </c>
      <c r="L8" s="130">
        <f t="shared" si="1"/>
        <v>0</v>
      </c>
    </row>
    <row r="9" spans="1:12" ht="25" x14ac:dyDescent="0.3">
      <c r="B9" s="212" t="s">
        <v>253</v>
      </c>
      <c r="C9" s="215"/>
      <c r="D9" s="216"/>
      <c r="E9" s="189"/>
      <c r="F9" s="187"/>
      <c r="H9" s="203" t="s">
        <v>285</v>
      </c>
      <c r="I9" s="175" t="s">
        <v>13</v>
      </c>
      <c r="J9" s="128"/>
      <c r="K9" s="148">
        <v>124</v>
      </c>
      <c r="L9" s="130">
        <f t="shared" si="1"/>
        <v>0</v>
      </c>
    </row>
    <row r="10" spans="1:12" ht="25" x14ac:dyDescent="0.3">
      <c r="B10" s="242" t="s">
        <v>311</v>
      </c>
      <c r="C10" s="242"/>
      <c r="D10" s="242"/>
      <c r="E10" s="242"/>
      <c r="F10" s="242"/>
      <c r="H10" s="203" t="s">
        <v>286</v>
      </c>
      <c r="I10" s="175" t="s">
        <v>13</v>
      </c>
      <c r="J10" s="128"/>
      <c r="K10" s="148">
        <v>158</v>
      </c>
      <c r="L10" s="130">
        <f t="shared" si="1"/>
        <v>0</v>
      </c>
    </row>
    <row r="11" spans="1:12" ht="25" x14ac:dyDescent="0.3">
      <c r="B11" s="232"/>
      <c r="C11" s="232"/>
      <c r="D11" s="232"/>
      <c r="E11" s="232"/>
      <c r="F11" s="232"/>
      <c r="H11" s="203" t="s">
        <v>287</v>
      </c>
      <c r="I11" s="175" t="s">
        <v>13</v>
      </c>
      <c r="J11" s="128"/>
      <c r="K11" s="148">
        <v>231</v>
      </c>
      <c r="L11" s="130">
        <f t="shared" si="1"/>
        <v>0</v>
      </c>
    </row>
    <row r="12" spans="1:12" ht="25" x14ac:dyDescent="0.3">
      <c r="B12" s="232"/>
      <c r="C12" s="232"/>
      <c r="D12" s="232"/>
      <c r="E12" s="232"/>
      <c r="F12" s="232"/>
      <c r="H12" s="203" t="s">
        <v>91</v>
      </c>
      <c r="I12" s="175" t="s">
        <v>13</v>
      </c>
      <c r="J12" s="128"/>
      <c r="K12" s="148">
        <v>23</v>
      </c>
      <c r="L12" s="130">
        <f t="shared" si="1"/>
        <v>0</v>
      </c>
    </row>
    <row r="13" spans="1:12" ht="25" x14ac:dyDescent="0.3">
      <c r="B13" s="232"/>
      <c r="C13" s="232"/>
      <c r="D13" s="232"/>
      <c r="E13" s="232"/>
      <c r="F13" s="232"/>
      <c r="H13" s="175" t="s">
        <v>212</v>
      </c>
      <c r="I13" s="175" t="s">
        <v>92</v>
      </c>
      <c r="J13" s="128"/>
      <c r="K13" s="148">
        <v>151725</v>
      </c>
      <c r="L13" s="130">
        <f>J13*K13</f>
        <v>0</v>
      </c>
    </row>
    <row r="14" spans="1:12" ht="25" x14ac:dyDescent="0.3">
      <c r="B14" s="232"/>
      <c r="C14" s="232"/>
      <c r="D14" s="232"/>
      <c r="E14" s="232"/>
      <c r="F14" s="232"/>
      <c r="H14" s="175" t="s">
        <v>93</v>
      </c>
      <c r="I14" s="175" t="s">
        <v>4</v>
      </c>
      <c r="J14" s="128"/>
      <c r="K14" s="148">
        <v>581</v>
      </c>
      <c r="L14" s="130">
        <f t="shared" si="1"/>
        <v>0</v>
      </c>
    </row>
    <row r="15" spans="1:12" x14ac:dyDescent="0.3">
      <c r="B15" s="232"/>
      <c r="C15" s="232"/>
      <c r="D15" s="232"/>
      <c r="E15" s="232"/>
      <c r="F15" s="232"/>
      <c r="H15" s="175" t="s">
        <v>94</v>
      </c>
      <c r="I15" s="175" t="s">
        <v>95</v>
      </c>
      <c r="J15" s="128"/>
      <c r="K15" s="148">
        <v>444</v>
      </c>
      <c r="L15" s="130">
        <f t="shared" si="1"/>
        <v>0</v>
      </c>
    </row>
    <row r="16" spans="1:12" x14ac:dyDescent="0.3">
      <c r="B16" s="232"/>
      <c r="C16" s="232"/>
      <c r="D16" s="232"/>
      <c r="E16" s="232"/>
      <c r="F16" s="232"/>
      <c r="H16" s="175" t="s">
        <v>96</v>
      </c>
      <c r="I16" s="175" t="s">
        <v>97</v>
      </c>
      <c r="J16" s="128"/>
      <c r="K16" s="148">
        <v>313</v>
      </c>
      <c r="L16" s="130">
        <f t="shared" si="1"/>
        <v>0</v>
      </c>
    </row>
    <row r="17" spans="2:12" x14ac:dyDescent="0.3">
      <c r="B17" s="232"/>
      <c r="C17" s="232"/>
      <c r="D17" s="232"/>
      <c r="E17" s="232"/>
      <c r="F17" s="232"/>
      <c r="H17" s="175" t="s">
        <v>98</v>
      </c>
      <c r="I17" s="175" t="s">
        <v>99</v>
      </c>
      <c r="J17" s="128"/>
      <c r="K17" s="148">
        <v>158</v>
      </c>
      <c r="L17" s="130">
        <f t="shared" si="1"/>
        <v>0</v>
      </c>
    </row>
    <row r="18" spans="2:12" ht="25" x14ac:dyDescent="0.3">
      <c r="B18" s="232"/>
      <c r="C18" s="232"/>
      <c r="D18" s="232"/>
      <c r="E18" s="232"/>
      <c r="F18" s="232"/>
      <c r="H18" s="175" t="s">
        <v>276</v>
      </c>
      <c r="I18" s="175" t="s">
        <v>19</v>
      </c>
      <c r="J18" s="128"/>
      <c r="K18" s="148">
        <v>152</v>
      </c>
      <c r="L18" s="130">
        <f t="shared" si="1"/>
        <v>0</v>
      </c>
    </row>
    <row r="19" spans="2:12" x14ac:dyDescent="0.3">
      <c r="B19" s="232"/>
      <c r="C19" s="232"/>
      <c r="D19" s="232"/>
      <c r="E19" s="232"/>
      <c r="F19" s="232"/>
      <c r="H19" s="175" t="s">
        <v>307</v>
      </c>
      <c r="I19" s="175" t="s">
        <v>20</v>
      </c>
      <c r="J19" s="128"/>
      <c r="K19" s="148">
        <v>2183</v>
      </c>
      <c r="L19" s="130">
        <f t="shared" si="1"/>
        <v>0</v>
      </c>
    </row>
    <row r="20" spans="2:12" ht="34.5" customHeight="1" x14ac:dyDescent="0.3">
      <c r="B20" s="232"/>
      <c r="C20" s="232"/>
      <c r="D20" s="232"/>
      <c r="E20" s="232"/>
      <c r="F20" s="232"/>
      <c r="H20" s="238" t="s">
        <v>310</v>
      </c>
      <c r="I20" s="239"/>
      <c r="J20" s="239"/>
      <c r="K20" s="239"/>
      <c r="L20" s="239"/>
    </row>
    <row r="21" spans="2:12" x14ac:dyDescent="0.3">
      <c r="B21" s="232"/>
      <c r="C21" s="232"/>
      <c r="D21" s="232"/>
      <c r="E21" s="232"/>
      <c r="F21" s="232"/>
    </row>
    <row r="22" spans="2:12" x14ac:dyDescent="0.3">
      <c r="B22" s="232"/>
      <c r="C22" s="232"/>
      <c r="D22" s="232"/>
      <c r="E22" s="232"/>
      <c r="F22" s="232"/>
    </row>
    <row r="23" spans="2:12" x14ac:dyDescent="0.3">
      <c r="B23" s="243"/>
      <c r="C23" s="243"/>
      <c r="D23" s="243"/>
      <c r="E23" s="243"/>
      <c r="F23" s="243"/>
    </row>
    <row r="24" spans="2:12" x14ac:dyDescent="0.3">
      <c r="B24" s="243"/>
      <c r="C24" s="243"/>
      <c r="D24" s="243"/>
      <c r="E24" s="243"/>
      <c r="F24" s="243"/>
    </row>
    <row r="25" spans="2:12" x14ac:dyDescent="0.3">
      <c r="B25" s="243"/>
      <c r="C25" s="243"/>
      <c r="D25" s="243"/>
      <c r="E25" s="243"/>
      <c r="F25" s="243"/>
    </row>
    <row r="26" spans="2:12" x14ac:dyDescent="0.3">
      <c r="B26" s="243"/>
      <c r="C26" s="243"/>
      <c r="D26" s="243"/>
      <c r="E26" s="243"/>
      <c r="F26" s="243"/>
    </row>
    <row r="27" spans="2:12" x14ac:dyDescent="0.3">
      <c r="B27" s="243"/>
      <c r="C27" s="243"/>
      <c r="D27" s="243"/>
      <c r="E27" s="243"/>
      <c r="F27" s="243"/>
    </row>
    <row r="28" spans="2:12" x14ac:dyDescent="0.3">
      <c r="B28" s="243"/>
      <c r="C28" s="243"/>
      <c r="D28" s="243"/>
      <c r="E28" s="243"/>
      <c r="F28" s="243"/>
    </row>
    <row r="29" spans="2:12" x14ac:dyDescent="0.3">
      <c r="B29" s="243"/>
      <c r="C29" s="243"/>
      <c r="D29" s="243"/>
      <c r="E29" s="243"/>
      <c r="F29" s="243"/>
    </row>
    <row r="30" spans="2:12" x14ac:dyDescent="0.3">
      <c r="B30" s="243"/>
      <c r="C30" s="243"/>
      <c r="D30" s="243"/>
      <c r="E30" s="243"/>
      <c r="F30" s="243"/>
    </row>
    <row r="31" spans="2:12" ht="17" customHeight="1" x14ac:dyDescent="0.3">
      <c r="B31" s="243"/>
      <c r="C31" s="243"/>
      <c r="D31" s="243"/>
      <c r="E31" s="243"/>
      <c r="F31" s="243"/>
    </row>
  </sheetData>
  <sheetProtection algorithmName="SHA-512" hashValue="FKgvImlVs5ZRZvLbb/5Bh/KoVFErd9xmAIaAjfeSzGZXzbY+efLC/AZAzX0L/D+OLxnoRSfU/nzpU3OP71gNJg==" saltValue="Q8RzUlfB7tLa93ICQ6Y/Sg=="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40">
        <f>SUM(F:F)</f>
        <v>0</v>
      </c>
      <c r="F1" s="240"/>
      <c r="H1" s="116" t="s">
        <v>62</v>
      </c>
      <c r="I1" s="117"/>
      <c r="J1" s="117"/>
      <c r="K1" s="240">
        <f>SUM(L:L)</f>
        <v>0</v>
      </c>
      <c r="L1" s="240"/>
    </row>
    <row r="2" spans="1:12" x14ac:dyDescent="0.3">
      <c r="D2" s="118"/>
      <c r="E2" s="241" t="s">
        <v>79</v>
      </c>
      <c r="F2" s="241"/>
      <c r="K2" s="241" t="s">
        <v>79</v>
      </c>
      <c r="L2" s="241"/>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101</v>
      </c>
      <c r="C5" s="127" t="s">
        <v>12</v>
      </c>
      <c r="D5" s="128"/>
      <c r="E5" s="148" t="s">
        <v>10</v>
      </c>
      <c r="F5" s="130"/>
      <c r="H5" s="175" t="s">
        <v>283</v>
      </c>
      <c r="I5" s="175" t="s">
        <v>107</v>
      </c>
      <c r="J5" s="128"/>
      <c r="K5" s="148">
        <v>391</v>
      </c>
      <c r="L5" s="130">
        <f>J5*K5</f>
        <v>0</v>
      </c>
    </row>
    <row r="6" spans="1:12" x14ac:dyDescent="0.3">
      <c r="B6" s="126" t="s">
        <v>102</v>
      </c>
      <c r="C6" s="127" t="s">
        <v>103</v>
      </c>
      <c r="D6" s="128"/>
      <c r="E6" s="148" t="s">
        <v>10</v>
      </c>
      <c r="F6" s="130"/>
      <c r="J6" s="3"/>
      <c r="L6" s="3"/>
    </row>
    <row r="7" spans="1:12" ht="25" x14ac:dyDescent="0.35">
      <c r="B7" s="126" t="s">
        <v>104</v>
      </c>
      <c r="C7" s="127" t="s">
        <v>105</v>
      </c>
      <c r="D7" s="128"/>
      <c r="E7" s="148" t="s">
        <v>10</v>
      </c>
      <c r="F7" s="130"/>
      <c r="H7" s="131" t="s">
        <v>210</v>
      </c>
      <c r="I7" s="162"/>
      <c r="J7" s="155"/>
      <c r="K7" s="156"/>
      <c r="L7" s="157"/>
    </row>
    <row r="8" spans="1:12" x14ac:dyDescent="0.3">
      <c r="H8" s="147" t="s">
        <v>1</v>
      </c>
      <c r="I8" s="147" t="s">
        <v>2</v>
      </c>
      <c r="J8" s="147" t="s">
        <v>21</v>
      </c>
      <c r="K8" s="147" t="s">
        <v>3</v>
      </c>
      <c r="L8" s="158" t="s">
        <v>22</v>
      </c>
    </row>
    <row r="9" spans="1:12" ht="25" x14ac:dyDescent="0.3">
      <c r="B9" s="131" t="s">
        <v>194</v>
      </c>
      <c r="C9" s="120"/>
      <c r="H9" s="175" t="s">
        <v>8</v>
      </c>
      <c r="I9" s="175" t="s">
        <v>9</v>
      </c>
      <c r="J9" s="207"/>
      <c r="K9" s="161" t="s">
        <v>10</v>
      </c>
      <c r="L9" s="141"/>
    </row>
    <row r="10" spans="1:12" x14ac:dyDescent="0.3">
      <c r="B10" s="123" t="s">
        <v>1</v>
      </c>
      <c r="C10" s="123" t="s">
        <v>2</v>
      </c>
      <c r="D10" s="123" t="s">
        <v>21</v>
      </c>
      <c r="E10" s="123" t="s">
        <v>3</v>
      </c>
      <c r="F10" s="124" t="s">
        <v>22</v>
      </c>
      <c r="H10" s="175" t="s">
        <v>283</v>
      </c>
      <c r="I10" s="175" t="s">
        <v>85</v>
      </c>
      <c r="J10" s="207"/>
      <c r="K10" s="148">
        <v>391</v>
      </c>
      <c r="L10" s="141">
        <f t="shared" ref="L10:L23" si="0">J10*K10</f>
        <v>0</v>
      </c>
    </row>
    <row r="11" spans="1:12" x14ac:dyDescent="0.3">
      <c r="B11" s="127" t="s">
        <v>281</v>
      </c>
      <c r="C11" s="127" t="s">
        <v>84</v>
      </c>
      <c r="D11" s="128"/>
      <c r="E11" s="135">
        <v>84</v>
      </c>
      <c r="F11" s="130">
        <f t="shared" ref="F11:F14" si="1">D11*E11</f>
        <v>0</v>
      </c>
      <c r="H11" s="175" t="s">
        <v>89</v>
      </c>
      <c r="I11" s="175" t="s">
        <v>90</v>
      </c>
      <c r="J11" s="207"/>
      <c r="K11" s="148">
        <v>225</v>
      </c>
      <c r="L11" s="141">
        <f t="shared" si="0"/>
        <v>0</v>
      </c>
    </row>
    <row r="12" spans="1:12" ht="25" x14ac:dyDescent="0.3">
      <c r="B12" s="126" t="s">
        <v>282</v>
      </c>
      <c r="C12" s="127" t="s">
        <v>85</v>
      </c>
      <c r="D12" s="128"/>
      <c r="E12" s="148">
        <v>230</v>
      </c>
      <c r="F12" s="130">
        <f t="shared" si="1"/>
        <v>0</v>
      </c>
      <c r="H12" s="203" t="s">
        <v>284</v>
      </c>
      <c r="I12" s="175" t="s">
        <v>13</v>
      </c>
      <c r="J12" s="207"/>
      <c r="K12" s="148">
        <v>79</v>
      </c>
      <c r="L12" s="141">
        <f t="shared" si="0"/>
        <v>0</v>
      </c>
    </row>
    <row r="13" spans="1:12" ht="37.5" x14ac:dyDescent="0.3">
      <c r="B13" s="126" t="s">
        <v>86</v>
      </c>
      <c r="C13" s="127" t="s">
        <v>4</v>
      </c>
      <c r="D13" s="128"/>
      <c r="E13" s="135">
        <v>3360</v>
      </c>
      <c r="F13" s="130">
        <f t="shared" si="1"/>
        <v>0</v>
      </c>
      <c r="H13" s="203" t="s">
        <v>285</v>
      </c>
      <c r="I13" s="175" t="s">
        <v>13</v>
      </c>
      <c r="J13" s="207"/>
      <c r="K13" s="148">
        <v>124</v>
      </c>
      <c r="L13" s="141">
        <f t="shared" si="0"/>
        <v>0</v>
      </c>
    </row>
    <row r="14" spans="1:12" ht="50" x14ac:dyDescent="0.3">
      <c r="A14" s="192" t="s">
        <v>252</v>
      </c>
      <c r="B14" s="126" t="s">
        <v>192</v>
      </c>
      <c r="C14" s="127" t="s">
        <v>4</v>
      </c>
      <c r="D14" s="128"/>
      <c r="E14" s="135">
        <v>5941</v>
      </c>
      <c r="F14" s="130">
        <f t="shared" si="1"/>
        <v>0</v>
      </c>
      <c r="H14" s="203" t="s">
        <v>286</v>
      </c>
      <c r="I14" s="175" t="s">
        <v>13</v>
      </c>
      <c r="J14" s="207"/>
      <c r="K14" s="148">
        <v>158</v>
      </c>
      <c r="L14" s="141">
        <f t="shared" si="0"/>
        <v>0</v>
      </c>
    </row>
    <row r="15" spans="1:12" ht="25" x14ac:dyDescent="0.3">
      <c r="B15" s="212" t="s">
        <v>253</v>
      </c>
      <c r="H15" s="203" t="s">
        <v>287</v>
      </c>
      <c r="I15" s="175" t="s">
        <v>13</v>
      </c>
      <c r="J15" s="207"/>
      <c r="K15" s="148">
        <v>231</v>
      </c>
      <c r="L15" s="141">
        <f t="shared" si="0"/>
        <v>0</v>
      </c>
    </row>
    <row r="16" spans="1:12" ht="25" x14ac:dyDescent="0.3">
      <c r="B16" s="119" t="s">
        <v>0</v>
      </c>
      <c r="C16" s="120"/>
      <c r="D16" s="121"/>
      <c r="E16" s="121"/>
      <c r="F16" s="122"/>
      <c r="H16" s="203" t="s">
        <v>91</v>
      </c>
      <c r="I16" s="175" t="s">
        <v>13</v>
      </c>
      <c r="J16" s="207"/>
      <c r="K16" s="148">
        <v>23</v>
      </c>
      <c r="L16" s="141">
        <f t="shared" si="0"/>
        <v>0</v>
      </c>
    </row>
    <row r="17" spans="2:12" ht="25" x14ac:dyDescent="0.3">
      <c r="B17" s="123" t="s">
        <v>1</v>
      </c>
      <c r="C17" s="123" t="s">
        <v>2</v>
      </c>
      <c r="D17" s="123" t="s">
        <v>21</v>
      </c>
      <c r="E17" s="123" t="s">
        <v>3</v>
      </c>
      <c r="F17" s="124" t="s">
        <v>22</v>
      </c>
      <c r="H17" s="203" t="s">
        <v>212</v>
      </c>
      <c r="I17" s="175" t="s">
        <v>92</v>
      </c>
      <c r="J17" s="128"/>
      <c r="K17" s="148">
        <v>151725</v>
      </c>
      <c r="L17" s="130">
        <f t="shared" ref="L17" si="2">J17*K17</f>
        <v>0</v>
      </c>
    </row>
    <row r="18" spans="2:12" ht="25" x14ac:dyDescent="0.3">
      <c r="B18" s="126" t="s">
        <v>277</v>
      </c>
      <c r="C18" s="127" t="s">
        <v>4</v>
      </c>
      <c r="D18" s="128"/>
      <c r="E18" s="135">
        <v>111</v>
      </c>
      <c r="F18" s="141">
        <f>D18*E18</f>
        <v>0</v>
      </c>
      <c r="H18" s="175" t="s">
        <v>93</v>
      </c>
      <c r="I18" s="175" t="s">
        <v>4</v>
      </c>
      <c r="J18" s="207"/>
      <c r="K18" s="148">
        <v>581</v>
      </c>
      <c r="L18" s="141">
        <f t="shared" si="0"/>
        <v>0</v>
      </c>
    </row>
    <row r="19" spans="2:12" ht="25" x14ac:dyDescent="0.3">
      <c r="B19" s="126" t="s">
        <v>278</v>
      </c>
      <c r="C19" s="127" t="s">
        <v>4</v>
      </c>
      <c r="D19" s="128"/>
      <c r="E19" s="135">
        <v>29</v>
      </c>
      <c r="F19" s="141">
        <f>D19*E19</f>
        <v>0</v>
      </c>
      <c r="H19" s="175" t="s">
        <v>94</v>
      </c>
      <c r="I19" s="175" t="s">
        <v>95</v>
      </c>
      <c r="J19" s="207"/>
      <c r="K19" s="148">
        <v>444</v>
      </c>
      <c r="L19" s="141">
        <f t="shared" si="0"/>
        <v>0</v>
      </c>
    </row>
    <row r="20" spans="2:12" ht="25" x14ac:dyDescent="0.3">
      <c r="B20" s="126" t="s">
        <v>279</v>
      </c>
      <c r="C20" s="127" t="s">
        <v>4</v>
      </c>
      <c r="D20" s="128"/>
      <c r="E20" s="135">
        <v>35</v>
      </c>
      <c r="F20" s="141">
        <f>D20*E20</f>
        <v>0</v>
      </c>
      <c r="H20" s="175" t="s">
        <v>96</v>
      </c>
      <c r="I20" s="175" t="s">
        <v>97</v>
      </c>
      <c r="J20" s="207"/>
      <c r="K20" s="148">
        <v>313</v>
      </c>
      <c r="L20" s="141">
        <f t="shared" si="0"/>
        <v>0</v>
      </c>
    </row>
    <row r="21" spans="2:12" ht="25" x14ac:dyDescent="0.3">
      <c r="B21" s="126" t="s">
        <v>280</v>
      </c>
      <c r="C21" s="127" t="s">
        <v>4</v>
      </c>
      <c r="D21" s="128"/>
      <c r="E21" s="135">
        <v>24</v>
      </c>
      <c r="F21" s="141">
        <f>D21*E21</f>
        <v>0</v>
      </c>
      <c r="H21" s="175" t="s">
        <v>98</v>
      </c>
      <c r="I21" s="175" t="s">
        <v>99</v>
      </c>
      <c r="J21" s="207"/>
      <c r="K21" s="148">
        <v>158</v>
      </c>
      <c r="L21" s="141">
        <f t="shared" si="0"/>
        <v>0</v>
      </c>
    </row>
    <row r="22" spans="2:12" ht="25" x14ac:dyDescent="0.3">
      <c r="B22" s="127" t="s">
        <v>5</v>
      </c>
      <c r="C22" s="127" t="s">
        <v>6</v>
      </c>
      <c r="D22" s="128"/>
      <c r="E22" s="135">
        <v>40</v>
      </c>
      <c r="F22" s="141">
        <f>D22*E22</f>
        <v>0</v>
      </c>
      <c r="H22" s="175" t="s">
        <v>276</v>
      </c>
      <c r="I22" s="175" t="s">
        <v>19</v>
      </c>
      <c r="J22" s="207"/>
      <c r="K22" s="148">
        <v>152</v>
      </c>
      <c r="L22" s="141">
        <f t="shared" si="0"/>
        <v>0</v>
      </c>
    </row>
    <row r="23" spans="2:12" x14ac:dyDescent="0.3">
      <c r="H23" s="175" t="s">
        <v>307</v>
      </c>
      <c r="I23" s="175" t="s">
        <v>20</v>
      </c>
      <c r="J23" s="207"/>
      <c r="K23" s="148">
        <v>2183</v>
      </c>
      <c r="L23" s="141">
        <f t="shared" si="0"/>
        <v>0</v>
      </c>
    </row>
    <row r="24" spans="2:12" ht="39" customHeight="1" x14ac:dyDescent="0.3">
      <c r="H24" s="238" t="s">
        <v>310</v>
      </c>
      <c r="I24" s="239"/>
      <c r="J24" s="239"/>
      <c r="K24" s="239"/>
      <c r="L24" s="239"/>
    </row>
  </sheetData>
  <sheetProtection algorithmName="SHA-512" hashValue="j92jBEC3Z1KJyxuzYf662c1GlivsnYSvKdGBhUyxmyxdKBZaL8jNbMGDAF1ALPjjmKRaON11Lcs7YYDoR6k//A==" saltValue="IM0hfhW5jZONTgPWoYsZvw=="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40">
        <f>SUM(F:F)</f>
        <v>0</v>
      </c>
      <c r="F1" s="240"/>
      <c r="H1" s="116" t="s">
        <v>62</v>
      </c>
      <c r="I1" s="117"/>
      <c r="J1" s="117"/>
      <c r="K1" s="240">
        <f>SUM(L:L)</f>
        <v>0</v>
      </c>
      <c r="L1" s="240"/>
    </row>
    <row r="2" spans="2:12" x14ac:dyDescent="0.3">
      <c r="D2" s="118"/>
      <c r="E2" s="241" t="s">
        <v>79</v>
      </c>
      <c r="F2" s="241"/>
      <c r="K2" s="241" t="s">
        <v>79</v>
      </c>
      <c r="L2" s="241"/>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75" t="s">
        <v>288</v>
      </c>
      <c r="C5" s="175" t="s">
        <v>12</v>
      </c>
      <c r="D5" s="128"/>
      <c r="E5" s="148">
        <v>155</v>
      </c>
      <c r="F5" s="130">
        <f>D5*E5</f>
        <v>0</v>
      </c>
      <c r="H5" s="126" t="s">
        <v>8</v>
      </c>
      <c r="I5" s="127" t="s">
        <v>9</v>
      </c>
      <c r="J5" s="128"/>
      <c r="K5" s="148" t="s">
        <v>10</v>
      </c>
      <c r="L5" s="130"/>
    </row>
    <row r="6" spans="2:12" x14ac:dyDescent="0.3">
      <c r="B6" s="175" t="s">
        <v>108</v>
      </c>
      <c r="C6" s="175" t="s">
        <v>109</v>
      </c>
      <c r="D6" s="128"/>
      <c r="E6" s="134">
        <v>1919</v>
      </c>
      <c r="F6" s="130">
        <f t="shared" ref="F6:F12" si="0">D6*E6</f>
        <v>0</v>
      </c>
      <c r="H6" s="126" t="s">
        <v>283</v>
      </c>
      <c r="I6" s="127" t="s">
        <v>85</v>
      </c>
      <c r="J6" s="128"/>
      <c r="K6" s="148">
        <v>391</v>
      </c>
      <c r="L6" s="130">
        <f t="shared" ref="L6:L19" si="1">J6*K6</f>
        <v>0</v>
      </c>
    </row>
    <row r="7" spans="2:12" ht="25" x14ac:dyDescent="0.3">
      <c r="B7" s="204" t="s">
        <v>213</v>
      </c>
      <c r="C7" s="175" t="s">
        <v>110</v>
      </c>
      <c r="D7" s="128"/>
      <c r="E7" s="134">
        <v>230</v>
      </c>
      <c r="F7" s="130">
        <f t="shared" si="0"/>
        <v>0</v>
      </c>
      <c r="H7" s="126" t="s">
        <v>89</v>
      </c>
      <c r="I7" s="127" t="s">
        <v>90</v>
      </c>
      <c r="J7" s="128"/>
      <c r="K7" s="148">
        <v>225</v>
      </c>
      <c r="L7" s="130">
        <f t="shared" si="1"/>
        <v>0</v>
      </c>
    </row>
    <row r="8" spans="2:12" ht="25" x14ac:dyDescent="0.3">
      <c r="B8" s="204" t="s">
        <v>214</v>
      </c>
      <c r="C8" s="175" t="s">
        <v>111</v>
      </c>
      <c r="D8" s="128"/>
      <c r="E8" s="134">
        <v>229</v>
      </c>
      <c r="F8" s="130">
        <f t="shared" si="0"/>
        <v>0</v>
      </c>
      <c r="H8" s="127" t="s">
        <v>284</v>
      </c>
      <c r="I8" s="127" t="s">
        <v>13</v>
      </c>
      <c r="J8" s="128"/>
      <c r="K8" s="148">
        <v>79</v>
      </c>
      <c r="L8" s="130">
        <f t="shared" si="1"/>
        <v>0</v>
      </c>
    </row>
    <row r="9" spans="2:12" ht="25" x14ac:dyDescent="0.3">
      <c r="B9" s="175" t="s">
        <v>112</v>
      </c>
      <c r="C9" s="175" t="s">
        <v>4</v>
      </c>
      <c r="D9" s="128"/>
      <c r="E9" s="134">
        <v>1112</v>
      </c>
      <c r="F9" s="130">
        <f t="shared" si="0"/>
        <v>0</v>
      </c>
      <c r="H9" s="127" t="s">
        <v>285</v>
      </c>
      <c r="I9" s="127" t="s">
        <v>13</v>
      </c>
      <c r="J9" s="128"/>
      <c r="K9" s="148">
        <v>124</v>
      </c>
      <c r="L9" s="130">
        <f t="shared" si="1"/>
        <v>0</v>
      </c>
    </row>
    <row r="10" spans="2:12" ht="25" x14ac:dyDescent="0.3">
      <c r="B10" s="175" t="s">
        <v>113</v>
      </c>
      <c r="C10" s="175" t="s">
        <v>4</v>
      </c>
      <c r="D10" s="128"/>
      <c r="E10" s="134">
        <v>5408</v>
      </c>
      <c r="F10" s="130">
        <f t="shared" si="0"/>
        <v>0</v>
      </c>
      <c r="H10" s="127" t="s">
        <v>286</v>
      </c>
      <c r="I10" s="127" t="s">
        <v>13</v>
      </c>
      <c r="J10" s="128"/>
      <c r="K10" s="148">
        <v>158</v>
      </c>
      <c r="L10" s="130">
        <f t="shared" si="1"/>
        <v>0</v>
      </c>
    </row>
    <row r="11" spans="2:12" ht="25" x14ac:dyDescent="0.3">
      <c r="B11" s="204" t="s">
        <v>289</v>
      </c>
      <c r="C11" s="175" t="s">
        <v>13</v>
      </c>
      <c r="D11" s="128"/>
      <c r="E11" s="134">
        <v>28</v>
      </c>
      <c r="F11" s="130">
        <f t="shared" si="0"/>
        <v>0</v>
      </c>
      <c r="H11" s="127" t="s">
        <v>287</v>
      </c>
      <c r="I11" s="127" t="s">
        <v>13</v>
      </c>
      <c r="J11" s="128"/>
      <c r="K11" s="148">
        <v>231</v>
      </c>
      <c r="L11" s="130">
        <f t="shared" si="1"/>
        <v>0</v>
      </c>
    </row>
    <row r="12" spans="2:12" ht="25" x14ac:dyDescent="0.3">
      <c r="B12" s="175" t="s">
        <v>114</v>
      </c>
      <c r="C12" s="175" t="s">
        <v>115</v>
      </c>
      <c r="D12" s="128"/>
      <c r="E12" s="148">
        <v>174</v>
      </c>
      <c r="F12" s="130">
        <f t="shared" si="0"/>
        <v>0</v>
      </c>
      <c r="H12" s="127" t="s">
        <v>91</v>
      </c>
      <c r="I12" s="127" t="s">
        <v>13</v>
      </c>
      <c r="J12" s="128"/>
      <c r="K12" s="148">
        <v>23</v>
      </c>
      <c r="L12" s="130">
        <f t="shared" si="1"/>
        <v>0</v>
      </c>
    </row>
    <row r="13" spans="2:12" ht="25" x14ac:dyDescent="0.3">
      <c r="B13" s="131" t="s">
        <v>194</v>
      </c>
      <c r="C13" s="120"/>
      <c r="D13" s="121"/>
      <c r="E13" s="121"/>
      <c r="F13" s="122"/>
      <c r="H13" s="127" t="s">
        <v>212</v>
      </c>
      <c r="I13" s="127" t="s">
        <v>92</v>
      </c>
      <c r="J13" s="128"/>
      <c r="K13" s="135">
        <v>151725</v>
      </c>
      <c r="L13" s="130">
        <f>J13*K13</f>
        <v>0</v>
      </c>
    </row>
    <row r="14" spans="2:12" ht="25" x14ac:dyDescent="0.3">
      <c r="B14" s="123" t="s">
        <v>1</v>
      </c>
      <c r="C14" s="123" t="s">
        <v>2</v>
      </c>
      <c r="D14" s="123" t="s">
        <v>21</v>
      </c>
      <c r="E14" s="123" t="s">
        <v>3</v>
      </c>
      <c r="F14" s="124" t="s">
        <v>22</v>
      </c>
      <c r="H14" s="127" t="s">
        <v>93</v>
      </c>
      <c r="I14" s="127" t="s">
        <v>4</v>
      </c>
      <c r="J14" s="128"/>
      <c r="K14" s="148">
        <v>581</v>
      </c>
      <c r="L14" s="130">
        <f t="shared" si="1"/>
        <v>0</v>
      </c>
    </row>
    <row r="15" spans="2:12" x14ac:dyDescent="0.3">
      <c r="B15" s="127" t="s">
        <v>281</v>
      </c>
      <c r="C15" s="127" t="s">
        <v>84</v>
      </c>
      <c r="D15" s="128"/>
      <c r="E15" s="135">
        <v>84</v>
      </c>
      <c r="F15" s="130">
        <f t="shared" ref="F15:F18" si="2">D15*E15</f>
        <v>0</v>
      </c>
      <c r="H15" s="127" t="s">
        <v>94</v>
      </c>
      <c r="I15" s="127" t="s">
        <v>95</v>
      </c>
      <c r="J15" s="128"/>
      <c r="K15" s="148">
        <v>444</v>
      </c>
      <c r="L15" s="130">
        <f t="shared" si="1"/>
        <v>0</v>
      </c>
    </row>
    <row r="16" spans="2:12" ht="25" x14ac:dyDescent="0.3">
      <c r="B16" s="126" t="s">
        <v>282</v>
      </c>
      <c r="C16" s="127" t="s">
        <v>85</v>
      </c>
      <c r="D16" s="128"/>
      <c r="E16" s="148">
        <v>230</v>
      </c>
      <c r="F16" s="130">
        <f t="shared" si="2"/>
        <v>0</v>
      </c>
      <c r="H16" s="127" t="s">
        <v>96</v>
      </c>
      <c r="I16" s="127" t="s">
        <v>97</v>
      </c>
      <c r="J16" s="128"/>
      <c r="K16" s="148">
        <v>313</v>
      </c>
      <c r="L16" s="130">
        <f t="shared" si="1"/>
        <v>0</v>
      </c>
    </row>
    <row r="17" spans="1:12" ht="37.5" x14ac:dyDescent="0.3">
      <c r="B17" s="126" t="s">
        <v>86</v>
      </c>
      <c r="C17" s="127" t="s">
        <v>4</v>
      </c>
      <c r="D17" s="128"/>
      <c r="E17" s="135">
        <v>3360</v>
      </c>
      <c r="F17" s="130">
        <f t="shared" si="2"/>
        <v>0</v>
      </c>
      <c r="H17" s="127" t="s">
        <v>98</v>
      </c>
      <c r="I17" s="127" t="s">
        <v>99</v>
      </c>
      <c r="J17" s="128"/>
      <c r="K17" s="148">
        <v>158</v>
      </c>
      <c r="L17" s="130">
        <f t="shared" si="1"/>
        <v>0</v>
      </c>
    </row>
    <row r="18" spans="1:12" ht="50" x14ac:dyDescent="0.3">
      <c r="A18" s="192" t="s">
        <v>252</v>
      </c>
      <c r="B18" s="175" t="s">
        <v>192</v>
      </c>
      <c r="C18" s="127" t="s">
        <v>4</v>
      </c>
      <c r="D18" s="128"/>
      <c r="E18" s="135">
        <v>5941</v>
      </c>
      <c r="F18" s="130">
        <f t="shared" si="2"/>
        <v>0</v>
      </c>
      <c r="H18" s="127" t="s">
        <v>276</v>
      </c>
      <c r="I18" s="127" t="s">
        <v>19</v>
      </c>
      <c r="J18" s="128"/>
      <c r="K18" s="148">
        <v>152</v>
      </c>
      <c r="L18" s="130">
        <f t="shared" si="1"/>
        <v>0</v>
      </c>
    </row>
    <row r="19" spans="1:12" x14ac:dyDescent="0.3">
      <c r="B19" s="212" t="s">
        <v>253</v>
      </c>
      <c r="H19" s="127" t="s">
        <v>307</v>
      </c>
      <c r="I19" s="127" t="s">
        <v>20</v>
      </c>
      <c r="J19" s="128"/>
      <c r="K19" s="148">
        <v>2183</v>
      </c>
      <c r="L19" s="130">
        <f t="shared" si="1"/>
        <v>0</v>
      </c>
    </row>
    <row r="20" spans="1:12" ht="33" customHeight="1" x14ac:dyDescent="0.3">
      <c r="B20" s="242" t="s">
        <v>312</v>
      </c>
      <c r="C20" s="247"/>
      <c r="D20" s="247"/>
      <c r="E20" s="247"/>
      <c r="F20" s="247"/>
      <c r="H20" s="250" t="s">
        <v>310</v>
      </c>
      <c r="I20" s="250"/>
      <c r="J20" s="250"/>
      <c r="K20" s="250"/>
      <c r="L20" s="250"/>
    </row>
    <row r="21" spans="1:12" x14ac:dyDescent="0.3">
      <c r="B21" s="248"/>
      <c r="C21" s="248"/>
      <c r="D21" s="248"/>
      <c r="E21" s="248"/>
      <c r="F21" s="248"/>
      <c r="H21" s="213"/>
      <c r="I21" s="196"/>
      <c r="J21" s="196"/>
      <c r="K21" s="196"/>
      <c r="L21" s="196"/>
    </row>
    <row r="22" spans="1:12" x14ac:dyDescent="0.3">
      <c r="B22" s="248"/>
      <c r="C22" s="248"/>
      <c r="D22" s="248"/>
      <c r="E22" s="248"/>
      <c r="F22" s="248"/>
      <c r="H22" s="176" t="s">
        <v>306</v>
      </c>
      <c r="I22" s="214" t="s">
        <v>309</v>
      </c>
    </row>
    <row r="23" spans="1:12" x14ac:dyDescent="0.3">
      <c r="B23" s="248"/>
      <c r="C23" s="248"/>
      <c r="D23" s="248"/>
      <c r="E23" s="248"/>
      <c r="F23" s="248"/>
      <c r="H23" s="123" t="s">
        <v>1</v>
      </c>
      <c r="I23" s="123" t="s">
        <v>2</v>
      </c>
      <c r="J23" s="123" t="s">
        <v>21</v>
      </c>
      <c r="K23" s="123" t="s">
        <v>3</v>
      </c>
      <c r="L23" s="124" t="s">
        <v>22</v>
      </c>
    </row>
    <row r="24" spans="1:12" x14ac:dyDescent="0.3">
      <c r="B24" s="248"/>
      <c r="C24" s="248"/>
      <c r="D24" s="248"/>
      <c r="E24" s="248"/>
      <c r="F24" s="248"/>
      <c r="H24" s="244" t="s">
        <v>243</v>
      </c>
      <c r="I24" s="245"/>
      <c r="J24" s="245"/>
      <c r="K24" s="245"/>
      <c r="L24" s="246">
        <f>J24*59</f>
        <v>0</v>
      </c>
    </row>
    <row r="25" spans="1:12" x14ac:dyDescent="0.3">
      <c r="B25" s="248"/>
      <c r="C25" s="248"/>
      <c r="D25" s="248"/>
      <c r="E25" s="248"/>
      <c r="F25" s="248"/>
      <c r="H25" s="175" t="s">
        <v>239</v>
      </c>
      <c r="I25" s="175" t="s">
        <v>240</v>
      </c>
      <c r="J25" s="128"/>
      <c r="K25" s="148">
        <v>1096</v>
      </c>
      <c r="L25" s="130">
        <f>J25*K25</f>
        <v>0</v>
      </c>
    </row>
    <row r="26" spans="1:12" x14ac:dyDescent="0.3">
      <c r="B26" s="248"/>
      <c r="C26" s="248"/>
      <c r="D26" s="248"/>
      <c r="E26" s="248"/>
      <c r="F26" s="248"/>
      <c r="H26" s="175" t="s">
        <v>241</v>
      </c>
      <c r="I26" s="175" t="s">
        <v>240</v>
      </c>
      <c r="J26" s="128"/>
      <c r="K26" s="148">
        <v>1128</v>
      </c>
      <c r="L26" s="130">
        <f>J26*K26</f>
        <v>0</v>
      </c>
    </row>
    <row r="27" spans="1:12" x14ac:dyDescent="0.3">
      <c r="B27" s="248"/>
      <c r="C27" s="248"/>
      <c r="D27" s="248"/>
      <c r="E27" s="248"/>
      <c r="F27" s="248"/>
      <c r="H27" s="175" t="s">
        <v>242</v>
      </c>
      <c r="I27" s="175" t="s">
        <v>240</v>
      </c>
      <c r="J27" s="128"/>
      <c r="K27" s="148">
        <v>1276</v>
      </c>
      <c r="L27" s="130">
        <f>J27*K27</f>
        <v>0</v>
      </c>
    </row>
    <row r="28" spans="1:12" x14ac:dyDescent="0.3">
      <c r="B28" s="248"/>
      <c r="C28" s="248"/>
      <c r="D28" s="248"/>
      <c r="E28" s="248"/>
      <c r="F28" s="248"/>
    </row>
    <row r="29" spans="1:12" x14ac:dyDescent="0.3">
      <c r="B29" s="248"/>
      <c r="C29" s="248"/>
      <c r="D29" s="248"/>
      <c r="E29" s="248"/>
      <c r="F29" s="248"/>
    </row>
    <row r="30" spans="1:12" x14ac:dyDescent="0.3">
      <c r="B30" s="248"/>
      <c r="C30" s="248"/>
      <c r="D30" s="248"/>
      <c r="E30" s="248"/>
      <c r="F30" s="248"/>
    </row>
    <row r="31" spans="1:12" x14ac:dyDescent="0.3">
      <c r="B31" s="248"/>
      <c r="C31" s="248"/>
      <c r="D31" s="248"/>
      <c r="E31" s="248"/>
      <c r="F31" s="248"/>
    </row>
    <row r="32" spans="1:12" x14ac:dyDescent="0.3">
      <c r="B32" s="248"/>
      <c r="C32" s="248"/>
      <c r="D32" s="248"/>
      <c r="E32" s="248"/>
      <c r="F32" s="248"/>
    </row>
    <row r="33" spans="2:6" x14ac:dyDescent="0.3">
      <c r="B33" s="249"/>
      <c r="C33" s="249"/>
      <c r="D33" s="249"/>
      <c r="E33" s="249"/>
      <c r="F33" s="249"/>
    </row>
    <row r="34" spans="2:6" x14ac:dyDescent="0.3">
      <c r="B34" s="249"/>
      <c r="C34" s="249"/>
      <c r="D34" s="249"/>
      <c r="E34" s="249"/>
      <c r="F34" s="249"/>
    </row>
    <row r="35" spans="2:6" x14ac:dyDescent="0.3">
      <c r="B35" s="249"/>
      <c r="C35" s="249"/>
      <c r="D35" s="249"/>
      <c r="E35" s="249"/>
      <c r="F35" s="249"/>
    </row>
    <row r="36" spans="2:6" x14ac:dyDescent="0.3">
      <c r="B36" s="249"/>
      <c r="C36" s="249"/>
      <c r="D36" s="249"/>
      <c r="E36" s="249"/>
      <c r="F36" s="249"/>
    </row>
    <row r="37" spans="2:6" x14ac:dyDescent="0.3">
      <c r="B37" s="249"/>
      <c r="C37" s="249"/>
      <c r="D37" s="249"/>
      <c r="E37" s="249"/>
      <c r="F37" s="249"/>
    </row>
    <row r="38" spans="2:6" x14ac:dyDescent="0.3">
      <c r="B38" s="249"/>
      <c r="C38" s="249"/>
      <c r="D38" s="249"/>
      <c r="E38" s="249"/>
      <c r="F38" s="249"/>
    </row>
    <row r="39" spans="2:6" x14ac:dyDescent="0.3">
      <c r="B39" s="249"/>
      <c r="C39" s="249"/>
      <c r="D39" s="249"/>
      <c r="E39" s="249"/>
      <c r="F39" s="249"/>
    </row>
    <row r="40" spans="2:6" x14ac:dyDescent="0.3">
      <c r="B40" s="249"/>
      <c r="C40" s="249"/>
      <c r="D40" s="249"/>
      <c r="E40" s="249"/>
      <c r="F40" s="249"/>
    </row>
    <row r="41" spans="2:6" ht="83.5" customHeight="1" x14ac:dyDescent="0.3">
      <c r="B41" s="249"/>
      <c r="C41" s="249"/>
      <c r="D41" s="249"/>
      <c r="E41" s="249"/>
      <c r="F41" s="249"/>
    </row>
  </sheetData>
  <sheetProtection algorithmName="SHA-512" hashValue="YTyBFXBABrenlZARaB7MiwIRhy6k+5cLCuqDmhGrgbG2doHeCdiIuVhsaFLwWReNOUBJr5OzIDdGugQA02NdRg==" saltValue="SQ2O3kH67Wc1aj/w8qYRkw=="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40">
        <f>SUM(F:F)</f>
        <v>130</v>
      </c>
      <c r="F1" s="240"/>
    </row>
    <row r="2" spans="2:9" x14ac:dyDescent="0.3">
      <c r="D2" s="118"/>
      <c r="E2" s="241" t="s">
        <v>79</v>
      </c>
      <c r="F2" s="241"/>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33" t="s">
        <v>290</v>
      </c>
      <c r="C5" s="133" t="s">
        <v>12</v>
      </c>
      <c r="D5" s="201">
        <v>1</v>
      </c>
      <c r="E5" s="148">
        <v>78</v>
      </c>
      <c r="F5" s="130">
        <f>D5*E5</f>
        <v>78</v>
      </c>
    </row>
    <row r="6" spans="2:9" x14ac:dyDescent="0.3">
      <c r="B6" s="133" t="s">
        <v>117</v>
      </c>
      <c r="C6" s="133" t="s">
        <v>4</v>
      </c>
      <c r="D6" s="201"/>
      <c r="E6" s="148">
        <v>377</v>
      </c>
      <c r="F6" s="130">
        <f>D6*E6</f>
        <v>0</v>
      </c>
    </row>
    <row r="7" spans="2:9" x14ac:dyDescent="0.3">
      <c r="B7" s="133" t="s">
        <v>118</v>
      </c>
      <c r="C7" s="133" t="s">
        <v>12</v>
      </c>
      <c r="D7" s="201"/>
      <c r="E7" s="148">
        <v>105</v>
      </c>
      <c r="F7" s="130">
        <f>D7*E7</f>
        <v>0</v>
      </c>
    </row>
    <row r="8" spans="2:9" x14ac:dyDescent="0.3">
      <c r="B8" s="133" t="s">
        <v>119</v>
      </c>
      <c r="C8" s="133" t="s">
        <v>12</v>
      </c>
      <c r="D8" s="201">
        <v>1</v>
      </c>
      <c r="E8" s="148">
        <v>52</v>
      </c>
      <c r="F8" s="130">
        <f>D8*E8</f>
        <v>52</v>
      </c>
    </row>
    <row r="9" spans="2:9" x14ac:dyDescent="0.3">
      <c r="G9" s="132"/>
      <c r="H9" s="132"/>
      <c r="I9" s="132"/>
    </row>
    <row r="10" spans="2:9" x14ac:dyDescent="0.3">
      <c r="B10" s="182" t="s">
        <v>291</v>
      </c>
    </row>
  </sheetData>
  <sheetProtection algorithmName="SHA-512" hashValue="XLB0H2bv1DXkBJvkoTQ6vxmoNRJnGVIxeAoTXrYUjJOmrNxscAU+kDXdX90nZw6vpdXh5VoSPhHCVsITuEiX/A==" saltValue="nqTc0kqn33ehyq9nWIP9bg=="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40">
        <f>SUM(F:F)</f>
        <v>0</v>
      </c>
      <c r="F1" s="240"/>
      <c r="H1" s="116" t="s">
        <v>62</v>
      </c>
      <c r="I1" s="117"/>
      <c r="J1" s="117"/>
      <c r="K1" s="240">
        <f>SUM(L:L)</f>
        <v>0</v>
      </c>
      <c r="L1" s="240"/>
      <c r="M1" s="3" t="s">
        <v>177</v>
      </c>
    </row>
    <row r="2" spans="2:14" ht="29" customHeight="1" x14ac:dyDescent="0.3">
      <c r="D2" s="118"/>
      <c r="E2" s="241" t="s">
        <v>79</v>
      </c>
      <c r="F2" s="241"/>
      <c r="H2" s="239" t="s">
        <v>235</v>
      </c>
      <c r="I2" s="259"/>
      <c r="J2" s="259"/>
      <c r="K2" s="241" t="s">
        <v>79</v>
      </c>
      <c r="L2" s="241"/>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33" t="s">
        <v>292</v>
      </c>
      <c r="C5" s="133" t="s">
        <v>12</v>
      </c>
      <c r="D5" s="201"/>
      <c r="E5" s="148">
        <v>309</v>
      </c>
      <c r="F5" s="130">
        <f>D5*E5</f>
        <v>0</v>
      </c>
      <c r="H5" s="251" t="s">
        <v>215</v>
      </c>
      <c r="I5" s="252"/>
      <c r="J5" s="252"/>
      <c r="K5" s="252"/>
      <c r="L5" s="253"/>
    </row>
    <row r="6" spans="2:14" ht="25" x14ac:dyDescent="0.3">
      <c r="B6" s="133" t="s">
        <v>8</v>
      </c>
      <c r="C6" s="133" t="s">
        <v>121</v>
      </c>
      <c r="D6" s="201"/>
      <c r="E6" s="161" t="s">
        <v>10</v>
      </c>
      <c r="F6" s="130"/>
      <c r="H6" s="183" t="s">
        <v>123</v>
      </c>
      <c r="I6" s="254" t="s">
        <v>13</v>
      </c>
      <c r="J6" s="201"/>
      <c r="K6" s="181">
        <v>823</v>
      </c>
      <c r="L6" s="130">
        <f>J6*K6</f>
        <v>0</v>
      </c>
      <c r="N6" s="180"/>
    </row>
    <row r="7" spans="2:14" x14ac:dyDescent="0.3">
      <c r="H7" s="183" t="s">
        <v>216</v>
      </c>
      <c r="I7" s="255"/>
      <c r="J7" s="201"/>
      <c r="K7" s="181">
        <v>1071</v>
      </c>
      <c r="L7" s="130">
        <f t="shared" ref="L7:L8" si="0">J7*K7</f>
        <v>0</v>
      </c>
      <c r="N7" s="180"/>
    </row>
    <row r="8" spans="2:14" x14ac:dyDescent="0.3">
      <c r="B8" s="257" t="s">
        <v>313</v>
      </c>
      <c r="C8" s="258"/>
      <c r="D8" s="258"/>
      <c r="E8" s="258"/>
      <c r="F8" s="258"/>
      <c r="H8" s="183" t="s">
        <v>217</v>
      </c>
      <c r="I8" s="256"/>
      <c r="J8" s="201"/>
      <c r="K8" s="181">
        <v>1472</v>
      </c>
      <c r="L8" s="130">
        <f t="shared" si="0"/>
        <v>0</v>
      </c>
      <c r="N8" s="180"/>
    </row>
    <row r="9" spans="2:14" x14ac:dyDescent="0.3">
      <c r="B9" s="258"/>
      <c r="C9" s="258"/>
      <c r="D9" s="258"/>
      <c r="E9" s="258"/>
      <c r="F9" s="258"/>
      <c r="H9" s="251" t="s">
        <v>254</v>
      </c>
      <c r="I9" s="252"/>
      <c r="J9" s="252"/>
      <c r="K9" s="252"/>
      <c r="L9" s="253"/>
      <c r="N9" s="180"/>
    </row>
    <row r="10" spans="2:14" x14ac:dyDescent="0.3">
      <c r="B10" s="258"/>
      <c r="C10" s="258"/>
      <c r="D10" s="258"/>
      <c r="E10" s="258"/>
      <c r="F10" s="258"/>
      <c r="H10" s="183" t="s">
        <v>123</v>
      </c>
      <c r="I10" s="254" t="s">
        <v>13</v>
      </c>
      <c r="J10" s="201"/>
      <c r="K10" s="181">
        <v>873</v>
      </c>
      <c r="L10" s="130">
        <f>J10*K10</f>
        <v>0</v>
      </c>
      <c r="N10" s="180"/>
    </row>
    <row r="11" spans="2:14" x14ac:dyDescent="0.3">
      <c r="B11" s="258"/>
      <c r="C11" s="258"/>
      <c r="D11" s="258"/>
      <c r="E11" s="258"/>
      <c r="F11" s="258"/>
      <c r="H11" s="183" t="s">
        <v>216</v>
      </c>
      <c r="I11" s="255"/>
      <c r="J11" s="201"/>
      <c r="K11" s="181">
        <v>1127</v>
      </c>
      <c r="L11" s="130">
        <f>J11*K11</f>
        <v>0</v>
      </c>
      <c r="N11" s="180"/>
    </row>
    <row r="12" spans="2:14" x14ac:dyDescent="0.3">
      <c r="B12" s="258"/>
      <c r="C12" s="258"/>
      <c r="D12" s="258"/>
      <c r="E12" s="258"/>
      <c r="F12" s="258"/>
      <c r="H12" s="183" t="s">
        <v>217</v>
      </c>
      <c r="I12" s="256"/>
      <c r="J12" s="201"/>
      <c r="K12" s="181">
        <v>1501</v>
      </c>
      <c r="L12" s="130">
        <f t="shared" ref="L12" si="1">J12*K12</f>
        <v>0</v>
      </c>
      <c r="N12" s="180"/>
    </row>
    <row r="13" spans="2:14" x14ac:dyDescent="0.3">
      <c r="B13" s="258"/>
      <c r="C13" s="258"/>
      <c r="D13" s="258"/>
      <c r="E13" s="258"/>
      <c r="F13" s="258"/>
      <c r="H13" s="251" t="s">
        <v>255</v>
      </c>
      <c r="I13" s="252"/>
      <c r="J13" s="252"/>
      <c r="K13" s="252"/>
      <c r="L13" s="253"/>
      <c r="N13" s="180"/>
    </row>
    <row r="14" spans="2:14" x14ac:dyDescent="0.3">
      <c r="B14" s="258"/>
      <c r="C14" s="258"/>
      <c r="D14" s="258"/>
      <c r="E14" s="258"/>
      <c r="F14" s="258"/>
      <c r="H14" s="183" t="s">
        <v>123</v>
      </c>
      <c r="I14" s="254" t="s">
        <v>13</v>
      </c>
      <c r="J14" s="201"/>
      <c r="K14" s="181">
        <v>577</v>
      </c>
      <c r="L14" s="130">
        <f>J14*K14</f>
        <v>0</v>
      </c>
      <c r="N14" s="180"/>
    </row>
    <row r="15" spans="2:14" x14ac:dyDescent="0.3">
      <c r="B15" s="258"/>
      <c r="C15" s="258"/>
      <c r="D15" s="258"/>
      <c r="E15" s="258"/>
      <c r="F15" s="258"/>
      <c r="H15" s="183" t="s">
        <v>216</v>
      </c>
      <c r="I15" s="255"/>
      <c r="J15" s="201"/>
      <c r="K15" s="181">
        <v>647</v>
      </c>
      <c r="L15" s="130">
        <f t="shared" ref="L15:L16" si="2">J15*K15</f>
        <v>0</v>
      </c>
      <c r="N15" s="180"/>
    </row>
    <row r="16" spans="2:14" x14ac:dyDescent="0.3">
      <c r="B16" s="258"/>
      <c r="C16" s="258"/>
      <c r="D16" s="258"/>
      <c r="E16" s="258"/>
      <c r="F16" s="258"/>
      <c r="H16" s="183" t="s">
        <v>217</v>
      </c>
      <c r="I16" s="256"/>
      <c r="J16" s="201"/>
      <c r="K16" s="181">
        <v>1060</v>
      </c>
      <c r="L16" s="130">
        <f t="shared" si="2"/>
        <v>0</v>
      </c>
      <c r="N16" s="180"/>
    </row>
    <row r="17" spans="2:12" ht="25" x14ac:dyDescent="0.3">
      <c r="B17" s="258"/>
      <c r="C17" s="258"/>
      <c r="D17" s="258"/>
      <c r="E17" s="258"/>
      <c r="F17" s="258"/>
      <c r="H17" s="179" t="s">
        <v>218</v>
      </c>
      <c r="I17" s="170" t="s">
        <v>124</v>
      </c>
      <c r="J17" s="202"/>
      <c r="K17" s="134" t="s">
        <v>126</v>
      </c>
      <c r="L17" s="130"/>
    </row>
    <row r="18" spans="2:12" ht="25" x14ac:dyDescent="0.3">
      <c r="B18" s="258"/>
      <c r="C18" s="258"/>
      <c r="D18" s="258"/>
      <c r="E18" s="258"/>
      <c r="F18" s="258"/>
      <c r="H18" s="179" t="s">
        <v>91</v>
      </c>
      <c r="I18" s="171" t="s">
        <v>13</v>
      </c>
      <c r="J18" s="202"/>
      <c r="K18" s="148">
        <v>23</v>
      </c>
      <c r="L18" s="130">
        <f>J18*K18</f>
        <v>0</v>
      </c>
    </row>
    <row r="19" spans="2:12" ht="25" x14ac:dyDescent="0.3">
      <c r="B19" s="258"/>
      <c r="C19" s="258"/>
      <c r="D19" s="258"/>
      <c r="E19" s="258"/>
      <c r="F19" s="258"/>
      <c r="H19" s="179" t="s">
        <v>200</v>
      </c>
      <c r="I19" s="171" t="s">
        <v>19</v>
      </c>
      <c r="J19" s="202"/>
      <c r="K19" s="148">
        <v>152</v>
      </c>
      <c r="L19" s="130">
        <f>J19*K19</f>
        <v>0</v>
      </c>
    </row>
    <row r="20" spans="2:12" x14ac:dyDescent="0.3">
      <c r="B20" s="258"/>
      <c r="C20" s="258"/>
      <c r="D20" s="258"/>
      <c r="E20" s="258"/>
      <c r="F20" s="258"/>
      <c r="H20" s="179" t="s">
        <v>307</v>
      </c>
      <c r="I20" s="171" t="s">
        <v>20</v>
      </c>
      <c r="J20" s="202"/>
      <c r="K20" s="148">
        <v>2183</v>
      </c>
      <c r="L20" s="130">
        <f>J20*K20</f>
        <v>0</v>
      </c>
    </row>
    <row r="21" spans="2:12" ht="25" x14ac:dyDescent="0.3">
      <c r="B21" s="258"/>
      <c r="C21" s="258"/>
      <c r="D21" s="258"/>
      <c r="E21" s="258"/>
      <c r="F21" s="258"/>
      <c r="H21" s="179" t="s">
        <v>125</v>
      </c>
      <c r="I21" s="171" t="s">
        <v>13</v>
      </c>
      <c r="J21" s="202"/>
      <c r="K21" s="148">
        <v>28</v>
      </c>
      <c r="L21" s="130">
        <f>J21*K21</f>
        <v>0</v>
      </c>
    </row>
    <row r="22" spans="2:12" ht="36.5" customHeight="1" x14ac:dyDescent="0.3">
      <c r="B22" s="259"/>
      <c r="C22" s="259"/>
      <c r="D22" s="259"/>
      <c r="E22" s="259"/>
      <c r="F22" s="259"/>
      <c r="H22" s="260" t="s">
        <v>310</v>
      </c>
      <c r="I22" s="261"/>
      <c r="J22" s="261"/>
      <c r="K22" s="261"/>
      <c r="L22" s="261"/>
    </row>
    <row r="23" spans="2:12" x14ac:dyDescent="0.3">
      <c r="B23" s="259"/>
      <c r="C23" s="259"/>
      <c r="D23" s="259"/>
      <c r="E23" s="259"/>
      <c r="F23" s="259"/>
    </row>
    <row r="24" spans="2:12" x14ac:dyDescent="0.3">
      <c r="B24" s="259"/>
      <c r="C24" s="259"/>
      <c r="D24" s="259"/>
      <c r="E24" s="259"/>
      <c r="F24" s="259"/>
    </row>
    <row r="25" spans="2:12" x14ac:dyDescent="0.3">
      <c r="B25" s="259"/>
      <c r="C25" s="259"/>
      <c r="D25" s="259"/>
      <c r="E25" s="259"/>
      <c r="F25" s="259"/>
    </row>
    <row r="26" spans="2:12" x14ac:dyDescent="0.3">
      <c r="B26" s="259"/>
      <c r="C26" s="259"/>
      <c r="D26" s="259"/>
      <c r="E26" s="259"/>
      <c r="F26" s="259"/>
    </row>
    <row r="27" spans="2:12" x14ac:dyDescent="0.3">
      <c r="B27" s="259"/>
      <c r="C27" s="259"/>
      <c r="D27" s="259"/>
      <c r="E27" s="259"/>
      <c r="F27" s="259"/>
    </row>
    <row r="28" spans="2:12" x14ac:dyDescent="0.3">
      <c r="B28" s="259"/>
      <c r="C28" s="259"/>
      <c r="D28" s="259"/>
      <c r="E28" s="259"/>
      <c r="F28" s="259"/>
    </row>
    <row r="29" spans="2:12" x14ac:dyDescent="0.3">
      <c r="B29" s="259"/>
      <c r="C29" s="259"/>
      <c r="D29" s="259"/>
      <c r="E29" s="259"/>
      <c r="F29" s="259"/>
    </row>
    <row r="30" spans="2:12" x14ac:dyDescent="0.3">
      <c r="B30" s="259"/>
      <c r="C30" s="259"/>
      <c r="D30" s="259"/>
      <c r="E30" s="259"/>
      <c r="F30" s="259"/>
    </row>
    <row r="31" spans="2:12" x14ac:dyDescent="0.3">
      <c r="B31" s="259"/>
      <c r="C31" s="259"/>
      <c r="D31" s="259"/>
      <c r="E31" s="259"/>
      <c r="F31" s="259"/>
    </row>
    <row r="32" spans="2:12" x14ac:dyDescent="0.3">
      <c r="B32" s="259"/>
      <c r="C32" s="259"/>
      <c r="D32" s="259"/>
      <c r="E32" s="259"/>
      <c r="F32" s="259"/>
    </row>
    <row r="33" spans="2:6" x14ac:dyDescent="0.3">
      <c r="B33" s="259"/>
      <c r="C33" s="259"/>
      <c r="D33" s="259"/>
      <c r="E33" s="259"/>
      <c r="F33" s="259"/>
    </row>
    <row r="34" spans="2:6" x14ac:dyDescent="0.3">
      <c r="B34" s="259"/>
      <c r="C34" s="259"/>
      <c r="D34" s="259"/>
      <c r="E34" s="259"/>
      <c r="F34" s="259"/>
    </row>
    <row r="35" spans="2:6" x14ac:dyDescent="0.3">
      <c r="B35" s="259"/>
      <c r="C35" s="259"/>
      <c r="D35" s="259"/>
      <c r="E35" s="259"/>
      <c r="F35" s="259"/>
    </row>
    <row r="36" spans="2:6" x14ac:dyDescent="0.3">
      <c r="B36" s="259"/>
      <c r="C36" s="259"/>
      <c r="D36" s="259"/>
      <c r="E36" s="259"/>
      <c r="F36" s="259"/>
    </row>
    <row r="37" spans="2:6" x14ac:dyDescent="0.3">
      <c r="B37" s="259"/>
      <c r="C37" s="259"/>
      <c r="D37" s="259"/>
      <c r="E37" s="259"/>
      <c r="F37" s="259"/>
    </row>
    <row r="38" spans="2:6" x14ac:dyDescent="0.3">
      <c r="B38" s="259"/>
      <c r="C38" s="259"/>
      <c r="D38" s="259"/>
      <c r="E38" s="259"/>
      <c r="F38" s="259"/>
    </row>
    <row r="39" spans="2:6" x14ac:dyDescent="0.3">
      <c r="B39" s="259"/>
      <c r="C39" s="259"/>
      <c r="D39" s="259"/>
      <c r="E39" s="259"/>
      <c r="F39" s="259"/>
    </row>
    <row r="40" spans="2:6" ht="26" customHeight="1" x14ac:dyDescent="0.3">
      <c r="B40" s="259"/>
      <c r="C40" s="259"/>
      <c r="D40" s="259"/>
      <c r="E40" s="259"/>
      <c r="F40" s="259"/>
    </row>
  </sheetData>
  <sheetProtection algorithmName="SHA-512" hashValue="PKubbCOd5wfINpHSe88T5GYi6ZXSO2YS1rksuPJORzCQrEZ+S/CTquvTYH6lAcNeTEqOZH+KpUyfjd1kVNQ55A==" saltValue="k4btGaIdhPnYj+erg0T8CA=="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election activeCell="D11" sqref="D11"/>
    </sheetView>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40">
        <f>SUM(F:F)</f>
        <v>0</v>
      </c>
      <c r="F1" s="240"/>
    </row>
    <row r="2" spans="2:6" x14ac:dyDescent="0.3">
      <c r="D2" s="118"/>
      <c r="E2" s="241" t="s">
        <v>79</v>
      </c>
      <c r="F2" s="241"/>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75" t="s">
        <v>292</v>
      </c>
      <c r="C5" s="175" t="s">
        <v>12</v>
      </c>
      <c r="D5" s="128"/>
      <c r="E5" s="148">
        <v>104</v>
      </c>
      <c r="F5" s="130">
        <f t="shared" ref="F5:F10" si="0">D5*E5</f>
        <v>0</v>
      </c>
    </row>
    <row r="6" spans="2:6" x14ac:dyDescent="0.3">
      <c r="B6" s="203" t="s">
        <v>128</v>
      </c>
      <c r="C6" s="175" t="s">
        <v>12</v>
      </c>
      <c r="D6" s="128"/>
      <c r="E6" s="148">
        <v>456</v>
      </c>
      <c r="F6" s="130">
        <f t="shared" si="0"/>
        <v>0</v>
      </c>
    </row>
    <row r="7" spans="2:6" x14ac:dyDescent="0.3">
      <c r="B7" s="175" t="s">
        <v>129</v>
      </c>
      <c r="C7" s="175" t="s">
        <v>12</v>
      </c>
      <c r="D7" s="128"/>
      <c r="E7" s="148">
        <v>441</v>
      </c>
      <c r="F7" s="130">
        <f t="shared" si="0"/>
        <v>0</v>
      </c>
    </row>
    <row r="8" spans="2:6" ht="25" x14ac:dyDescent="0.3">
      <c r="B8" s="204" t="s">
        <v>219</v>
      </c>
      <c r="C8" s="175" t="s">
        <v>222</v>
      </c>
      <c r="D8" s="128"/>
      <c r="E8" s="148">
        <v>1204</v>
      </c>
      <c r="F8" s="130">
        <f t="shared" si="0"/>
        <v>0</v>
      </c>
    </row>
    <row r="9" spans="2:6" x14ac:dyDescent="0.3">
      <c r="B9" s="204" t="s">
        <v>134</v>
      </c>
      <c r="C9" s="175" t="s">
        <v>133</v>
      </c>
      <c r="D9" s="128"/>
      <c r="E9" s="148">
        <v>924</v>
      </c>
      <c r="F9" s="130">
        <f t="shared" si="0"/>
        <v>0</v>
      </c>
    </row>
    <row r="10" spans="2:6" ht="25" x14ac:dyDescent="0.3">
      <c r="B10" s="204" t="s">
        <v>220</v>
      </c>
      <c r="C10" s="175" t="s">
        <v>130</v>
      </c>
      <c r="D10" s="128"/>
      <c r="E10" s="148">
        <v>1926</v>
      </c>
      <c r="F10" s="130">
        <f t="shared" si="0"/>
        <v>0</v>
      </c>
    </row>
    <row r="11" spans="2:6" ht="44" customHeight="1" x14ac:dyDescent="0.3">
      <c r="B11" s="204" t="s">
        <v>221</v>
      </c>
      <c r="C11" s="175" t="s">
        <v>130</v>
      </c>
      <c r="D11" s="128"/>
      <c r="E11" s="134" t="s">
        <v>126</v>
      </c>
      <c r="F11" s="130"/>
    </row>
    <row r="13" spans="2:6" x14ac:dyDescent="0.3">
      <c r="D13" s="3"/>
      <c r="F13" s="3"/>
    </row>
  </sheetData>
  <sheetProtection algorithmName="SHA-512" hashValue="24oINLfDjDsfn+JYASPpV0ws09q2Im1Ux/ELMBI5ujDlqlwnrsgIW2FiSD3lGZnQHRriHbiwQ6sAkghmlkRyLQ==" saltValue="cChizDW3P3M+BKM5GskdSw=="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CORPGOV-694211001-100</_dlc_DocId>
    <_dlc_DocIdUrl xmlns="9390b88a-687a-4926-b94c-e3ac1c4de516">
      <Url>https://wessexwater.sharepoint.com/sites/SC0003/F013/_layouts/15/DocIdRedir.aspx?ID=CORPGOV-694211001-100</Url>
      <Description>CORPGOV-694211001-100</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3.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4.xml><?xml version="1.0" encoding="utf-8"?>
<ds:datastoreItem xmlns:ds="http://schemas.openxmlformats.org/officeDocument/2006/customXml" ds:itemID="{880AC15B-B7C2-4272-A261-1278B6EDF4C4}">
  <ds:schemaRefs>
    <ds:schemaRef ds:uri="http://schemas.microsoft.com/office/2006/documentManagement/types"/>
    <ds:schemaRef ds:uri="9390b88a-687a-4926-b94c-e3ac1c4de516"/>
    <ds:schemaRef ds:uri="138e79af-97e9-467e-b691-fc96845a5065"/>
    <ds:schemaRef ds:uri="http://purl.org/dc/elements/1.1/"/>
    <ds:schemaRef ds:uri="http://schemas.microsoft.com/office/2006/metadata/properties"/>
    <ds:schemaRef ds:uri="http://schemas.microsoft.com/sharepoint/v3"/>
    <ds:schemaRef ds:uri="http://schemas.openxmlformats.org/package/2006/metadata/core-properties"/>
    <ds:schemaRef ds:uri="http://schemas.microsoft.com/office/infopath/2007/PartnerControls"/>
    <ds:schemaRef ds:uri="db5a98da-cae3-496a-ade7-6a2c7b00b148"/>
    <ds:schemaRef ds:uri="http://purl.org/dc/terms/"/>
    <ds:schemaRef ds:uri="d904aef1-6e8f-4269-837b-b3160206d03c"/>
    <ds:schemaRef ds:uri="http://www.w3.org/XML/1998/namespace"/>
    <ds:schemaRef ds:uri="http://purl.org/dc/dcmitype/"/>
  </ds:schemaRefs>
</ds:datastoreItem>
</file>

<file path=customXml/itemProps5.xml><?xml version="1.0" encoding="utf-8"?>
<ds:datastoreItem xmlns:ds="http://schemas.openxmlformats.org/officeDocument/2006/customXml" ds:itemID="{556BBD48-4B7A-4EA7-992C-E29E2F70E9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Scenario 1</vt: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2022-01-25T14:28:31Z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69a3d93b-34fa-40e4-8164-78beae567d46</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