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604276A2-C89E-4368-A513-F05E58A9749E}" xr6:coauthVersionLast="45" xr6:coauthVersionMax="45" xr10:uidLastSave="{00000000-0000-0000-0000-000000000000}"/>
  <workbookProtection workbookAlgorithmName="SHA-512" workbookHashValue="1JG66nvw6O0fBsyxFP0lMY2FBppS3Xur/qNT5X0RUtVk1FORxEbVCqiUQQT/HL4RAOn90HVbvl1zU3go0CcD0g==" workbookSaltValue="6iwghNl+7igJY0l+MSbqbA==" workbookSpinCount="100000" lockStructure="1"/>
  <bookViews>
    <workbookView xWindow="0" yWindow="-18120" windowWidth="29040" windowHeight="17640" xr2:uid="{70C1AA1D-BA83-4990-86ED-1120C4C91D39}"/>
  </bookViews>
  <sheets>
    <sheet name="Example 10"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<sst xmlns="http://schemas.openxmlformats.org/spreadsheetml/2006/main" count="2661" uniqueCount="820">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</sst>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447675</xdr:colOff>
      <xdr:row>81</xdr:row>
      <xdr:rowOff>53975</xdr:rowOff>
    </xdr:from>
    <xdr:to>
      <xdr:col>12</xdr:col>
      <xdr:colOff>267335</xdr:colOff>
      <xdr:row>107</xdr:row>
      <xdr:rowOff>5715</xdr:rowOff>
    </xdr:to>
    <xdr:pic>
      <xdr:nvPicPr>
        <xdr:cNvPr id="9" name="Picture 8">
          <a:extLst>
            <a:ext uri="{FF2B5EF4-FFF2-40B4-BE49-F238E27FC236}">
              <a16:creationId xmlns:a16="http://schemas.microsoft.com/office/drawing/2014/main" id="{E857F704-F4A8-4913-B829-D571EBAE82A3}"/>
            </a:ext>
          </a:extLst>
        </xdr:cNvPr>
        <xdr:cNvPicPr/>
      </xdr:nvPicPr>
      <xdr:blipFill>
        <a:blip xmlns:r="http://schemas.openxmlformats.org/officeDocument/2006/relationships" r:embed="rId1"/>
        <a:stretch>
          <a:fillRect/>
        </a:stretch>
      </xdr:blipFill>
      <xdr:spPr>
        <a:xfrm>
          <a:off x="9344025" y="15608300"/>
          <a:ext cx="5734685" cy="3082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91" workbookViewId="0">
      <selection activeCell="A91" sqref="A91:C91"/>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10</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x14ac:dyDescent="0.3">
      <c r="A91" s="289" t="s">
        <v>807</v>
      </c>
      <c r="B91" s="290"/>
      <c r="C91" s="291"/>
    </row>
    <row r="92" spans="1:3" x14ac:dyDescent="0.3">
      <c r="A92" s="263"/>
      <c r="B92" s="264" t="s">
        <v>776</v>
      </c>
      <c r="C92" s="265"/>
    </row>
    <row r="93" spans="1:3" x14ac:dyDescent="0.3">
      <c r="A93" s="263"/>
      <c r="B93" s="266"/>
      <c r="C93" s="265" t="s">
        <v>798</v>
      </c>
    </row>
    <row r="94" spans="1:3" x14ac:dyDescent="0.3">
      <c r="A94" s="263"/>
      <c r="B94" s="266"/>
      <c r="C94" s="265" t="s">
        <v>805</v>
      </c>
    </row>
    <row r="95" spans="1:3" x14ac:dyDescent="0.3">
      <c r="A95" s="263"/>
      <c r="B95" s="266"/>
      <c r="C95" s="265"/>
    </row>
    <row r="96" spans="1:3" x14ac:dyDescent="0.3">
      <c r="A96" s="263"/>
      <c r="B96" s="264" t="s">
        <v>780</v>
      </c>
      <c r="C96" s="265"/>
    </row>
    <row r="97" spans="1:3" x14ac:dyDescent="0.3">
      <c r="A97" s="263"/>
      <c r="B97" s="264"/>
      <c r="C97" s="265" t="s">
        <v>796</v>
      </c>
    </row>
    <row r="98" spans="1:3" x14ac:dyDescent="0.3">
      <c r="A98" s="267"/>
      <c r="B98" s="268"/>
      <c r="C98" s="269"/>
    </row>
    <row r="100" spans="1:3" x14ac:dyDescent="0.3">
      <c r="A100" s="288" t="s">
        <v>819</v>
      </c>
    </row>
  </sheetData>
  <sheetProtection algorithmName="SHA-512" hashValue="c+OKCZXPrNuWdM7maInjJIaqe9mSJguCgf4w85CAcPBNePho9L4JMBNYL9smaoPWIyaYp6DnWmeIjfIydVAiOg==" saltValue="wrP0kXNvKGl7Fo0Yn+Nkpg=="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107400</v>
      </c>
      <c r="F1" s="308"/>
      <c r="H1" s="116" t="s">
        <v>208</v>
      </c>
      <c r="I1" s="117"/>
      <c r="J1" s="117"/>
      <c r="K1" s="117"/>
      <c r="L1" s="117"/>
      <c r="M1" s="135"/>
      <c r="O1" s="116" t="s">
        <v>94</v>
      </c>
      <c r="P1" s="117"/>
      <c r="Q1" s="308">
        <f>SUM(R:R)</f>
        <v>-26496</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47800</v>
      </c>
      <c r="Q5" s="156">
        <f>-E8</f>
        <v>-0.28000000000000003</v>
      </c>
      <c r="R5" s="130">
        <f>P5*Q5</f>
        <v>-13384.000000000002</v>
      </c>
    </row>
    <row r="6" spans="2:18" ht="27.65" customHeight="1" x14ac:dyDescent="0.3">
      <c r="B6" s="127" t="s">
        <v>235</v>
      </c>
      <c r="C6" s="127" t="s">
        <v>159</v>
      </c>
      <c r="D6" s="128">
        <f>IFERROR(INDEX('Summary Charges sheet'!$AB129:$AK129,MATCH('Summary Charges sheet'!$E$1,'Summary Charges sheet'!$AB$1:$AK$1,0)),0)</f>
        <v>200</v>
      </c>
      <c r="E6" s="134">
        <v>239</v>
      </c>
      <c r="F6" s="130">
        <f>D6*E6</f>
        <v>47800</v>
      </c>
      <c r="H6" s="127" t="s">
        <v>172</v>
      </c>
      <c r="I6" s="128"/>
      <c r="J6" s="128"/>
      <c r="K6" s="128">
        <f t="shared" ref="K6:K19" si="0">J6-I6</f>
        <v>0</v>
      </c>
      <c r="L6" s="128">
        <v>3</v>
      </c>
      <c r="M6" s="128">
        <f t="shared" ref="M6:M19" si="1">K6*L6</f>
        <v>0</v>
      </c>
      <c r="O6" s="171" t="s">
        <v>241</v>
      </c>
      <c r="P6" s="146">
        <f>SUM(F12:F16)</f>
        <v>59600</v>
      </c>
      <c r="Q6" s="156">
        <f>-E17</f>
        <v>-0.22</v>
      </c>
      <c r="R6" s="130">
        <f>P6*Q6</f>
        <v>-13112</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200</v>
      </c>
      <c r="E14" s="134">
        <v>298</v>
      </c>
      <c r="F14" s="130">
        <f>D14*E14</f>
        <v>59600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0GKFX4fzmrYA3SL7L9qIrs4x2YGE22VVzuD5DDHPIyErYe3NSIsexZcwyy6ijfLkvRfC+j7WgyYiL7C2cATWHA==" saltValue="1zTGQ5iT5NV5YsppsBW+8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0</v>
      </c>
      <c r="K4" s="24">
        <f>'s45'!K1</f>
        <v>0</v>
      </c>
      <c r="L4" s="70" t="s">
        <v>69</v>
      </c>
      <c r="M4" s="28">
        <f t="shared" ref="M4:M9" si="0">SUM(J4:L4)</f>
        <v>0</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10626</v>
      </c>
      <c r="K6" s="22">
        <f>'s51'!K1</f>
        <v>407</v>
      </c>
      <c r="L6" s="71" t="s">
        <v>69</v>
      </c>
      <c r="M6" s="30">
        <f t="shared" si="0"/>
        <v>11033</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47800</v>
      </c>
      <c r="K8" s="72" t="s">
        <v>69</v>
      </c>
      <c r="L8" s="170">
        <f>'s146'!R5</f>
        <v>-13384.000000000002</v>
      </c>
      <c r="M8" s="56">
        <f t="shared" si="0"/>
        <v>34416</v>
      </c>
    </row>
    <row r="9" spans="2:16" ht="14.4" customHeight="1" thickBot="1" x14ac:dyDescent="0.35">
      <c r="B9" s="296"/>
      <c r="C9" s="92" t="s">
        <v>36</v>
      </c>
      <c r="D9" s="93" t="s">
        <v>49</v>
      </c>
      <c r="E9" s="92">
        <v>5.6</v>
      </c>
      <c r="F9" s="95" t="s">
        <v>79</v>
      </c>
      <c r="H9" s="16"/>
      <c r="I9" s="17" t="s">
        <v>70</v>
      </c>
      <c r="J9" s="20">
        <f>SUM(J4:J8)</f>
        <v>58426</v>
      </c>
      <c r="K9" s="21">
        <f>SUM(K4:K8)</f>
        <v>407</v>
      </c>
      <c r="L9" s="79">
        <f>SUM(L4:L8)</f>
        <v>-13384.000000000002</v>
      </c>
      <c r="M9" s="27">
        <f t="shared" si="0"/>
        <v>45449</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59600</v>
      </c>
      <c r="K17" s="72" t="s">
        <v>69</v>
      </c>
      <c r="L17" s="170">
        <f>'s146'!R6</f>
        <v>-13112</v>
      </c>
      <c r="M17" s="57">
        <f t="shared" si="1"/>
        <v>46488</v>
      </c>
    </row>
    <row r="18" spans="2:13" ht="14.4" customHeight="1" thickBot="1" x14ac:dyDescent="0.35">
      <c r="H18" s="16"/>
      <c r="I18" s="17" t="s">
        <v>70</v>
      </c>
      <c r="J18" s="35">
        <f>SUM(J12:J17)</f>
        <v>59600</v>
      </c>
      <c r="K18" s="36">
        <f>SUM(K12:K17)</f>
        <v>0</v>
      </c>
      <c r="L18" s="76">
        <f>SUM(L12:L17)</f>
        <v>-13112</v>
      </c>
      <c r="M18" s="37">
        <f t="shared" si="1"/>
        <v>46488</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118026</v>
      </c>
      <c r="K25" s="62">
        <f>K23+K18+K9</f>
        <v>407</v>
      </c>
      <c r="L25" s="78">
        <f>L23+L18+L9</f>
        <v>-26496</v>
      </c>
      <c r="M25" s="69">
        <f>M23+M18+M9</f>
        <v>91937</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10'!B4</f>
        <v>10</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0</v>
      </c>
      <c r="F1" s="308"/>
      <c r="H1" s="116" t="s">
        <v>68</v>
      </c>
      <c r="I1" s="117"/>
      <c r="J1" s="117"/>
      <c r="K1" s="308">
        <f>SUM(L:L)</f>
        <v>0</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0</v>
      </c>
      <c r="E5" s="134">
        <v>72</v>
      </c>
      <c r="F5" s="138">
        <f>D5*E5</f>
        <v>0</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0</v>
      </c>
      <c r="E6" s="134">
        <v>29</v>
      </c>
      <c r="F6" s="138">
        <f>D6*E6</f>
        <v>0</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10626</v>
      </c>
      <c r="F1" s="308"/>
      <c r="H1" s="116" t="s">
        <v>68</v>
      </c>
      <c r="I1" s="117"/>
      <c r="J1" s="117"/>
      <c r="K1" s="308">
        <f>SUM(L:L)</f>
        <v>407</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1</v>
      </c>
      <c r="K5" s="145">
        <v>407</v>
      </c>
      <c r="L5" s="130">
        <f>J5*K5</f>
        <v>407</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1</v>
      </c>
      <c r="E11" s="134">
        <v>69</v>
      </c>
      <c r="F11" s="130">
        <f t="shared" ref="F11:F14" si="1">D11*E11</f>
        <v>69</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1</v>
      </c>
      <c r="E12" s="145">
        <v>226</v>
      </c>
      <c r="F12" s="130">
        <f t="shared" si="1"/>
        <v>226</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1</v>
      </c>
      <c r="E14" s="134">
        <v>5720</v>
      </c>
      <c r="F14" s="130">
        <f t="shared" si="1"/>
        <v>5720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1</v>
      </c>
      <c r="E20" s="134">
        <v>34</v>
      </c>
      <c r="F20" s="138">
        <f>D20*E20</f>
        <v>34</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199</v>
      </c>
      <c r="E21" s="134">
        <v>23</v>
      </c>
      <c r="F21" s="138">
        <f>D21*E21</f>
        <v>4577</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JvcZ+ktBhxzWjjWTSo291ywf0cEn+DW5le7NKtATNsNqXUcNO03uXijXej4UllDom9SeoTTk/Hrv07GtyBgQ+Q==" saltValue="DeLCQR8R1lkNd9s9gvQd2w=="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CORPGOV-694211001-54</_dlc_DocId>
    <_dlc_DocIdUrl xmlns="9390b88a-687a-4926-b94c-e3ac1c4de516">
      <Url>https://wessexwater.sharepoint.com/sites/SC0003/F013/_layouts/15/DocIdRedir.aspx?ID=CORPGOV-694211001-54</Url>
      <Description>CORPGOV-694211001-54</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5.xml><?xml version="1.0" encoding="utf-8"?>
<ds:datastoreItem xmlns:ds="http://schemas.openxmlformats.org/officeDocument/2006/customXml" ds:itemID="{880AC15B-B7C2-4272-A261-1278B6EDF4C4}">
  <ds:schemaRef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db5a98da-cae3-496a-ade7-6a2c7b00b148"/>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10</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379887b8-7811-4ad1-9026-8eba02b45a77</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