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C55F6A94-8291-416F-9FF9-E08AA8C4EDEC}" xr6:coauthVersionLast="45" xr6:coauthVersionMax="45" xr10:uidLastSave="{00000000-0000-0000-0000-000000000000}"/>
  <workbookProtection workbookAlgorithmName="SHA-512" workbookHashValue="BpipJmGZuV+UsXKyYXgxGZq3HGZT4yUm+vdS+7vZU9jKF/uoTmjcCWusH99YLdJ/lA+aMUhpuuekr13jhP/Oqw==" workbookSaltValue="dRBFyjFffOEjC1iJkQqVgw==" workbookSpinCount="100000" lockStructure="1"/>
  <bookViews>
    <workbookView xWindow="0" yWindow="-18120" windowWidth="29040" windowHeight="17640" xr2:uid="{70C1AA1D-BA83-4990-86ED-1120C4C91D39}"/>
  </bookViews>
  <sheets>
    <sheet name="Example 1" sheetId="17" r:id="rId1"/>
    <sheet name="Calculator" sheetId="2" r:id="rId2"/>
    <sheet name="Summary Charges sheet" sheetId="16" state="hidden" r:id="rId3"/>
    <sheet name="s45" sheetId="1" r:id="rId4"/>
    <sheet name="s41" sheetId="6" r:id="rId5"/>
    <sheet name="s51" sheetId="7" r:id="rId6"/>
    <sheet name="s185" sheetId="8" r:id="rId7"/>
    <sheet name="s106|7" sheetId="9" r:id="rId8"/>
    <sheet name="s98" sheetId="10" r:id="rId9"/>
    <sheet name="s102" sheetId="11" r:id="rId10"/>
    <sheet name="s104" sheetId="12" r:id="rId11"/>
    <sheet name="s185 " sheetId="13" r:id="rId12"/>
    <sheet name="s146" sheetId="5" r:id="rId13"/>
    <sheet name="Other" sheetId="14" r:id="rId14"/>
    <sheet name="Dropdowns" sheetId="15" state="hidden" r:id="rId1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'Summary Charges sheet'!$A$2:$AY$140</definedName>
    <definedName name="Pal_Workbook_GUID" hidden="1">"Z2GW74AZ8GSYM4MVQVT9DPHH"</definedName>
    <definedName name="_xlnm.Print_Area" localSheetId="3">'s45'!$B$1:$G$32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E1" i="16" l="1"/>
  <c r="D16" i="5" l="1"/>
  <c r="D15" i="5"/>
  <c r="D14" i="5"/>
  <c r="D13" i="5"/>
  <c r="D17" i="5"/>
  <c r="D12" i="5"/>
  <c r="D6" i="5"/>
  <c r="D7" i="5"/>
  <c r="D8" i="5"/>
  <c r="D5" i="5"/>
  <c r="J5" i="7"/>
  <c r="D12" i="7"/>
  <c r="D13" i="7"/>
  <c r="D14" i="7"/>
  <c r="D11" i="7"/>
  <c r="D19" i="7"/>
  <c r="D20" i="7"/>
  <c r="D21" i="7"/>
  <c r="D22" i="7"/>
  <c r="D18" i="7"/>
  <c r="J6" i="6"/>
  <c r="J7" i="6"/>
  <c r="J8" i="6"/>
  <c r="J9" i="6"/>
  <c r="J10" i="6"/>
  <c r="J11" i="6"/>
  <c r="J12" i="6"/>
  <c r="J13" i="6"/>
  <c r="J14" i="6"/>
  <c r="J15" i="6"/>
  <c r="J16" i="6"/>
  <c r="J17" i="6"/>
  <c r="J18" i="6"/>
  <c r="J19" i="6"/>
  <c r="J5" i="6"/>
  <c r="D6" i="6"/>
  <c r="D7" i="6"/>
  <c r="D8" i="6"/>
  <c r="D5" i="6"/>
  <c r="J6" i="1"/>
  <c r="J7" i="1"/>
  <c r="J8" i="1"/>
  <c r="J9" i="1"/>
  <c r="J10" i="1"/>
  <c r="J11" i="1"/>
  <c r="J12" i="1"/>
  <c r="J13" i="1"/>
  <c r="J14" i="1"/>
  <c r="J15" i="1"/>
  <c r="J16" i="1"/>
  <c r="J17" i="1"/>
  <c r="J18" i="1"/>
  <c r="J19" i="1"/>
  <c r="J20" i="1"/>
  <c r="J21" i="1"/>
  <c r="J22" i="1"/>
  <c r="J23" i="1"/>
  <c r="J24" i="1"/>
  <c r="J5" i="1"/>
  <c r="D6" i="1"/>
  <c r="D7" i="1"/>
  <c r="D8" i="1"/>
  <c r="D9" i="1"/>
  <c r="D5" i="1"/>
  <c r="D13" i="1"/>
  <c r="B3" i="15"/>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c r="M7" i="2"/>
  <c r="M5" i="2"/>
  <c r="M21" i="5"/>
  <c r="F16" i="5" s="1"/>
  <c r="P6" i="5" s="1"/>
  <c r="R6" i="5" s="1"/>
  <c r="L17" i="2" s="1"/>
  <c r="L18" i="2" s="1"/>
  <c r="K9" i="2"/>
  <c r="M4" i="2"/>
  <c r="M16" i="2"/>
  <c r="J15" i="2"/>
  <c r="M6" i="2"/>
  <c r="K18" i="2"/>
  <c r="J17" i="2" l="1"/>
  <c r="M17" i="2" s="1"/>
  <c r="M13" i="2"/>
  <c r="K25" i="2"/>
  <c r="F7" i="5"/>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<sst xmlns="http://schemas.openxmlformats.org/spreadsheetml/2006/main" count="2661" uniqueCount="820">
  <si>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</si>
  <si>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</si>
  <si>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</si>
  <si>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</si>
  <si>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</si>
  <si>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</si>
  <si>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</si>
  <si>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</si>
  <si>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</si>
  <si>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</si>
  <si>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</si>
  <si>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</si>
  <si>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</si>
  <si>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</si>
  <si>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</si>
  <si>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</si>
  <si>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</si>
  <si>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</si>
  <si>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</si>
  <si>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</si>
  <si>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</si>
  <si>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</si>
  <si>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</si>
  <si>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</si>
  <si>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</si>
  <si>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</si>
  <si>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</si>
  <si>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</si>
  <si>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</si>
  <si>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</si>
  <si>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</si>
  <si>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</si>
  <si>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</si>
  <si>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</si>
  <si>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</si>
  <si>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</si>
  <si>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</si>
  <si>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</si>
  <si>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</si>
  <si>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</si>
  <si>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</si>
  <si>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</si>
  <si>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</si>
  <si>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</si>
  <si>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</si>
  <si>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</si>
  <si>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</si>
  <si>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</si>
  <si>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</si>
  <si>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</si>
  <si>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</si>
  <si>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</si>
  <si>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</si>
  <si>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</si>
  <si>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</si>
  <si>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</si>
  <si>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</si>
  <si>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</si>
  <si>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</si>
  <si>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</si>
  <si>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</si>
  <si>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</si>
  <si>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</si>
  <si>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</si>
  <si>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</si>
  <si>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</si>
  <si>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</si>
  <si>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</si>
  <si>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</si>
  <si>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</si>
  <si>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</si>
  <si>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</si>
  <si>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</si>
  <si>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</si>
  <si>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</si>
  <si>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</si>
  <si>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</si>
  <si>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</si>
  <si>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</si>
  <si>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</si>
  <si>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6-1, 7-2,</t>
    </r>
    <r>
      <rPr>
        <sz val="11"/>
        <color theme="1"/>
        <rFont val="Arial"/>
        <family val="2"/>
      </rPr>
      <t xml:space="preserve"> </t>
    </r>
    <r>
      <rPr>
        <b/>
        <sz val="11"/>
        <color theme="1"/>
        <rFont val="Arial"/>
        <family val="2"/>
      </rPr>
      <t>7-4</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</si>
  <si>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</si>
  <si>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</si>
  <si>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</si>
  <si>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</si>
  <si>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</si>
  <si>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</si>
  <si>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</si>
  <si>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</si>
  <si>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</si>
  <si>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</si>
  <si>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</si>
  <si>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</si>
  <si>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</si>
  <si>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</si>
  <si>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</si>
  <si>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</si>
  <si>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</si>
  <si>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</si>
  <si>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</si>
  <si>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</si>
  <si>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</si>
  <si>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</si>
  <si>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</si>
  <si>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</si>
  <si>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</si>
  <si>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</si>
  <si>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</si>
  <si>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</si>
  <si>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</si>
  <si>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</si>
  <si>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</si>
  <si>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</si>
  <si>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</si>
  <si>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</si>
  <si>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</si>
  <si>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</si>
  <si>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</si>
  <si>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</si>
  <si>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</si>
  <si>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</si>
  <si>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</si>
  <si>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</si>
  <si>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</si>
  <si>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</si>
  <si>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</si>
  <si>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</si>
  <si>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</si>
  <si>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</si>
  <si>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</si>
  <si>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</si>
  <si>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</si>
  <si>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</si>
  <si>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</si>
  <si>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</si>
  <si>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</si>
  <si>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</si>
  <si>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</si>
  <si>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</si>
  <si>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</si>
  <si>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</si>
  <si>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</si>
  <si>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</si>
  <si>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</si>
  <si>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</si>
  <si>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</si>
  <si>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</si>
  <si>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</si>
  <si>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</si>
  <si>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</si>
  <si>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</si>
  <si>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</si>
  <si>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</si>
  <si>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</si>
  <si>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</si>
  <si>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</si>
  <si>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</si>
  <si>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</si>
  <si>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</si>
  <si>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</si>
  <si>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</si>
  <si>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</si>
  <si>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</si>
  <si>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</si>
  <si>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</si>
  <si>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</si>
  <si>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</si>
  <si>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</si>
  <si>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</si>
  <si>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</si>
  <si>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</si>
  <si>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</si>
  <si>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</si>
  <si>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</si>
  <si>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</si>
  <si>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</si>
  <si>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</si>
  <si>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</si>
  <si>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</si>
  <si>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</si>
  <si>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</si>
  <si>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</si>
  <si>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</si>
  <si>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</si>
  <si>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</si>
  <si>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</si>
  <si>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</si>
  <si>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</si>
  <si>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</si>
  <si>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</si>
  <si>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</si>
  <si>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</si>
  <si>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</si>
  <si>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</si>
  <si>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</si>
  <si>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</si>
  <si>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</si>
  <si>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</si>
  <si>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</si>
  <si>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</si>
  <si>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</si>
  <si>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</si>
  <si>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</si>
  <si>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</si>
  <si>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</si>
  <si>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</si>
  <si>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</si>
  <si>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</si>
  <si>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</si>
  <si>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</si>
  <si>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</si>
  <si>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</si>
  <si>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</si>
  <si>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</si>
  <si>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</si>
  <si>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</si>
  <si>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</si>
  <si>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</si>
  <si>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</si>
  <si>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</si>
  <si>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Excavate, supply and lay ≤150mm diameter pipe (and reinstate where required)</t>
  </si>
  <si>
    <t>Excavate, supply and lay &gt;150mm diameter pipe (and reinstate where required)</t>
  </si>
  <si>
    <t>Excavate, supply and lay rising main (and reinstate where required)</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</si>
  <si>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</si>
  <si>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</si>
  <si>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</si>
  <si>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</si>
  <si>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</si>
  <si>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</si>
  <si>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</si>
  <si>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</si>
  <si>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</si>
  <si>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</si>
  <si>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</si>
  <si>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</si>
  <si>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</si>
  <si>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</si>
  <si>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</si>
  <si>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</si>
  <si>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</si>
  <si>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</si>
  <si>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</si>
  <si>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</si>
  <si>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</si>
  <si>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</si>
  <si>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</si>
  <si>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</si>
  <si>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</si>
  <si>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</si>
  <si>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</si>
  <si>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</si>
  <si>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</si>
  <si>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</si>
  <si>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</si>
  <si>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</si>
  <si>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</si>
  <si>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</si>
  <si>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</si>
  <si>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</si>
  <si>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</si>
  <si>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</si>
  <si>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</si>
  <si>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</si>
  <si>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</si>
  <si>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</si>
  <si>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</si>
  <si>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</si>
  <si>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</si>
  <si>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</si>
  <si>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</si>
  <si>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</si>
  <si>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</si>
  <si>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</si>
  <si>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</si>
  <si>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</si>
  <si>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</si>
  <si>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</si>
  <si>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</si>
  <si>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</si>
  <si>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</si>
  <si>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</si>
  <si>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</si>
  <si>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</si>
  <si>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</si>
  <si>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</si>
  <si>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</si>
  <si>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</si>
  <si>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</si>
  <si>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</si>
  <si>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</si>
  <si>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</si>
  <si>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</si>
  <si>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</si>
  <si>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</si>
  <si>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</si>
  <si>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Nr</t>
  </si>
  <si>
    <t>Charge Ref</t>
  </si>
  <si>
    <t>Table Name</t>
  </si>
  <si>
    <t>Charge Item</t>
  </si>
  <si>
    <t>Charge Unit</t>
  </si>
  <si>
    <t>Corporate Fee</t>
  </si>
  <si>
    <t>18-19 Charge</t>
  </si>
  <si>
    <t>19-20 Charge</t>
  </si>
  <si>
    <t>20-21 Charge</t>
  </si>
  <si>
    <t>21-22 Charge</t>
  </si>
  <si>
    <t>% Chg</t>
  </si>
  <si>
    <t>Check</t>
  </si>
  <si>
    <t>To Do</t>
  </si>
  <si>
    <t>Query/Response</t>
  </si>
  <si>
    <t>Charge Owner</t>
  </si>
  <si>
    <t>PF?</t>
  </si>
  <si>
    <t>Description</t>
  </si>
  <si>
    <t>Calculation</t>
  </si>
  <si>
    <t>PF Person</t>
  </si>
  <si>
    <t>PF Charge</t>
  </si>
  <si>
    <t>Old Basis of Charge</t>
  </si>
  <si>
    <t>18/19</t>
  </si>
  <si>
    <t>19/20</t>
  </si>
  <si>
    <t>20/21</t>
  </si>
  <si>
    <t>&gt;
Current Year examples</t>
  </si>
  <si>
    <t>Connection only
One house
Both - Short</t>
  </si>
  <si>
    <t>Connection only
One house
Both - Long</t>
  </si>
  <si>
    <t>Connection only 
Block of 10 flats
Both - Short</t>
  </si>
  <si>
    <t>Connection only 
Block of 10 flats
Both - Long</t>
  </si>
  <si>
    <t>Small House Development
10 new conns of new main
Both</t>
  </si>
  <si>
    <t>Medium House Development
50 new conns of new main
Both</t>
  </si>
  <si>
    <t>Large House Development
200 new conns of new main
Both</t>
  </si>
  <si>
    <t>Small House Development
10 new conns of new main
Both - SLP</t>
  </si>
  <si>
    <t>Medium House Development
50 new conns of new main
Both - SLP</t>
  </si>
  <si>
    <t>Large House Development
200 new conns of new main
Both - SLP</t>
  </si>
  <si>
    <t>xx</t>
  </si>
  <si>
    <t>&gt;
Prior Year examples</t>
  </si>
  <si>
    <t>3-1-1</t>
  </si>
  <si>
    <t>Table 3-1</t>
  </si>
  <si>
    <t>Charges payable for asset plans and viability studies</t>
  </si>
  <si>
    <t/>
  </si>
  <si>
    <t xml:space="preserve">Charge only comes out to £4 per map at most so not worth it But competition vs Searches </t>
  </si>
  <si>
    <t>Matt Addison</t>
  </si>
  <si>
    <t>Find map extract, send out, and process payment.</t>
  </si>
  <si>
    <t>2018/19 - Assumes 1/2 hour of time to find extract, send out, and process payment. 0.4 hours * £36.81</t>
  </si>
  <si>
    <t>3-1-2</t>
  </si>
  <si>
    <t>Customer uses tool to find map extract for themselves</t>
  </si>
  <si>
    <t>3-1-3</t>
  </si>
  <si>
    <t>This will be accompanied with a note to clarify the amount of work that will be done for free</t>
  </si>
  <si>
    <t>Desktop study of existing system capacity, may include physical logging and site investigation of existing network operating parameters</t>
  </si>
  <si>
    <t>3-2-1</t>
  </si>
  <si>
    <t>Table 3-2</t>
  </si>
  <si>
    <t>Abortive visit charges</t>
  </si>
  <si>
    <t>£75 + any relevant costs</t>
  </si>
  <si>
    <t>Simon Hole</t>
  </si>
  <si>
    <t xml:space="preserve">Admin Charges for each abortive visit - </t>
  </si>
  <si>
    <t>Labour only</t>
  </si>
  <si>
    <t>Simon Hole (with updates to rate from finance)</t>
  </si>
  <si>
    <t>3-2-2</t>
  </si>
  <si>
    <t>OH (5%) omitted last year from salary rate</t>
  </si>
  <si>
    <t>Site Manager completing inspection to ensure site will be ready for next visit</t>
  </si>
  <si>
    <t>3-2-3</t>
  </si>
  <si>
    <t xml:space="preserve">Time for gang to be stood up pending access to works </t>
  </si>
  <si>
    <t>CKBS average + corporate fee of 6%</t>
  </si>
  <si>
    <t>3-2-4</t>
  </si>
  <si>
    <t xml:space="preserve">Two days charged for insufficent notice of cancellation </t>
  </si>
  <si>
    <t>3-2-5</t>
  </si>
  <si>
    <t>One day charged for remobilisation of gang to site</t>
  </si>
  <si>
    <t>CKBS average + corporate fee of 6%. Recovery of lost time and remobilisation charges for resources allocated to planned work aborted by client</t>
  </si>
  <si>
    <t>4-1-1</t>
  </si>
  <si>
    <t>Table 4-1</t>
  </si>
  <si>
    <t>Service connection administration charges (non-contestable) Section 45</t>
  </si>
  <si>
    <t>Administration costs of processing an application for a new water supply connection (process application, create water regs record, manage payment + site survey + scheduling an appointment + GIS update (FM + RAPID))</t>
  </si>
  <si>
    <t>Matt Addison &amp; Sophie Calvert (updated CI inspector</t>
  </si>
  <si>
    <t>Process application, create water regs record, manage payment + site survey + scheduling an appointment + GIS update (FM + RAPID) \= billing records update. 1.5 hours admin 0.5 hours GIS</t>
  </si>
  <si>
    <t>4-1-2</t>
  </si>
  <si>
    <t>Administration costs of processing an application for a new water supply connection (process application, manage payment + site survey + scheduling appointment+ GIS update (FM + RAPID) + billing records update)</t>
  </si>
  <si>
    <t>Matt Addison &amp; Sophie Calvert</t>
  </si>
  <si>
    <t>Process application, manage payment + site survey + GIS update (FM + RAPID) + billing records update. 0.75 hours admin 0.5 hours GIS</t>
  </si>
  <si>
    <t>4-1-3</t>
  </si>
  <si>
    <t>Administration costs of processing an application for a new water supply connection from a Self Lay Provider (Process application, create water regs record, manage payment + site survey + scheduling an appointment + GIS update (FM + RAPID))</t>
  </si>
  <si>
    <t>Process application, create water regs record, manage payment + site survey + scheduling an appointment + GIS update (FM + RAPID) \= billing records update. 1 hours admin 0.5 hours GIS</t>
  </si>
  <si>
    <t>4-1-4</t>
  </si>
  <si>
    <t>Administration costs of processing an application for a new water supply connection from a Self Lay Provider (GIS update (FM + RAPID) + billing records update)</t>
  </si>
  <si>
    <t>Process application, manage payment + site survey + GIS update (FM + RAPID) + billing records update. 0.5 hours admin 0.5 hours GIS</t>
  </si>
  <si>
    <t>4-1-5</t>
  </si>
  <si>
    <t>charge out rate change due to their total cost / number of jobs so it moves around</t>
  </si>
  <si>
    <t>Inspect service pipe trenches for conformity, depth, line and level</t>
  </si>
  <si>
    <t>Matthew Addison</t>
  </si>
  <si>
    <t>Inspect service pipe trenches for conformity, depth, line and level. 0.5 hours * £36.81</t>
  </si>
  <si>
    <t>4-2-1</t>
  </si>
  <si>
    <t>Table 4-2</t>
  </si>
  <si>
    <t>Service connection charges (contestable) Section 45</t>
  </si>
  <si>
    <t>4-2-2</t>
  </si>
  <si>
    <t>4-2-3</t>
  </si>
  <si>
    <t>More detailed data has been used to compile this from the bottom up and reinstatement costs weighted based on frequency of road, path or verge</t>
  </si>
  <si>
    <t>Tony Eavis</t>
  </si>
  <si>
    <t>Excavate to expose existing main, tap and connect live main, excavate provide and and lay communucation pipe, excavate and install MVU/meter box + join to private supply pipe</t>
  </si>
  <si>
    <t>Per connection</t>
  </si>
  <si>
    <t>Thomas Mansfield</t>
  </si>
  <si>
    <t>4-2-4</t>
  </si>
  <si>
    <t>This is based on the same costs as 4-2-7 and is a separate line for clarity to developers
More detailed data has been used to compile this from the bottom up this year</t>
  </si>
  <si>
    <t xml:space="preserve">Additional connection (≤32mm diameter) in same trench </t>
  </si>
  <si>
    <t>charge same as developer digs and refills</t>
  </si>
  <si>
    <t>4-2-5</t>
  </si>
  <si>
    <t>Excavate to expose existing main, tap and connect live main, excavate and lay communucation pipe, excavate and install MVU/meter box</t>
  </si>
  <si>
    <t>4-2-6</t>
  </si>
  <si>
    <t>This is based on the similar costs as 4-2-8 and is a separate line for clarity to developers
More detailed data has been used to compile this from the bottom up</t>
  </si>
  <si>
    <t xml:space="preserve">Additional connection (&gt;32mm diameter) in same trench </t>
  </si>
  <si>
    <t>Priced as an additional connection</t>
  </si>
  <si>
    <t>4-2-7</t>
  </si>
  <si>
    <t>More detailed data has been used to compile this from the bottom up</t>
  </si>
  <si>
    <t>Connection (≤32mm diameter) to main (including supply and installation of meter &amp; meter box) where developer provides all excavation and refill</t>
  </si>
  <si>
    <t>2018/19 £50 RR + 6% corporate overhead</t>
  </si>
  <si>
    <t>4-2-8</t>
  </si>
  <si>
    <t>Connection (&gt;32mm diameter) to main (including supply and installation of meter &amp; meter box) where developer provides all excavation and refill</t>
  </si>
  <si>
    <t>2018/19 £120/£173 industry average + 6% corporate overhead</t>
  </si>
  <si>
    <t>4-2-9</t>
  </si>
  <si>
    <t>4-2-10</t>
  </si>
  <si>
    <t>4-2-11</t>
  </si>
  <si>
    <t>4-2-12</t>
  </si>
  <si>
    <t>New</t>
  </si>
  <si>
    <t>The time taken will need to be reviewed with actual data once available</t>
  </si>
  <si>
    <t>supply and lay additional pipe where no excavation or reinstatement</t>
  </si>
  <si>
    <t>Tom Mansfield</t>
  </si>
  <si>
    <t>4-2-13</t>
  </si>
  <si>
    <t>Ian Coupe</t>
  </si>
  <si>
    <t>Non-standard connection (&gt;32mm) + 4-port manifold box (with 2m excavation &amp; reinstatement) (excluding meters)</t>
  </si>
  <si>
    <t>Non-standard connection cost + material + store handling fee</t>
  </si>
  <si>
    <t>Elaine Poirot</t>
  </si>
  <si>
    <t>non-Standard Conn + additional 3 meters + cost of 4 port manifold box</t>
  </si>
  <si>
    <t>4-2-14</t>
  </si>
  <si>
    <t>Non-standard connection (&gt;32mm) + 6-port manifold box (with 2m excavation &amp; reinstatement)</t>
  </si>
  <si>
    <t>Excavate to expose existing main, tap and connect live main, excavate and lay communucation pipe, excavate and install manifold and surface box</t>
  </si>
  <si>
    <t>4-2-15</t>
  </si>
  <si>
    <t>Supply 15mm meter (non-AMR)</t>
  </si>
  <si>
    <t xml:space="preserve">Supply only of meter body and meter box components for installation by others </t>
  </si>
  <si>
    <t>Meter + meter box + store handling fee</t>
  </si>
  <si>
    <t>4-2-16</t>
  </si>
  <si>
    <t>4-2-17</t>
  </si>
  <si>
    <t>Add to supply of meter above</t>
  </si>
  <si>
    <t>Install meter and meter box.</t>
  </si>
  <si>
    <t>Excavate and install meter and meter box. 1 hr work</t>
  </si>
  <si>
    <t>4-2-18</t>
  </si>
  <si>
    <t>Mainly metered now</t>
  </si>
  <si>
    <t>Eco Reg</t>
  </si>
  <si>
    <t>Estimated cost of the water used in building properties - 37 m3 used on average x full volumetric rate (1.9735 for 21/22) of water</t>
  </si>
  <si>
    <t>4-2-19</t>
  </si>
  <si>
    <t>Almost all sites need traffic management of some kind, but not all need traffic lights. As traffic lights made up the bulk of 19/20 charge (£350), this essentially meant that a fair number of customers were not getting value for money. Conversely, there were also some customers who were being charged nothing when they should have been charged a small fee (e.g. these customers benefited from ‘chapter 8’ road signs + permit but we charged them £0). 
The charge has now been averaged out across all customers who need traffic management of some form. This traffic management might just be chapter 8, or it might be traffic lights etc. This has led to it becoming significantly less expensive as the actual costs incurred by us each year are being spread amongst significantly more customers.</t>
  </si>
  <si>
    <t>Provision of temporary traffic control lights , signage and other associated equipment</t>
  </si>
  <si>
    <t>Signage weekly rate + delivery/collection</t>
  </si>
  <si>
    <t>Tony Eavis &amp; Chris Harrop</t>
  </si>
  <si>
    <t>4-2-20</t>
  </si>
  <si>
    <t>Includes permit</t>
  </si>
  <si>
    <t>Includes application for road closure to council, traffic management signage etc. and advance warning signage</t>
  </si>
  <si>
    <t>Application fee + traffic management + signage</t>
  </si>
  <si>
    <t>Apply for diversionary route, errect diversionary signage, manage signage for duration of works and recover on completion. Average cost for licence.</t>
  </si>
  <si>
    <t>4-3-1</t>
  </si>
  <si>
    <t>Table 4-3</t>
  </si>
  <si>
    <t>Disconnection charges (non-contestable) Section 62</t>
  </si>
  <si>
    <t>Permanent disconnection for domestic properties</t>
  </si>
  <si>
    <t>5-1-1</t>
  </si>
  <si>
    <t>Table 5-1</t>
  </si>
  <si>
    <t>Providing a public main as a Section 41 Requisition (non-contestable) Section 41</t>
  </si>
  <si>
    <t>Administration fee for setting up scheme, filing, liaison with developer, processing water quality test results.</t>
  </si>
  <si>
    <t>Administration fee for setting up scheme, filing, liaison with developer, processing water quality test results. 2.5 hours admin 0.5 hours GIS</t>
  </si>
  <si>
    <t>5-1-2</t>
  </si>
  <si>
    <t>Approval for third party design by S41 engineer and networks inspectors</t>
  </si>
  <si>
    <t>Approval of mains designed by others - 3.5 hours * £45.48 WECs engineer</t>
  </si>
  <si>
    <t>5-1-3</t>
  </si>
  <si>
    <t>3 man gang - WW carrying out connection for new main into the existing network including roadworks, warning letters and reinstatement necessary</t>
  </si>
  <si>
    <t>Water main + sluice valve + installation of both + reinstatement + connection + foreman supervision</t>
  </si>
  <si>
    <t>5-1-4</t>
  </si>
  <si>
    <t>WSX will no longer pass on the charge of the leakage monitor as it is not needed but preferred by WSX</t>
  </si>
  <si>
    <t>3 man gang completing the connection to our network and installation of leakage meter includingroadworks, warning letters and reinstatement</t>
  </si>
  <si>
    <t>Water main + sluice valve + meter + installation of all + reinstatement + hydrants + foreman supervision</t>
  </si>
  <si>
    <t>5-1-5</t>
  </si>
  <si>
    <t>Providing a public main as a Section 41 Requisition (non-contestable) Section 44</t>
  </si>
  <si>
    <t>Laying of additional mains where required to connect to nearest water main</t>
  </si>
  <si>
    <t>Table 5-2</t>
  </si>
  <si>
    <t>5-2-1</t>
  </si>
  <si>
    <t>Providing a public main as a Section 41 Requisition (contestable) Section 41</t>
  </si>
  <si>
    <t>5-2-2</t>
  </si>
  <si>
    <t>Design of distribution mains layouts to serve site specific requirements.</t>
  </si>
  <si>
    <t>Design of distribution mains layouts to serve site specific requirements. 1 day = see self lay. 7.5 hours * £45.48 WECs engineer</t>
  </si>
  <si>
    <t>5-2-3</t>
  </si>
  <si>
    <t>Amend design of distribution mains layouts to serve site specific requirements</t>
  </si>
  <si>
    <t>Amend design of distribution mains layouts to serve site specific requirements - 1/2 day</t>
  </si>
  <si>
    <t>5-2-4</t>
  </si>
  <si>
    <t>3 man gang installing 90mm pipe into pre dug trench with dust</t>
  </si>
  <si>
    <t>Pipe + installation + foreman supervision</t>
  </si>
  <si>
    <t>CKBS + 6% corporate fee</t>
  </si>
  <si>
    <t>5-2-5</t>
  </si>
  <si>
    <t>excavate install and dust 90mm pipe within a development boundary - unmade ground or within a grass verge with reinstatement</t>
  </si>
  <si>
    <t>5-2-6</t>
  </si>
  <si>
    <t>90mm pipe installed into a footpath with reinstatment</t>
  </si>
  <si>
    <t>Pipe + installation + reinstatement + foreman supervision</t>
  </si>
  <si>
    <t>5-2-7</t>
  </si>
  <si>
    <t>excavate existing carriageway install 90mm pipe with dust and reinstatement</t>
  </si>
  <si>
    <t>5-2-8</t>
  </si>
  <si>
    <t>Emailed Nick Routh 22/9</t>
  </si>
  <si>
    <t>Simon Hole/ Nick Routh</t>
  </si>
  <si>
    <t>3 years of analysis results in an average cost of £23.05</t>
  </si>
  <si>
    <t>5-2-9</t>
  </si>
  <si>
    <t>TR61 output</t>
  </si>
  <si>
    <t>Providing a 2kWh booster where a developer desires guaranteed pressure greater than 0.7 bar at any point on the site</t>
  </si>
  <si>
    <t xml:space="preserve">
TR61 : M&amp;E   £k = 98.407   +    1.244 *  Power  
Civils    £k = 23.494   + 1.363 * Power
in Q3 2015 prices therefore inflate:
2.0% for 16-17 charges
2.2% for 17-18 charges
3.9% for the 18-19 charges
3.2% for the 19-20 charges
2.0% (forecast) for the 20-21 charges</t>
  </si>
  <si>
    <t>Elaine Poirot (TR61)</t>
  </si>
  <si>
    <t>CKBS</t>
  </si>
  <si>
    <t>5-2-10</t>
  </si>
  <si>
    <t>Routine connection known as back to back, the connection of new mains to existing within building site and removal of temp apparatus.</t>
  </si>
  <si>
    <t>Connection</t>
  </si>
  <si>
    <t>Piece through like for like diameter main to stop end valve in excavation opened by others = £125.73 x 7.5 x 1.06</t>
  </si>
  <si>
    <t>5-2-11</t>
  </si>
  <si>
    <t>Chlorinator tester rate up due to staff change - long serving employee with final pension scheme</t>
  </si>
  <si>
    <t>Fill main, purge air, pressure test, prove main, provide test certificate</t>
  </si>
  <si>
    <t>Fill main, purge air, pressure test, prove main, provide test certificate = 18 hours * £34</t>
  </si>
  <si>
    <t>5-2-12</t>
  </si>
  <si>
    <t>Plan, deteremine dosing rate, inject and test for chlorine residual, flush, analyse water quality samples and provide test certificate</t>
  </si>
  <si>
    <t>Plan, deteremine dosing rate, inject and test for chlorine residual, flush, analyse water quality samples and provide test certificate = 9 hours * £34</t>
  </si>
  <si>
    <t>5-2-13</t>
  </si>
  <si>
    <t>Includes both the tester and labs time</t>
  </si>
  <si>
    <t>Take water quality samples, test and provide analysis certificate</t>
  </si>
  <si>
    <t>5-2-14</t>
  </si>
  <si>
    <t>See 4-2-18</t>
  </si>
  <si>
    <t>5-2-15</t>
  </si>
  <si>
    <t>See 4-2-19</t>
  </si>
  <si>
    <t>5-3-1</t>
  </si>
  <si>
    <t>Table 5-3</t>
  </si>
  <si>
    <t>Adopting self-laid mains (non-contestable) Section 51</t>
  </si>
  <si>
    <t>Decision made not to charge - see Matt Greenfield email 23/10/19</t>
  </si>
  <si>
    <t>Nick Mahoney</t>
  </si>
  <si>
    <t>Fee to instigate internal design works, enable preliminary inspections and liaison with developer.</t>
  </si>
  <si>
    <t>Decision not to charge - see Matt Greenfield email 23/10/19</t>
  </si>
  <si>
    <t>Fee to instigate internal design works, enable preliminary inspections and liaison with developer. Assumes 2 people take 1 hour to meet with the developer. 2 hours * £36.81</t>
  </si>
  <si>
    <t>5-3-2</t>
  </si>
  <si>
    <t>Re-inspection of works following amendments, alterations and corrections to agreed works.</t>
  </si>
  <si>
    <t>Re-inspection of works following amendments, alterations and corrections to agreed works. Assumes 1 hour of labour at £36.81</t>
  </si>
  <si>
    <t>5-3-3</t>
  </si>
  <si>
    <t>Ruth (email 10/10/19): On the section 51 agreement, there is no real legal input into the drawing up of these agreements as they are based on a template (some admin time from Nick’s team plus my signature) so I believe the decision was taken to not make a charge.</t>
  </si>
  <si>
    <t>Ruth Jefferson</t>
  </si>
  <si>
    <t>Legal team produces or reassesses legal agreement as part of S51 &amp; S104 activities</t>
  </si>
  <si>
    <t>Ruth: On the section 51 agreement, there is no real legal input into the drawing up of these agreements as they are based on a template (some admin time from Nick’s team plus my signature) so I believe the decision was taken to not make a charge.</t>
  </si>
  <si>
    <t>Ruth Jerfferson (email dated 10/10/19)</t>
  </si>
  <si>
    <t>Does this need to include an hour of Nick's time?</t>
  </si>
  <si>
    <t>5-3-4</t>
  </si>
  <si>
    <t>Service connection administration fees (where an SLP is providing these)</t>
  </si>
  <si>
    <t>5-3-5</t>
  </si>
  <si>
    <t xml:space="preserve">Excavate, supply and lay pipe (and reinstate where required) </t>
  </si>
  <si>
    <t>5-4-1</t>
  </si>
  <si>
    <t>Table 5-4</t>
  </si>
  <si>
    <t>Adopting self-laid mains (contestable) Section 51</t>
  </si>
  <si>
    <t>5-4-2</t>
  </si>
  <si>
    <t>5-5-1</t>
  </si>
  <si>
    <t>Table 5-5</t>
  </si>
  <si>
    <t>Diverting water mains Section 185</t>
  </si>
  <si>
    <t>Removed Corporate fee as Diversions now treated as OPEX</t>
  </si>
  <si>
    <t>Mike Gale</t>
  </si>
  <si>
    <t>Administration fee for setting up scheme, filing, financial processing, liaison with developer.</t>
  </si>
  <si>
    <t>Administration fee for setting up scheme, filing, liaison with developer, processing water quality test results. 2.5 hours admin + 1 hour GIS</t>
  </si>
  <si>
    <t>5-5-2</t>
  </si>
  <si>
    <t>Desktop appraisal of impact of proposed works on existing infrastructure, propose and cost diversionary works</t>
  </si>
  <si>
    <t>5-5-3</t>
  </si>
  <si>
    <t>technical assessment where a design is submitted for approval</t>
  </si>
  <si>
    <t>desktop technical assessment of proposal designed by others</t>
  </si>
  <si>
    <t>5-5-4</t>
  </si>
  <si>
    <t>Removed Corporate fee as Diversions now treated as OPEX
Variances in rates for site manager (multiplier amendment made) and distribution inspector (rate change due to jobs)</t>
  </si>
  <si>
    <t>Inspection of physical works undertaken by others.</t>
  </si>
  <si>
    <t>Inspection of physical works undertaken by others. 5 visits x £34 per hour</t>
  </si>
  <si>
    <t>5-5-5</t>
  </si>
  <si>
    <t xml:space="preserve">Removed Corporate fee as Diversions now treated as OPEX
Variances in rate for site manager (multiplier amendment made) </t>
  </si>
  <si>
    <t>5-5-6</t>
  </si>
  <si>
    <t>5-5-7</t>
  </si>
  <si>
    <t>Physically disconnect redundant assets from live system. £125.73 x 1.06 - per hour, converted to per linear metre.</t>
  </si>
  <si>
    <t>5-5-8</t>
  </si>
  <si>
    <t xml:space="preserve">reinstatement of valve or hydrant surround including concrete apron </t>
  </si>
  <si>
    <t>Reinstatement</t>
  </si>
  <si>
    <t>5-5-9</t>
  </si>
  <si>
    <t>Table 6-2</t>
  </si>
  <si>
    <t>Tables 5-1 &amp; 5-2</t>
  </si>
  <si>
    <t>6-1-1</t>
  </si>
  <si>
    <t>Table 6-1</t>
  </si>
  <si>
    <t>Sewer connection charges (non-contestable) Section 106 &amp; 107</t>
  </si>
  <si>
    <t>Administration &amp; technical assement of an application to connect to the public sewer</t>
  </si>
  <si>
    <t>Administration: Process application, create record, manage payment. 1 hour admin + 0.5 hours GIS.
Technical Approval: Agree works meet technical requirements. 1 hour technician + 0.5 hours Engineer (1.5 * £30.31)</t>
  </si>
  <si>
    <t>6-1-2</t>
  </si>
  <si>
    <t>Connection by means of a Y-junction or saddle</t>
  </si>
  <si>
    <t>Average cost of a connection (closed jobs between 01 January 2019 to 31 July 2019)</t>
  </si>
  <si>
    <t>Make connection to existing sewer in excavation opened by others, including saddle/junction and couplings</t>
  </si>
  <si>
    <t>6-1-3</t>
  </si>
  <si>
    <t xml:space="preserve">Variances in rate for site inspector (multiplier amendment made) </t>
  </si>
  <si>
    <t>Inspect works for conformity</t>
  </si>
  <si>
    <t>Inspect works for conformity - 3 hours inspector</t>
  </si>
  <si>
    <t>6-1-4</t>
  </si>
  <si>
    <t>Inspect works for conformity - 1.5 hours inspector</t>
  </si>
  <si>
    <t>7-1-1</t>
  </si>
  <si>
    <t>Table 7-1</t>
  </si>
  <si>
    <t>Providing a public sewer or lateral drain (non-contestable) Section 98 requisition</t>
  </si>
  <si>
    <t>Administration fee for setting up scheme, filing, liaison with developer, engineering consultancy, preparation and issue of offer letters.</t>
  </si>
  <si>
    <t>Administration fee for setting up scheme, filing, liaison with developer, engineering consultancy, preparation and issue of offer letters. 3 hours admin + 1.5 hours GIS</t>
  </si>
  <si>
    <t>7-1-2</t>
  </si>
  <si>
    <t>Determine appropriate point of connection to existing system</t>
  </si>
  <si>
    <t>7-2-1</t>
  </si>
  <si>
    <t>Table 7-2</t>
  </si>
  <si>
    <t>Requisition charges for new public sewers (contestable) Section 98 requisition</t>
  </si>
  <si>
    <t>Gravity Sewer - Pipe Depth  ≤ 3m, Pipe Diameter  ≤225mm - Field</t>
  </si>
  <si>
    <t>TITLE ERROR</t>
  </si>
  <si>
    <t>Mainly external contractors estimated 25% uplift to include external rates and additional time taken
Attach hyperlink to backup file</t>
  </si>
  <si>
    <t>7-2-2</t>
  </si>
  <si>
    <t>Gravity Sewer - Pipe Depth  ≤ 3m, Pipe Diameter  ≤225mm - Made Ground</t>
  </si>
  <si>
    <t>Mainly external contractors estimated 25% uplift to include external rates and additional time taken</t>
  </si>
  <si>
    <t>7-2-3</t>
  </si>
  <si>
    <t>Gravity Sewer - Pipe Depth  ≤ 3m, Pipe Diameter  ≤225mm - Road</t>
  </si>
  <si>
    <t>7-2-4</t>
  </si>
  <si>
    <t>Gravity Sewer - Pipe Depth  ≤ 3m, Pipe Diameter  &gt;225mm and ≤300mm - Field</t>
  </si>
  <si>
    <t>7-2-5</t>
  </si>
  <si>
    <t>Gravity Sewer - Pipe Depth  ≤ 3m, Pipe Diameter  &gt;225mm and ≤300mm  - Made Ground</t>
  </si>
  <si>
    <t>7-2-6</t>
  </si>
  <si>
    <t>Gravity Sewer - Pipe Depth  ≤ 3m, Pipe Diameter  &gt;225mm and ≤300mm - Road</t>
  </si>
  <si>
    <t>7-2-7</t>
  </si>
  <si>
    <t>Pumped Sewer  ≤1.5m depth, 80mm pipe diameter - Field</t>
  </si>
  <si>
    <t>7-2-8</t>
  </si>
  <si>
    <t>Pumped Sewer  ≤1.5m depth, 80mm pipe diameter - Made Ground</t>
  </si>
  <si>
    <t>7-2-9</t>
  </si>
  <si>
    <t>Pumped Sewer  ≤1.5m depth, 80mm pipe diameter - Road</t>
  </si>
  <si>
    <t>7-2-10</t>
  </si>
  <si>
    <t>Design &amp; Installation of Sustainable Drainage Scheme (SuDs)</t>
  </si>
  <si>
    <t xml:space="preserve">Needs a review when data available. Response: best to split between soft and hard SUDs. Soft is ditch or swell - needs meter length rate. Hard would be m3. Who defines whether it is soft or hard? </t>
  </si>
  <si>
    <t>Mike Gale / Bruce McAuslane</t>
  </si>
  <si>
    <t>7-2-11</t>
  </si>
  <si>
    <t>7-2-12</t>
  </si>
  <si>
    <t>Provision of temporary traffic control lights and signage</t>
  </si>
  <si>
    <t>7-2-13</t>
  </si>
  <si>
    <t>Apply for diversionary route, errect diversionary signage, manage signage for duration of works and recover on completion</t>
  </si>
  <si>
    <t>7-2-14</t>
  </si>
  <si>
    <t>Decommisioning needs no pipes.</t>
  </si>
  <si>
    <t>Mike Gale/ Bruce</t>
  </si>
  <si>
    <t>7-3-1</t>
  </si>
  <si>
    <t>Table 7-3</t>
  </si>
  <si>
    <t>Adopting existing sewerage assets (non-contestable) Section 102</t>
  </si>
  <si>
    <t>Mike Gale 3/12/19: S102’s require a lot of admin work, and a technical check by a technician / engineer.  I wanted to increase this further, but we have only done a few and the data was not available.
MGa email 17/9/20: We do very few S102 agreements, and I am not involved at all with them.  I would need to go to the local teams and ask them to assess hours spent. However we don’t have individual cost codes for individual sites, so it would only ever be an estimate.</t>
  </si>
  <si>
    <t>Process application, create record, manage payment.</t>
  </si>
  <si>
    <t>Matt Addison &amp; Mike Gale</t>
  </si>
  <si>
    <t>Process application, create record, manage payment. 4 hours admin</t>
  </si>
  <si>
    <t>7-3-2</t>
  </si>
  <si>
    <t>Agree works meet technical requirements.</t>
  </si>
  <si>
    <t>Agree works meet technical requirements. 7.5 hours technician * £45.48</t>
  </si>
  <si>
    <t>7-3-3</t>
  </si>
  <si>
    <t>17/9/20 MGa email: I think we would visit 3-4 times per site which equates to a full day, but when you add data review, correspondence and calls would be 12 hrs as per S102 sites.
Site inspector rate increase addtionally</t>
  </si>
  <si>
    <t>Inspect works for conformity, depth, line and level, include CCTV record inspection for S104. 7.5 hours inspector</t>
  </si>
  <si>
    <t>Based on last year's calc updated for 20/21 expected hourly rate</t>
  </si>
  <si>
    <t xml:space="preserve">Mike Gale (email </t>
  </si>
  <si>
    <t>Inspect works for conformity, depth, line and level, include CCTV record inspection for S104. 7.5 hours inspector * £36.81</t>
  </si>
  <si>
    <t>7-3-4</t>
  </si>
  <si>
    <t>Previously omitted from charges</t>
  </si>
  <si>
    <t>Ben Tingay</t>
  </si>
  <si>
    <t>Abloy padlocks for pumping stations are fitted at adoption/handover. On average 8 locks per site (Gate x1, kiosk x2, wet well x1, valve chamber x4)
Xylem M&amp;E inspection is a fixed price per site, they carry out an inspection, prepare a report and quotation for any works</t>
  </si>
  <si>
    <t>Ben Tingay / Elaine Poirot</t>
  </si>
  <si>
    <t>Inspect works for conformity, depth, line and level, include CCTV record inspection for S104. 7.5 hours inspector * £36.82</t>
  </si>
  <si>
    <t>7-3-5</t>
  </si>
  <si>
    <t>Has previously been omitted from S102 table in error</t>
  </si>
  <si>
    <t>7-4-12</t>
  </si>
  <si>
    <t>Legal team produces land transfer document as part of S104/S102 activities</t>
  </si>
  <si>
    <t>Georgina Aldred (email dated 30/10/19)</t>
  </si>
  <si>
    <t>Inspect works for conformity, depth, line and level, include CCTV record inspection for S104. 7.5 hours inspector * £36.83</t>
  </si>
  <si>
    <t>7-3-6</t>
  </si>
  <si>
    <t>Pumping Station telemetry provision via cellular communications, as compliant with Design and Construction Guide DCG and Wessex Water's Associated Addendum</t>
  </si>
  <si>
    <t>email 21/11/19 from Ben Tingey</t>
  </si>
  <si>
    <t>Dave Mining</t>
  </si>
  <si>
    <t>Pumping Station telemetry provision via cellular commuciations as compliant with DCG and Wessex Water's Associated Addendum fitted in the builders' panel</t>
  </si>
  <si>
    <t>Elaine Poirot (see Dave Mining email 31/10/19 and update to Data bundle email 20/11,29/11)</t>
  </si>
  <si>
    <t>Provide, Install and commission telemetry equipment, integrate with existing network management system</t>
  </si>
  <si>
    <t>7-3-7</t>
  </si>
  <si>
    <t>Pumping Station telemetry provision for sites with no cellular communications and/or multiple inhibit links, as compliant with Design and Construction Guide DCG and Wessex Water's Associated Addendum</t>
  </si>
  <si>
    <t>email 21/11/19 from Ben Tingey. Will be such a rare charge that it would be easier to price on application</t>
  </si>
  <si>
    <t>Elaine Poirot (see Dave Mining email 31/10/19 and update to Data bundle email 20/11)</t>
  </si>
  <si>
    <t>7-3-8</t>
  </si>
  <si>
    <t>Excavate supply and lay pipe (and reinstate where required)</t>
  </si>
  <si>
    <t>Previously referenced incorrectly</t>
  </si>
  <si>
    <t>7-4-1</t>
  </si>
  <si>
    <t>Table 7-4</t>
  </si>
  <si>
    <t>Adopting new sewerage assets (contestable) Section 104</t>
  </si>
  <si>
    <t>Process application, create record, manage payment. 2.5 hours admin + 1.5 hours GIS</t>
  </si>
  <si>
    <t>7-4-2</t>
  </si>
  <si>
    <t>Labour only (this is based on a small number of sites so more discussion required)</t>
  </si>
  <si>
    <t>Agree works meet technical requirements (6 hours technician + 6 hours Engineer). 1 day technician (9 hours * £45.48)</t>
  </si>
  <si>
    <t>7-4-3</t>
  </si>
  <si>
    <t>Adopting new sewerage assets (contestable) Section 105</t>
  </si>
  <si>
    <t>MGa email 17/9/20: we have never split our time up into the initial submission and a resubmission, again we don’t have the data.  My gut feeling is it would be around 40% on average.</t>
  </si>
  <si>
    <t xml:space="preserve"> </t>
  </si>
  <si>
    <t>7-4-4</t>
  </si>
  <si>
    <t>Adopting new sewerage assets (contestable) Section 103</t>
  </si>
  <si>
    <t>Supporting information from Derek in S104_DB_calcs
Needs more data collection to enable better correlation of costs and key drivers</t>
  </si>
  <si>
    <t>Inspect works for conformity, depth, line and level, include CCTV record inspection for S102</t>
  </si>
  <si>
    <t>7-4-5</t>
  </si>
  <si>
    <t>Inspect works for conformity, depth, line and level, include CCTV record inspection for S103</t>
  </si>
  <si>
    <t>7-4-6</t>
  </si>
  <si>
    <t>7-4-7</t>
  </si>
  <si>
    <t>7-4-8</t>
  </si>
  <si>
    <t>7-4-9</t>
  </si>
  <si>
    <t>SUDS adoption compliance fee</t>
  </si>
  <si>
    <t>7-4-10</t>
  </si>
  <si>
    <t>email 30/10/20 from Georgina Aldred confirming no changes in chargeable hours</t>
  </si>
  <si>
    <t>Legal team produces or reassesses legal agreement as part of S104 activities</t>
  </si>
  <si>
    <t>Prepare, issue and process legal agreement (S104 only)</t>
  </si>
  <si>
    <t>7-4-11</t>
  </si>
  <si>
    <t>Legal team produces deed of grant as part of S104 activities</t>
  </si>
  <si>
    <t>7-4-13</t>
  </si>
  <si>
    <t>10% or minimum of £5,000</t>
  </si>
  <si>
    <t>Deposit sum as deposit against failure of contractor to complete works (S104)</t>
  </si>
  <si>
    <t>7-4-14</t>
  </si>
  <si>
    <t>Emails from Ben Tingay 25/9/20</t>
  </si>
  <si>
    <t>7-4-15</t>
  </si>
  <si>
    <t>7-4-16</t>
  </si>
  <si>
    <t>Sewer connection</t>
  </si>
  <si>
    <t>7-4-17</t>
  </si>
  <si>
    <t>7-5-1</t>
  </si>
  <si>
    <t>Table 7-5</t>
  </si>
  <si>
    <t>Diverting a public sewer asset – major or minor diversion (non-contestable) Section 185</t>
  </si>
  <si>
    <t>Diversion now OPEX so Corporate fee removed</t>
  </si>
  <si>
    <t>7-5-2</t>
  </si>
  <si>
    <t>Diversion now OPEX so Corporate fee removed 
Compared to 5-5-3, this is much higher? Response: Because this includes major whereas major 5-5-3 would go to Paul Godfrey and be charged on bespoke basis.</t>
  </si>
  <si>
    <t>Desktop technical assessment of proposal designed by others.</t>
  </si>
  <si>
    <t>Desktop technical assessment of proposal designed by others. 2 hours technician + 2 hours engineer</t>
  </si>
  <si>
    <t>7-5-3</t>
  </si>
  <si>
    <t>This charge is only intended to apply to simple jobs - exceptional jobs will get quoted seperately</t>
  </si>
  <si>
    <t>Bruce McAuslane</t>
  </si>
  <si>
    <t>7-5-4</t>
  </si>
  <si>
    <t>MGa email 17/9/20: I think we would visit 3-4 times per site which equates to a full day, but when you add data review, correspondence and calls would be 12 hrs as per S102 sites.
Additionally site inspector rate increase</t>
  </si>
  <si>
    <t>Mike Gale (email 25/9/20)</t>
  </si>
  <si>
    <t>Inspection of physical worls undertaken by others. 7.5 hours inspections. 5 visits * 90 mins each * £36.81</t>
  </si>
  <si>
    <t>7-5-5</t>
  </si>
  <si>
    <t>7-5-6</t>
  </si>
  <si>
    <t>Has previously been omitted from S185 table in error - no changes in hours from those charged in S104</t>
  </si>
  <si>
    <t>7-5-7</t>
  </si>
  <si>
    <t>10% or minimum of £500 for minor diversion, or minimum of £5,000 for major diversion</t>
  </si>
  <si>
    <t>Deposit sum to cover preliminary investigation of proposals, credited against mature scheme costs</t>
  </si>
  <si>
    <t>7-5-8</t>
  </si>
  <si>
    <t>Missed off S185 table last couple of years</t>
  </si>
  <si>
    <t>7-5-9</t>
  </si>
  <si>
    <t>7-5-10</t>
  </si>
  <si>
    <t>Excavate supply and lay pipe (and reinstate where required) or decommission redundant pipe</t>
  </si>
  <si>
    <t>8-1-1</t>
  </si>
  <si>
    <t>Water infrastructure charges Section 146</t>
  </si>
  <si>
    <t>8-1-2</t>
  </si>
  <si>
    <t>8-1-3</t>
  </si>
  <si>
    <t>RM x £155</t>
  </si>
  <si>
    <t>RM x £147</t>
  </si>
  <si>
    <t>RM x £160</t>
  </si>
  <si>
    <t>RM x £239</t>
  </si>
  <si>
    <t>8-1-4</t>
  </si>
  <si>
    <t>Water infrastructure charges Section 147</t>
  </si>
  <si>
    <t>8-2-1</t>
  </si>
  <si>
    <t>Sewerage infrastructure charges Section 146</t>
  </si>
  <si>
    <t>8-2-2</t>
  </si>
  <si>
    <t>Infrastructure charge due for development (no surface water abatement)</t>
  </si>
  <si>
    <t>8-2-3</t>
  </si>
  <si>
    <t>Charge based on fittings (calculated by reference to table 8-3)</t>
  </si>
  <si>
    <t>RM x £190</t>
  </si>
  <si>
    <t>RM x £251</t>
  </si>
  <si>
    <t>RM x £596</t>
  </si>
  <si>
    <t>8-2-4</t>
  </si>
  <si>
    <t>Infrastructure charge for schemes with the inclusion of an agreed SuDS scheme that attenuates the flow of surface water into our existing or proposed network</t>
  </si>
  <si>
    <t>8-2-5</t>
  </si>
  <si>
    <t>Infrastructure charge for schemes that commit to zero surface water discharge into our existing or proposed network</t>
  </si>
  <si>
    <t>8-2-6</t>
  </si>
  <si>
    <t>Worked Examples totals</t>
  </si>
  <si>
    <t>Connection Charge Non-contestable £k</t>
  </si>
  <si>
    <t>Connection Charge Contestable £k</t>
  </si>
  <si>
    <t>Req Charge Non-contestable £k</t>
  </si>
  <si>
    <t>Req Charge Contestable £k</t>
  </si>
  <si>
    <t>Infra Charge £k</t>
  </si>
  <si>
    <t>Income Offset £k</t>
  </si>
  <si>
    <r>
      <rPr>
        <b/>
        <sz val="11"/>
        <color theme="1"/>
        <rFont val="Arial"/>
        <family val="2"/>
      </rPr>
      <t>7-3</t>
    </r>
  </si>
  <si>
    <t>Example number</t>
  </si>
  <si>
    <t>Worked Examples with itemised charges used in the underlying tabs</t>
  </si>
  <si>
    <t xml:space="preserve">Worked Example: </t>
  </si>
  <si>
    <t xml:space="preserve">    It is Wessex Water's policy to always using barrier pipe and our charges reflect this.</t>
  </si>
  <si>
    <t xml:space="preserve">   Wastewater connection costs are not included in our examples as, in most cases, this is not typical work undertaken by Wessex Water. </t>
  </si>
  <si>
    <t>We based our scenarios on those provided by Ofwat Information notice IN-2007. However, notable differences include:</t>
  </si>
  <si>
    <t>Choose a worked example number and see the results on the calculator tab and how the individual items are used on the relevant section tabs:</t>
  </si>
  <si>
    <t>Water:</t>
  </si>
  <si>
    <t>Connection to an existing main. This includes service pipe and the boundary box fitting, excavation and reinstatement</t>
  </si>
  <si>
    <t>Using ≤32mm barrier pipe and up to 4m excavated and reinstated in a road surface. Includes charges for Highway permit fee and any required traffic lights.</t>
  </si>
  <si>
    <t>Administration fee, infrastructure fee and income offset</t>
  </si>
  <si>
    <t>Waste:</t>
  </si>
  <si>
    <t>Infrastructure fee at the standard rate is assumed and income offset</t>
  </si>
  <si>
    <t>Worked Example 1: Single Short connection</t>
  </si>
  <si>
    <t>Worked Example 2: Single long connection</t>
  </si>
  <si>
    <t>Using ≤32mm barrier pipe and 4m excavated and reinstated in a road surface and 4m excavated and reinstated in unmade ground. Includes charges for Highway permit fee and any required traffic lights.</t>
  </si>
  <si>
    <t>Wessex Water's estimated construction cost</t>
  </si>
  <si>
    <t>Per scheme</t>
  </si>
  <si>
    <t>(to calculate Adoption Compliance Fee &amp; Deposit/Security, please contact Developer Services)</t>
  </si>
  <si>
    <t>Worked Example 3: Short Connection to Block of 10 Flats</t>
  </si>
  <si>
    <t>Large diameter water connection to an existing main.</t>
  </si>
  <si>
    <t>This includes service pipe and boundary box fitting, excavation and reinstatement in up to 4m of road surface</t>
  </si>
  <si>
    <t>Traffic management</t>
  </si>
  <si>
    <t>Worked Example 4: Long Connection to Block of 10 Flats</t>
  </si>
  <si>
    <t>This includes service pipe and boundary box fitting, excavation and reinstatement in up to 4m of road surface and up to 4m unmade ground</t>
  </si>
  <si>
    <t>Worked Example 5: Small Housing Development</t>
  </si>
  <si>
    <t>10 new service connections off new mains with no excavation or reinstatement required</t>
  </si>
  <si>
    <t>Infrastructure fee at the rate assumed for the inclusion of an agreed SuDS scheme and income offset</t>
  </si>
  <si>
    <t>Worked Example 6: Small Housing Development undertaken by an SLP</t>
  </si>
  <si>
    <t>These scenarios assume that all contestable activities are undertaken by self-lay providers</t>
  </si>
  <si>
    <t>Worked Example 7: Medium Housing Development</t>
  </si>
  <si>
    <t>Worked Example 8: Medium Housing Development undertaken by an SLP</t>
  </si>
  <si>
    <t>50 new service connections off new mains with no excavation or reinstatement required</t>
  </si>
  <si>
    <t>Excavate, supply and reinstate for a new main with 10m of road surface and 40m in unmade surface</t>
  </si>
  <si>
    <t>Excavate, supply and reinstate for a new main with 10 of road surface and 290m in unmade surface</t>
  </si>
  <si>
    <t>Mains connection fee (≤49 properties) and associated administration fees</t>
  </si>
  <si>
    <t>Mains connection fee (50+ properties) and associated administration fees</t>
  </si>
  <si>
    <t>Worked Example 9: Large Housing Development</t>
  </si>
  <si>
    <t>Worked Example 10: Large Housing Development undertaken by an SLP</t>
  </si>
  <si>
    <t>200 new service connections off new mains with no excavation or reinstatement required</t>
  </si>
  <si>
    <t>Excavate, supply and reinstate for a new main with 10 of road surface and 990m in unmade surface</t>
  </si>
  <si>
    <t xml:space="preserve">  Insert example number from example you would like displayed and see how they are calculated on the next pages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</si>
  <si>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</si>
  <si>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</si>
  <si>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</si>
  <si>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</si>
  <si>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</si>
  <si>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</si>
  <si>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</si>
  <si>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t>
  </si>
  <si>
    <t>The following sheets show how the calculator is filled out for the above example and the resulting costs are on the calculator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</si>
</sst>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0.0%"/>
    <numFmt numFmtId="169" formatCode="0.000"/>
  </numFmts>
  <fonts count="4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11"/>
      <color theme="4"/>
      <name val="Arial"/>
      <family val="2"/>
    </font>
    <font>
      <b/>
      <sz val="11"/>
      <color rgb="FF0070C0"/>
      <name val="Arial"/>
      <family val="2"/>
    </font>
    <font>
      <u/>
      <sz val="14"/>
      <color theme="1"/>
      <name val="Arial"/>
      <family val="2"/>
    </font>
    <font>
      <u/>
      <sz val="11"/>
      <color theme="1"/>
      <name val="Arial"/>
      <family val="2"/>
    </font>
    <font>
      <sz val="8"/>
      <color theme="1"/>
      <name val="Calibri"/>
      <family val="2"/>
      <scheme val="minor"/>
    </font>
    <font>
      <b/>
      <sz val="9.1999999999999993"/>
      <color theme="1"/>
      <name val="Calibri"/>
      <family val="2"/>
    </font>
    <font>
      <b/>
      <sz val="9"/>
      <color theme="1"/>
      <name val="Calibri"/>
      <family val="2"/>
    </font>
    <font>
      <b/>
      <sz val="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s>
  <borders count="55">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
      <left style="thin">
        <color rgb="FF009CDD"/>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9">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3">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6" fillId="2" borderId="1" xfId="0" applyFont="1" applyFill="1" applyBorder="1" applyAlignment="1">
      <alignment vertical="center" wrapText="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lignment horizontal="left" vertical="center" wrapText="1"/>
    </xf>
    <xf numFmtId="0" fontId="28" fillId="3" borderId="42" xfId="0" applyFont="1" applyFill="1" applyBorder="1" applyAlignment="1">
      <alignment vertical="center" wrapText="1"/>
    </xf>
    <xf numFmtId="0" fontId="28" fillId="3" borderId="42"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left" vertical="center" wrapText="1"/>
    </xf>
    <xf numFmtId="166" fontId="6" fillId="2" borderId="0" xfId="0" applyNumberFormat="1" applyFont="1" applyFill="1" applyAlignment="1">
      <alignment horizontal="left" vertical="center"/>
    </xf>
    <xf numFmtId="166" fontId="6" fillId="2" borderId="0" xfId="0" quotePrefix="1" applyNumberFormat="1" applyFont="1" applyFill="1" applyAlignment="1">
      <alignment horizontal="left" vertical="center"/>
    </xf>
    <xf numFmtId="0" fontId="6" fillId="2" borderId="0" xfId="0" applyFont="1" applyFill="1" applyAlignment="1">
      <alignment horizontal="left" vertical="center"/>
    </xf>
    <xf numFmtId="167" fontId="0" fillId="3" borderId="0" xfId="8" applyNumberFormat="1" applyFont="1" applyFill="1" applyBorder="1" applyAlignment="1">
      <alignment horizontal="center" wrapText="1"/>
    </xf>
    <xf numFmtId="0" fontId="28" fillId="21" borderId="46" xfId="0" applyFont="1" applyFill="1" applyBorder="1" applyAlignment="1">
      <alignment horizontal="left" vertical="center" wrapText="1"/>
    </xf>
    <xf numFmtId="0" fontId="28" fillId="21" borderId="0" xfId="0" applyFont="1" applyFill="1" applyAlignment="1">
      <alignment horizontal="left" vertical="center" wrapText="1"/>
    </xf>
    <xf numFmtId="0" fontId="28" fillId="21" borderId="47" xfId="0" applyFont="1" applyFill="1" applyBorder="1" applyAlignment="1">
      <alignment horizontal="left" vertical="center" wrapText="1"/>
    </xf>
    <xf numFmtId="167" fontId="0" fillId="0" borderId="0" xfId="8" applyNumberFormat="1" applyFont="1" applyFill="1"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6" fontId="33" fillId="0" borderId="1" xfId="0" applyNumberFormat="1" applyFont="1" applyBorder="1" applyAlignment="1">
      <alignment horizontal="center" vertical="center" wrapText="1"/>
    </xf>
    <xf numFmtId="6" fontId="33" fillId="22" borderId="1" xfId="0" applyNumberFormat="1" applyFont="1" applyFill="1" applyBorder="1" applyAlignment="1">
      <alignment horizontal="center" vertical="center" wrapText="1"/>
    </xf>
    <xf numFmtId="9" fontId="6" fillId="0" borderId="1" xfId="7" applyFont="1" applyFill="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66" fontId="6" fillId="0" borderId="1" xfId="0" applyNumberFormat="1" applyFont="1" applyBorder="1" applyAlignment="1">
      <alignment vertical="center" wrapText="1"/>
    </xf>
    <xf numFmtId="166" fontId="6" fillId="0" borderId="0" xfId="0" applyNumberFormat="1" applyFont="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6" fontId="6" fillId="2" borderId="0" xfId="0" applyNumberFormat="1" applyFont="1" applyFill="1" applyAlignment="1">
      <alignment vertical="center"/>
    </xf>
    <xf numFmtId="0" fontId="28" fillId="0" borderId="0" xfId="0" applyFont="1" applyAlignment="1">
      <alignment horizontal="left" vertical="center"/>
    </xf>
    <xf numFmtId="0" fontId="33" fillId="22"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33" fillId="22" borderId="1" xfId="0" applyNumberFormat="1" applyFont="1" applyFill="1" applyBorder="1" applyAlignment="1">
      <alignment horizontal="center" vertical="center" wrapText="1"/>
    </xf>
    <xf numFmtId="1" fontId="17" fillId="0" borderId="1" xfId="2" applyNumberFormat="1" applyFill="1" applyBorder="1" applyAlignment="1">
      <alignment horizontal="center" vertical="center" wrapText="1"/>
    </xf>
    <xf numFmtId="6" fontId="8" fillId="2" borderId="1" xfId="0" applyNumberFormat="1" applyFont="1" applyFill="1" applyBorder="1" applyAlignment="1">
      <alignment horizontal="left" vertical="center" wrapText="1"/>
    </xf>
    <xf numFmtId="0" fontId="0" fillId="0" borderId="48" xfId="0" applyBorder="1"/>
    <xf numFmtId="0" fontId="33" fillId="4" borderId="1" xfId="0" applyFont="1" applyFill="1" applyBorder="1" applyAlignment="1">
      <alignment vertical="center" wrapText="1"/>
    </xf>
    <xf numFmtId="6" fontId="8" fillId="0" borderId="43" xfId="0" applyNumberFormat="1" applyFont="1" applyBorder="1" applyAlignment="1">
      <alignment horizontal="center" vertical="center" wrapText="1"/>
    </xf>
    <xf numFmtId="6" fontId="8" fillId="0" borderId="46" xfId="0" applyNumberFormat="1" applyFont="1" applyBorder="1" applyAlignment="1">
      <alignment horizontal="center" vertical="center" wrapText="1"/>
    </xf>
    <xf numFmtId="1" fontId="17" fillId="0" borderId="1" xfId="2" applyNumberFormat="1" applyBorder="1" applyAlignment="1">
      <alignment horizontal="center" vertical="center" wrapText="1"/>
    </xf>
    <xf numFmtId="6" fontId="0" fillId="0" borderId="0" xfId="0" applyNumberFormat="1"/>
    <xf numFmtId="6" fontId="33" fillId="2" borderId="1"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166" fontId="9" fillId="2" borderId="0" xfId="0" applyNumberFormat="1" applyFont="1" applyFill="1" applyAlignment="1">
      <alignment horizontal="center" vertical="center"/>
    </xf>
    <xf numFmtId="9" fontId="33" fillId="0" borderId="1" xfId="0" applyNumberFormat="1" applyFont="1" applyBorder="1" applyAlignment="1">
      <alignment horizontal="center" vertical="center" wrapText="1"/>
    </xf>
    <xf numFmtId="9" fontId="33" fillId="22" borderId="1"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10" fontId="6" fillId="0" borderId="1" xfId="7" applyNumberFormat="1" applyFont="1" applyFill="1" applyBorder="1" applyAlignment="1">
      <alignment horizontal="center" vertical="center" wrapText="1"/>
    </xf>
    <xf numFmtId="166" fontId="20" fillId="2" borderId="0" xfId="0" applyNumberFormat="1" applyFont="1" applyFill="1" applyAlignment="1">
      <alignment horizontal="center" vertical="center"/>
    </xf>
    <xf numFmtId="1" fontId="17" fillId="0" borderId="1" xfId="2" quotePrefix="1" applyNumberFormat="1" applyFill="1" applyBorder="1" applyAlignment="1">
      <alignment horizontal="center" vertical="center" wrapText="1"/>
    </xf>
    <xf numFmtId="1" fontId="0" fillId="0" borderId="0" xfId="0" applyNumberFormat="1"/>
    <xf numFmtId="166" fontId="20" fillId="0" borderId="0" xfId="0" applyNumberFormat="1" applyFont="1" applyAlignment="1">
      <alignment horizontal="center" vertical="center"/>
    </xf>
    <xf numFmtId="6" fontId="8" fillId="23" borderId="1" xfId="0" applyNumberFormat="1" applyFont="1" applyFill="1" applyBorder="1" applyAlignment="1">
      <alignment horizontal="left" vertical="center" wrapText="1"/>
    </xf>
    <xf numFmtId="6" fontId="8" fillId="22" borderId="1" xfId="0" applyNumberFormat="1" applyFont="1" applyFill="1" applyBorder="1" applyAlignment="1">
      <alignment horizontal="left" vertical="center" wrapText="1"/>
    </xf>
    <xf numFmtId="0" fontId="17" fillId="0" borderId="0" xfId="2" applyFill="1" applyAlignment="1">
      <alignment horizontal="center" vertical="center"/>
    </xf>
    <xf numFmtId="0" fontId="0" fillId="0" borderId="0" xfId="0" applyAlignment="1">
      <alignment horizontal="center" vertical="center"/>
    </xf>
    <xf numFmtId="168" fontId="33" fillId="0" borderId="1" xfId="0" applyNumberFormat="1" applyFont="1" applyBorder="1" applyAlignment="1">
      <alignment horizontal="center" vertical="center" wrapText="1"/>
    </xf>
    <xf numFmtId="168" fontId="33" fillId="22" borderId="1" xfId="0" applyNumberFormat="1" applyFont="1" applyFill="1" applyBorder="1" applyAlignment="1">
      <alignment horizontal="center" vertical="center" wrapText="1"/>
    </xf>
    <xf numFmtId="0" fontId="0" fillId="0" borderId="15" xfId="0" applyBorder="1"/>
    <xf numFmtId="0" fontId="5" fillId="2" borderId="0" xfId="0" applyFont="1" applyFill="1" applyAlignment="1">
      <alignment horizontal="left" vertical="center"/>
    </xf>
    <xf numFmtId="0" fontId="6"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1" fontId="6" fillId="2" borderId="0" xfId="0" applyNumberFormat="1" applyFont="1" applyFill="1" applyAlignment="1">
      <alignment horizontal="center" vertical="center" wrapText="1"/>
    </xf>
    <xf numFmtId="166"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0" fillId="0" borderId="0" xfId="0" applyAlignment="1">
      <alignment horizontal="left"/>
    </xf>
    <xf numFmtId="165" fontId="0" fillId="0" borderId="0" xfId="0" applyNumberFormat="1" applyAlignment="1">
      <alignment horizontal="center"/>
    </xf>
    <xf numFmtId="0" fontId="3" fillId="0" borderId="0" xfId="0" applyFont="1" applyAlignment="1">
      <alignment horizontal="left"/>
    </xf>
    <xf numFmtId="165" fontId="3" fillId="0" borderId="0" xfId="0" applyNumberFormat="1" applyFont="1" applyAlignment="1">
      <alignment horizontal="center"/>
    </xf>
    <xf numFmtId="169" fontId="3" fillId="0" borderId="0" xfId="0" applyNumberFormat="1" applyFont="1" applyAlignment="1">
      <alignment horizontal="center"/>
    </xf>
    <xf numFmtId="167" fontId="6" fillId="0" borderId="0" xfId="8" applyNumberFormat="1" applyFont="1" applyFill="1" applyBorder="1" applyAlignment="1">
      <alignment vertical="center"/>
    </xf>
    <xf numFmtId="167" fontId="6" fillId="0" borderId="0" xfId="8" applyNumberFormat="1" applyFont="1" applyFill="1" applyBorder="1" applyAlignment="1">
      <alignment horizontal="center" vertical="center"/>
    </xf>
    <xf numFmtId="0" fontId="13" fillId="6" borderId="8" xfId="0" quotePrefix="1" applyFont="1" applyFill="1" applyBorder="1" applyAlignment="1" applyProtection="1">
      <alignment vertical="center"/>
      <protection hidden="1"/>
    </xf>
    <xf numFmtId="0" fontId="28" fillId="3" borderId="1" xfId="0" applyFont="1" applyFill="1" applyBorder="1" applyAlignment="1" applyProtection="1">
      <alignment horizontal="left" vertical="center" wrapText="1"/>
      <protection hidden="1"/>
    </xf>
    <xf numFmtId="0" fontId="35" fillId="2" borderId="0" xfId="0" applyFont="1" applyFill="1" applyProtection="1"/>
    <xf numFmtId="0" fontId="0" fillId="2" borderId="0" xfId="0" applyFill="1" applyProtection="1"/>
    <xf numFmtId="0" fontId="0" fillId="2" borderId="0" xfId="0" applyFill="1" applyAlignment="1" applyProtection="1">
      <alignment vertical="top" wrapText="1"/>
    </xf>
    <xf numFmtId="0" fontId="0" fillId="2" borderId="0" xfId="0" applyFill="1" applyAlignment="1" applyProtection="1">
      <alignment horizontal="right"/>
    </xf>
    <xf numFmtId="0" fontId="0" fillId="2" borderId="50" xfId="0" applyFill="1" applyBorder="1" applyProtection="1"/>
    <xf numFmtId="0" fontId="36" fillId="2" borderId="0" xfId="0" applyFont="1" applyFill="1" applyBorder="1" applyProtection="1"/>
    <xf numFmtId="0" fontId="0" fillId="2" borderId="51" xfId="0" applyFill="1" applyBorder="1" applyAlignment="1" applyProtection="1">
      <alignment vertical="top" wrapText="1"/>
    </xf>
    <xf numFmtId="0" fontId="0" fillId="2" borderId="0" xfId="0" applyFill="1" applyBorder="1" applyProtection="1"/>
    <xf numFmtId="0" fontId="0" fillId="2" borderId="52" xfId="0" applyFill="1" applyBorder="1" applyProtection="1"/>
    <xf numFmtId="0" fontId="0" fillId="2" borderId="53" xfId="0" applyFill="1" applyBorder="1" applyProtection="1"/>
    <xf numFmtId="0" fontId="0" fillId="2" borderId="54" xfId="0" applyFill="1" applyBorder="1" applyAlignment="1" applyProtection="1">
      <alignment vertical="top" wrapText="1"/>
    </xf>
    <xf numFmtId="0" fontId="34" fillId="7" borderId="49" xfId="0" applyFont="1" applyFill="1" applyBorder="1" applyAlignment="1" applyProtection="1">
      <alignment horizontal="center"/>
      <protection locked="0"/>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0" fillId="2" borderId="0" xfId="0" applyFill="1" applyAlignment="1"/>
    <xf numFmtId="0" fontId="0" fillId="2" borderId="45" xfId="0" applyFill="1" applyBorder="1" applyAlignment="1" applyProtection="1">
      <protection hidden="1"/>
    </xf>
    <xf numFmtId="0" fontId="9"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6" fontId="20" fillId="18" borderId="1" xfId="0" applyNumberFormat="1" applyFont="1" applyFill="1" applyBorder="1" applyAlignment="1" applyProtection="1">
      <alignment horizontal="center" vertical="center" wrapText="1"/>
      <protection hidden="1"/>
    </xf>
    <xf numFmtId="0" fontId="7" fillId="3" borderId="50" xfId="0" applyFont="1" applyFill="1" applyBorder="1" applyAlignment="1" applyProtection="1">
      <alignment vertical="top"/>
      <protection hidden="1"/>
    </xf>
    <xf numFmtId="0" fontId="7" fillId="3" borderId="0" xfId="0" applyFont="1" applyFill="1" applyBorder="1" applyAlignment="1" applyProtection="1">
      <alignment vertical="top"/>
      <protection hidden="1"/>
    </xf>
    <xf numFmtId="0" fontId="7" fillId="3" borderId="51" xfId="0" applyFont="1" applyFill="1" applyBorder="1" applyAlignment="1" applyProtection="1">
      <alignment vertical="top"/>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7" fillId="2" borderId="0" xfId="0" applyFont="1" applyFill="1" applyAlignment="1" applyProtection="1">
      <alignment vertical="top" wrapText="1"/>
      <protection hidden="1"/>
    </xf>
    <xf numFmtId="0" fontId="0" fillId="0" borderId="0" xfId="0" applyAlignment="1">
      <alignment vertical="top" wrapText="1"/>
    </xf>
    <xf numFmtId="6" fontId="8" fillId="2" borderId="43" xfId="0" applyNumberFormat="1" applyFont="1" applyFill="1" applyBorder="1" applyAlignment="1">
      <alignment horizontal="left" vertical="center" wrapText="1"/>
    </xf>
    <xf numFmtId="0" fontId="0" fillId="2" borderId="46" xfId="0" applyFill="1" applyBorder="1" applyAlignment="1">
      <alignment horizontal="left" vertical="center" wrapText="1"/>
    </xf>
    <xf numFmtId="0" fontId="0" fillId="2" borderId="44" xfId="0" applyFill="1" applyBorder="1" applyAlignment="1">
      <alignment horizontal="left" vertical="center"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7"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0" fillId="0" borderId="0" xfId="0"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xf numFmtId="6" fontId="9" fillId="18" borderId="1" xfId="0" applyNumberFormat="1" applyFont="1" applyFill="1" applyBorder="1" applyAlignment="1">
      <alignment horizontal="center" vertical="center" wrapText="1"/>
    </xf>
    <xf numFmtId="6" fontId="8" fillId="18" borderId="1" xfId="0" applyNumberFormat="1" applyFont="1" applyFill="1" applyBorder="1" applyAlignment="1">
      <alignment horizontal="center" vertical="center"/>
    </xf>
    <xf numFmtId="6" fontId="8" fillId="18" borderId="1" xfId="0" applyNumberFormat="1" applyFont="1" applyFill="1" applyBorder="1" applyAlignment="1">
      <alignment horizontal="center" vertical="center" wrapText="1"/>
    </xf>
  </cellXfs>
  <cellStyles count="9">
    <cellStyle name="Comma" xfId="8" builtinId="3"/>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10</xdr:row>
      <xdr:rowOff>28575</xdr:rowOff>
    </xdr:from>
    <xdr:to>
      <xdr:col>12</xdr:col>
      <xdr:colOff>66675</xdr:colOff>
      <xdr:row>107</xdr:row>
      <xdr:rowOff>1270</xdr:rowOff>
    </xdr:to>
    <xdr:pic>
      <xdr:nvPicPr>
        <xdr:cNvPr id="5" name="Picture 4">
          <a:extLst>
            <a:ext uri="{FF2B5EF4-FFF2-40B4-BE49-F238E27FC236}">
              <a16:creationId xmlns:a16="http://schemas.microsoft.com/office/drawing/2014/main" id="{9506D0C2-88E0-4838-B7BB-B02F045EF56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876425"/>
          <a:ext cx="5619750" cy="320802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81D0-2D72-4E7D-8910-53361379F62F}">
  <dimension ref="A1:C100"/>
  <sheetViews>
    <sheetView tabSelected="1" topLeftCell="A10" workbookViewId="0">
      <selection activeCell="A10" sqref="A10:C10"/>
    </sheetView>
  </sheetViews>
  <sheetFormatPr defaultRowHeight="14" x14ac:dyDescent="0.3"/>
  <cols>
    <col min="1" max="1" width="15.33203125" style="260" customWidth="1"/>
    <col min="2" max="2" width="6.5" style="260" customWidth="1"/>
    <col min="3" max="3" width="94.9140625" style="261" customWidth="1"/>
    <col min="4" max="16384" width="8.6640625" style="260"/>
  </cols>
  <sheetData>
    <row r="1" spans="1:3" ht="17.5" hidden="1" x14ac:dyDescent="0.35">
      <c r="A1" s="259" t="s">
        <v>770</v>
      </c>
    </row>
    <row r="2" spans="1:3" hidden="1" x14ac:dyDescent="0.3"/>
    <row r="3" spans="1:3" ht="14.5" hidden="1" thickBot="1" x14ac:dyDescent="0.35">
      <c r="A3" s="260" t="s">
        <v>775</v>
      </c>
    </row>
    <row r="4" spans="1:3" ht="14.5" hidden="1" thickBot="1" x14ac:dyDescent="0.35">
      <c r="A4" s="262" t="s">
        <v>771</v>
      </c>
      <c r="B4" s="270">
        <v>1</v>
      </c>
      <c r="C4" s="261" t="s">
        <v>810</v>
      </c>
    </row>
    <row r="5" spans="1:3" hidden="1" x14ac:dyDescent="0.3">
      <c r="B5" s="262"/>
    </row>
    <row r="6" spans="1:3" hidden="1" x14ac:dyDescent="0.3">
      <c r="A6" s="260" t="s">
        <v>774</v>
      </c>
      <c r="B6" s="262"/>
    </row>
    <row r="7" spans="1:3" hidden="1" x14ac:dyDescent="0.3">
      <c r="A7" s="260" t="s">
        <v>773</v>
      </c>
      <c r="B7" s="262"/>
    </row>
    <row r="8" spans="1:3" hidden="1" x14ac:dyDescent="0.3">
      <c r="A8" s="260" t="s">
        <v>772</v>
      </c>
      <c r="B8" s="262"/>
    </row>
    <row r="9" spans="1:3" hidden="1" x14ac:dyDescent="0.3">
      <c r="B9" s="262"/>
    </row>
    <row r="10" spans="1:3" x14ac:dyDescent="0.3">
      <c r="A10" s="288" t="s">
        <v>782</v>
      </c>
      <c r="B10" s="289"/>
      <c r="C10" s="290"/>
    </row>
    <row r="11" spans="1:3" x14ac:dyDescent="0.3">
      <c r="A11" s="263"/>
      <c r="B11" s="264" t="s">
        <v>776</v>
      </c>
      <c r="C11" s="265"/>
    </row>
    <row r="12" spans="1:3" ht="28" x14ac:dyDescent="0.3">
      <c r="A12" s="263"/>
      <c r="B12" s="266"/>
      <c r="C12" s="265" t="s">
        <v>777</v>
      </c>
    </row>
    <row r="13" spans="1:3" ht="28" x14ac:dyDescent="0.3">
      <c r="A13" s="263"/>
      <c r="B13" s="266"/>
      <c r="C13" s="265" t="s">
        <v>778</v>
      </c>
    </row>
    <row r="14" spans="1:3" x14ac:dyDescent="0.3">
      <c r="A14" s="263"/>
      <c r="B14" s="266"/>
      <c r="C14" s="265" t="s">
        <v>779</v>
      </c>
    </row>
    <row r="15" spans="1:3" x14ac:dyDescent="0.3">
      <c r="A15" s="263"/>
      <c r="B15" s="264" t="s">
        <v>780</v>
      </c>
      <c r="C15" s="265"/>
    </row>
    <row r="16" spans="1:3" x14ac:dyDescent="0.3">
      <c r="A16" s="263"/>
      <c r="B16" s="264"/>
      <c r="C16" s="265" t="s">
        <v>781</v>
      </c>
    </row>
    <row r="17" spans="1:3" x14ac:dyDescent="0.3">
      <c r="A17" s="267"/>
      <c r="B17" s="268"/>
      <c r="C17" s="269"/>
    </row>
    <row r="19" spans="1:3" hidden="1" x14ac:dyDescent="0.3">
      <c r="A19" s="288" t="s">
        <v>783</v>
      </c>
      <c r="B19" s="289"/>
      <c r="C19" s="290"/>
    </row>
    <row r="20" spans="1:3" hidden="1" x14ac:dyDescent="0.3">
      <c r="A20" s="263"/>
      <c r="B20" s="264" t="s">
        <v>776</v>
      </c>
      <c r="C20" s="265"/>
    </row>
    <row r="21" spans="1:3" ht="28" hidden="1" x14ac:dyDescent="0.3">
      <c r="A21" s="263"/>
      <c r="B21" s="266"/>
      <c r="C21" s="265" t="s">
        <v>777</v>
      </c>
    </row>
    <row r="22" spans="1:3" ht="28" hidden="1" x14ac:dyDescent="0.3">
      <c r="A22" s="263"/>
      <c r="B22" s="266"/>
      <c r="C22" s="265" t="s">
        <v>784</v>
      </c>
    </row>
    <row r="23" spans="1:3" hidden="1" x14ac:dyDescent="0.3">
      <c r="A23" s="263"/>
      <c r="B23" s="266"/>
      <c r="C23" s="265" t="s">
        <v>779</v>
      </c>
    </row>
    <row r="24" spans="1:3" hidden="1" x14ac:dyDescent="0.3">
      <c r="A24" s="263"/>
      <c r="B24" s="264" t="s">
        <v>780</v>
      </c>
      <c r="C24" s="265"/>
    </row>
    <row r="25" spans="1:3" hidden="1" x14ac:dyDescent="0.3">
      <c r="A25" s="263"/>
      <c r="B25" s="264"/>
      <c r="C25" s="265" t="s">
        <v>781</v>
      </c>
    </row>
    <row r="26" spans="1:3" hidden="1" x14ac:dyDescent="0.3">
      <c r="A26" s="267"/>
      <c r="B26" s="268"/>
      <c r="C26" s="269"/>
    </row>
    <row r="27" spans="1:3" hidden="1" x14ac:dyDescent="0.3"/>
    <row r="28" spans="1:3" hidden="1" x14ac:dyDescent="0.3">
      <c r="A28" s="288" t="s">
        <v>788</v>
      </c>
      <c r="B28" s="289"/>
      <c r="C28" s="290"/>
    </row>
    <row r="29" spans="1:3" hidden="1" x14ac:dyDescent="0.3">
      <c r="A29" s="263"/>
      <c r="B29" s="264" t="s">
        <v>776</v>
      </c>
      <c r="C29" s="265"/>
    </row>
    <row r="30" spans="1:3" hidden="1" x14ac:dyDescent="0.3">
      <c r="A30" s="263"/>
      <c r="B30" s="266"/>
      <c r="C30" s="265" t="s">
        <v>789</v>
      </c>
    </row>
    <row r="31" spans="1:3" hidden="1" x14ac:dyDescent="0.3">
      <c r="A31" s="263"/>
      <c r="B31" s="266"/>
      <c r="C31" s="265" t="s">
        <v>790</v>
      </c>
    </row>
    <row r="32" spans="1:3" hidden="1" x14ac:dyDescent="0.3">
      <c r="A32" s="263"/>
      <c r="B32" s="266"/>
      <c r="C32" s="265" t="s">
        <v>791</v>
      </c>
    </row>
    <row r="33" spans="1:3" hidden="1" x14ac:dyDescent="0.3">
      <c r="A33" s="263"/>
      <c r="B33" s="264" t="s">
        <v>780</v>
      </c>
      <c r="C33" s="265"/>
    </row>
    <row r="34" spans="1:3" hidden="1" x14ac:dyDescent="0.3">
      <c r="A34" s="263"/>
      <c r="B34" s="264"/>
      <c r="C34" s="265" t="s">
        <v>781</v>
      </c>
    </row>
    <row r="35" spans="1:3" hidden="1" x14ac:dyDescent="0.3">
      <c r="A35" s="267"/>
      <c r="B35" s="268"/>
      <c r="C35" s="269"/>
    </row>
    <row r="36" spans="1:3" hidden="1" x14ac:dyDescent="0.3"/>
    <row r="37" spans="1:3" hidden="1" x14ac:dyDescent="0.3">
      <c r="A37" s="288" t="s">
        <v>792</v>
      </c>
      <c r="B37" s="289"/>
      <c r="C37" s="290"/>
    </row>
    <row r="38" spans="1:3" hidden="1" x14ac:dyDescent="0.3">
      <c r="A38" s="263"/>
      <c r="B38" s="264" t="s">
        <v>776</v>
      </c>
      <c r="C38" s="265"/>
    </row>
    <row r="39" spans="1:3" hidden="1" x14ac:dyDescent="0.3">
      <c r="A39" s="263"/>
      <c r="B39" s="266"/>
      <c r="C39" s="265" t="s">
        <v>789</v>
      </c>
    </row>
    <row r="40" spans="1:3" ht="28" hidden="1" x14ac:dyDescent="0.3">
      <c r="A40" s="263"/>
      <c r="B40" s="266"/>
      <c r="C40" s="265" t="s">
        <v>793</v>
      </c>
    </row>
    <row r="41" spans="1:3" hidden="1" x14ac:dyDescent="0.3">
      <c r="A41" s="263"/>
      <c r="B41" s="266"/>
      <c r="C41" s="265" t="s">
        <v>791</v>
      </c>
    </row>
    <row r="42" spans="1:3" hidden="1" x14ac:dyDescent="0.3">
      <c r="A42" s="263"/>
      <c r="B42" s="264" t="s">
        <v>780</v>
      </c>
      <c r="C42" s="265"/>
    </row>
    <row r="43" spans="1:3" hidden="1" x14ac:dyDescent="0.3">
      <c r="A43" s="263"/>
      <c r="B43" s="264"/>
      <c r="C43" s="265" t="s">
        <v>781</v>
      </c>
    </row>
    <row r="44" spans="1:3" hidden="1" x14ac:dyDescent="0.3">
      <c r="A44" s="267"/>
      <c r="B44" s="268"/>
      <c r="C44" s="269"/>
    </row>
    <row r="45" spans="1:3" hidden="1" x14ac:dyDescent="0.3"/>
    <row r="46" spans="1:3" hidden="1" x14ac:dyDescent="0.3">
      <c r="A46" s="288" t="s">
        <v>794</v>
      </c>
      <c r="B46" s="289"/>
      <c r="C46" s="290"/>
    </row>
    <row r="47" spans="1:3" hidden="1" x14ac:dyDescent="0.3">
      <c r="A47" s="263"/>
      <c r="B47" s="264" t="s">
        <v>776</v>
      </c>
      <c r="C47" s="265"/>
    </row>
    <row r="48" spans="1:3" hidden="1" x14ac:dyDescent="0.3">
      <c r="A48" s="263"/>
      <c r="B48" s="266"/>
      <c r="C48" s="265" t="s">
        <v>795</v>
      </c>
    </row>
    <row r="49" spans="1:3" hidden="1" x14ac:dyDescent="0.3">
      <c r="A49" s="263"/>
      <c r="B49" s="266"/>
      <c r="C49" s="265" t="s">
        <v>802</v>
      </c>
    </row>
    <row r="50" spans="1:3" hidden="1" x14ac:dyDescent="0.3">
      <c r="A50" s="263"/>
      <c r="B50" s="266"/>
      <c r="C50" s="265" t="s">
        <v>791</v>
      </c>
    </row>
    <row r="51" spans="1:3" hidden="1" x14ac:dyDescent="0.3">
      <c r="A51" s="263"/>
      <c r="B51" s="264" t="s">
        <v>780</v>
      </c>
      <c r="C51" s="265"/>
    </row>
    <row r="52" spans="1:3" hidden="1" x14ac:dyDescent="0.3">
      <c r="A52" s="263"/>
      <c r="B52" s="264"/>
      <c r="C52" s="265" t="s">
        <v>796</v>
      </c>
    </row>
    <row r="53" spans="1:3" hidden="1" x14ac:dyDescent="0.3">
      <c r="A53" s="267"/>
      <c r="B53" s="268"/>
      <c r="C53" s="269"/>
    </row>
    <row r="54" spans="1:3" hidden="1" x14ac:dyDescent="0.3"/>
    <row r="55" spans="1:3" hidden="1" x14ac:dyDescent="0.3">
      <c r="A55" s="288" t="s">
        <v>797</v>
      </c>
      <c r="B55" s="289"/>
      <c r="C55" s="290"/>
    </row>
    <row r="56" spans="1:3" hidden="1" x14ac:dyDescent="0.3">
      <c r="A56" s="263"/>
      <c r="B56" s="264" t="s">
        <v>776</v>
      </c>
      <c r="C56" s="265"/>
    </row>
    <row r="57" spans="1:3" hidden="1" x14ac:dyDescent="0.3">
      <c r="A57" s="263"/>
      <c r="B57" s="266"/>
      <c r="C57" s="265" t="s">
        <v>798</v>
      </c>
    </row>
    <row r="58" spans="1:3" hidden="1" x14ac:dyDescent="0.3">
      <c r="A58" s="263"/>
      <c r="B58" s="266"/>
      <c r="C58" s="265" t="s">
        <v>804</v>
      </c>
    </row>
    <row r="59" spans="1:3" hidden="1" x14ac:dyDescent="0.3">
      <c r="A59" s="263"/>
      <c r="B59" s="266"/>
      <c r="C59" s="265"/>
    </row>
    <row r="60" spans="1:3" hidden="1" x14ac:dyDescent="0.3">
      <c r="A60" s="263"/>
      <c r="B60" s="264" t="s">
        <v>780</v>
      </c>
      <c r="C60" s="265"/>
    </row>
    <row r="61" spans="1:3" hidden="1" x14ac:dyDescent="0.3">
      <c r="A61" s="263"/>
      <c r="B61" s="264"/>
      <c r="C61" s="265" t="s">
        <v>796</v>
      </c>
    </row>
    <row r="62" spans="1:3" hidden="1" x14ac:dyDescent="0.3">
      <c r="A62" s="267"/>
      <c r="B62" s="268"/>
      <c r="C62" s="269"/>
    </row>
    <row r="63" spans="1:3" hidden="1" x14ac:dyDescent="0.3"/>
    <row r="64" spans="1:3" hidden="1" x14ac:dyDescent="0.3">
      <c r="A64" s="288" t="s">
        <v>799</v>
      </c>
      <c r="B64" s="289"/>
      <c r="C64" s="290"/>
    </row>
    <row r="65" spans="1:3" hidden="1" x14ac:dyDescent="0.3">
      <c r="A65" s="263"/>
      <c r="B65" s="264" t="s">
        <v>776</v>
      </c>
      <c r="C65" s="265"/>
    </row>
    <row r="66" spans="1:3" hidden="1" x14ac:dyDescent="0.3">
      <c r="A66" s="263"/>
      <c r="B66" s="266"/>
      <c r="C66" s="265" t="s">
        <v>801</v>
      </c>
    </row>
    <row r="67" spans="1:3" hidden="1" x14ac:dyDescent="0.3">
      <c r="A67" s="263"/>
      <c r="B67" s="266"/>
      <c r="C67" s="265" t="s">
        <v>803</v>
      </c>
    </row>
    <row r="68" spans="1:3" hidden="1" x14ac:dyDescent="0.3">
      <c r="A68" s="263"/>
      <c r="B68" s="266"/>
      <c r="C68" s="265" t="s">
        <v>791</v>
      </c>
    </row>
    <row r="69" spans="1:3" hidden="1" x14ac:dyDescent="0.3">
      <c r="A69" s="263"/>
      <c r="B69" s="264" t="s">
        <v>780</v>
      </c>
      <c r="C69" s="265"/>
    </row>
    <row r="70" spans="1:3" hidden="1" x14ac:dyDescent="0.3">
      <c r="A70" s="263"/>
      <c r="B70" s="264"/>
      <c r="C70" s="265" t="s">
        <v>796</v>
      </c>
    </row>
    <row r="71" spans="1:3" hidden="1" x14ac:dyDescent="0.3">
      <c r="A71" s="267"/>
      <c r="B71" s="268"/>
      <c r="C71" s="269"/>
    </row>
    <row r="72" spans="1:3" hidden="1" x14ac:dyDescent="0.3"/>
    <row r="73" spans="1:3" hidden="1" x14ac:dyDescent="0.3">
      <c r="A73" s="288" t="s">
        <v>800</v>
      </c>
      <c r="B73" s="289"/>
      <c r="C73" s="290"/>
    </row>
    <row r="74" spans="1:3" hidden="1" x14ac:dyDescent="0.3">
      <c r="A74" s="263"/>
      <c r="B74" s="264" t="s">
        <v>776</v>
      </c>
      <c r="C74" s="265"/>
    </row>
    <row r="75" spans="1:3" hidden="1" x14ac:dyDescent="0.3">
      <c r="A75" s="263"/>
      <c r="B75" s="266"/>
      <c r="C75" s="265" t="s">
        <v>798</v>
      </c>
    </row>
    <row r="76" spans="1:3" hidden="1" x14ac:dyDescent="0.3">
      <c r="A76" s="263"/>
      <c r="B76" s="266"/>
      <c r="C76" s="265" t="s">
        <v>805</v>
      </c>
    </row>
    <row r="77" spans="1:3" hidden="1" x14ac:dyDescent="0.3">
      <c r="A77" s="263"/>
      <c r="B77" s="266"/>
      <c r="C77" s="265"/>
    </row>
    <row r="78" spans="1:3" hidden="1" x14ac:dyDescent="0.3">
      <c r="A78" s="263"/>
      <c r="B78" s="264" t="s">
        <v>780</v>
      </c>
      <c r="C78" s="265"/>
    </row>
    <row r="79" spans="1:3" hidden="1" x14ac:dyDescent="0.3">
      <c r="A79" s="263"/>
      <c r="B79" s="264"/>
      <c r="C79" s="265" t="s">
        <v>796</v>
      </c>
    </row>
    <row r="80" spans="1:3" hidden="1" x14ac:dyDescent="0.3">
      <c r="A80" s="267"/>
      <c r="B80" s="268"/>
      <c r="C80" s="269"/>
    </row>
    <row r="81" spans="1:3" hidden="1" x14ac:dyDescent="0.3"/>
    <row r="82" spans="1:3" hidden="1" x14ac:dyDescent="0.3">
      <c r="A82" s="288" t="s">
        <v>806</v>
      </c>
      <c r="B82" s="289"/>
      <c r="C82" s="290"/>
    </row>
    <row r="83" spans="1:3" hidden="1" x14ac:dyDescent="0.3">
      <c r="A83" s="263"/>
      <c r="B83" s="264" t="s">
        <v>776</v>
      </c>
      <c r="C83" s="265"/>
    </row>
    <row r="84" spans="1:3" hidden="1" x14ac:dyDescent="0.3">
      <c r="A84" s="263"/>
      <c r="B84" s="266"/>
      <c r="C84" s="265" t="s">
        <v>808</v>
      </c>
    </row>
    <row r="85" spans="1:3" hidden="1" x14ac:dyDescent="0.3">
      <c r="A85" s="263"/>
      <c r="B85" s="266"/>
      <c r="C85" s="265" t="s">
        <v>809</v>
      </c>
    </row>
    <row r="86" spans="1:3" hidden="1" x14ac:dyDescent="0.3">
      <c r="A86" s="263"/>
      <c r="B86" s="266"/>
      <c r="C86" s="265" t="s">
        <v>791</v>
      </c>
    </row>
    <row r="87" spans="1:3" hidden="1" x14ac:dyDescent="0.3">
      <c r="A87" s="263"/>
      <c r="B87" s="264" t="s">
        <v>780</v>
      </c>
      <c r="C87" s="265"/>
    </row>
    <row r="88" spans="1:3" hidden="1" x14ac:dyDescent="0.3">
      <c r="A88" s="263"/>
      <c r="B88" s="264"/>
      <c r="C88" s="265" t="s">
        <v>796</v>
      </c>
    </row>
    <row r="89" spans="1:3" hidden="1" x14ac:dyDescent="0.3">
      <c r="A89" s="267"/>
      <c r="B89" s="268"/>
      <c r="C89" s="269"/>
    </row>
    <row r="90" spans="1:3" hidden="1" x14ac:dyDescent="0.3"/>
    <row r="91" spans="1:3" hidden="1" x14ac:dyDescent="0.3">
      <c r="A91" s="288" t="s">
        <v>807</v>
      </c>
      <c r="B91" s="289"/>
      <c r="C91" s="290"/>
    </row>
    <row r="92" spans="1:3" hidden="1" x14ac:dyDescent="0.3">
      <c r="A92" s="263"/>
      <c r="B92" s="264" t="s">
        <v>776</v>
      </c>
      <c r="C92" s="265"/>
    </row>
    <row r="93" spans="1:3" hidden="1" x14ac:dyDescent="0.3">
      <c r="A93" s="263"/>
      <c r="B93" s="266"/>
      <c r="C93" s="265" t="s">
        <v>798</v>
      </c>
    </row>
    <row r="94" spans="1:3" hidden="1" x14ac:dyDescent="0.3">
      <c r="A94" s="263"/>
      <c r="B94" s="266"/>
      <c r="C94" s="265" t="s">
        <v>805</v>
      </c>
    </row>
    <row r="95" spans="1:3" hidden="1" x14ac:dyDescent="0.3">
      <c r="A95" s="263"/>
      <c r="B95" s="266"/>
      <c r="C95" s="265"/>
    </row>
    <row r="96" spans="1:3" hidden="1" x14ac:dyDescent="0.3">
      <c r="A96" s="263"/>
      <c r="B96" s="264" t="s">
        <v>780</v>
      </c>
      <c r="C96" s="265"/>
    </row>
    <row r="97" spans="1:3" hidden="1" x14ac:dyDescent="0.3">
      <c r="A97" s="263"/>
      <c r="B97" s="264"/>
      <c r="C97" s="265" t="s">
        <v>796</v>
      </c>
    </row>
    <row r="98" spans="1:3" hidden="1" x14ac:dyDescent="0.3">
      <c r="A98" s="267"/>
      <c r="B98" s="268"/>
      <c r="C98" s="269"/>
    </row>
    <row r="99" spans="1:3" hidden="1" x14ac:dyDescent="0.3"/>
    <row r="100" spans="1:3" x14ac:dyDescent="0.3">
      <c r="A100" s="260" t="s">
        <v>819</v>
      </c>
    </row>
  </sheetData>
  <sheetProtection algorithmName="SHA-512" hashValue="8RaWbpGcNWW5vRCI9hBTPy0tI8LAgvpZSfZvU6WA/7PViouT9ELqu9FrE+C6gCaMoXKKgiWEaZmTu+cb5Q0c5g==" saltValue="+EedOpW5hsGIxqMKzYa1mw==" spinCount="100000" sheet="1" objects="1" scenarios="1"/>
  <mergeCells count="10">
    <mergeCell ref="A64:C64"/>
    <mergeCell ref="A73:C73"/>
    <mergeCell ref="A82:C82"/>
    <mergeCell ref="A91:C91"/>
    <mergeCell ref="A10:C10"/>
    <mergeCell ref="A19:C19"/>
    <mergeCell ref="A28:C28"/>
    <mergeCell ref="A37:C37"/>
    <mergeCell ref="A46:C46"/>
    <mergeCell ref="A55:C55"/>
  </mergeCells>
  <dataValidations count="1">
    <dataValidation type="whole" allowBlank="1" showInputMessage="1" showErrorMessage="1" sqref="B4" xr:uid="{E7139542-FF48-4EE5-98C6-8EF61EC09B11}">
      <formula1>1</formula1>
      <formula2>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307">
        <f>SUM(F:F)</f>
        <v>0</v>
      </c>
      <c r="F1" s="307"/>
    </row>
    <row r="2" spans="2:6" x14ac:dyDescent="0.3">
      <c r="D2" s="118"/>
      <c r="E2" s="308" t="s">
        <v>85</v>
      </c>
      <c r="F2" s="308"/>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71" t="s">
        <v>119</v>
      </c>
      <c r="C5" s="171" t="s">
        <v>16</v>
      </c>
      <c r="D5" s="128"/>
      <c r="E5" s="145">
        <v>101.03049</v>
      </c>
      <c r="F5" s="130">
        <f t="shared" ref="F5:F10" si="0">D5*E5</f>
        <v>0</v>
      </c>
    </row>
    <row r="6" spans="2:6" x14ac:dyDescent="0.3">
      <c r="B6" s="279" t="s">
        <v>142</v>
      </c>
      <c r="C6" s="171" t="s">
        <v>16</v>
      </c>
      <c r="D6" s="128"/>
      <c r="E6" s="145">
        <v>446</v>
      </c>
      <c r="F6" s="130">
        <f t="shared" si="0"/>
        <v>0</v>
      </c>
    </row>
    <row r="7" spans="2:6" x14ac:dyDescent="0.3">
      <c r="B7" s="171" t="s">
        <v>143</v>
      </c>
      <c r="C7" s="171" t="s">
        <v>16</v>
      </c>
      <c r="D7" s="128"/>
      <c r="E7" s="145">
        <v>582</v>
      </c>
      <c r="F7" s="130">
        <f t="shared" si="0"/>
        <v>0</v>
      </c>
    </row>
    <row r="8" spans="2:6" ht="25" x14ac:dyDescent="0.3">
      <c r="B8" s="276" t="s">
        <v>268</v>
      </c>
      <c r="C8" s="171" t="s">
        <v>271</v>
      </c>
      <c r="D8" s="128"/>
      <c r="E8" s="145">
        <v>1077.92</v>
      </c>
      <c r="F8" s="130">
        <f t="shared" si="0"/>
        <v>0</v>
      </c>
    </row>
    <row r="9" spans="2:6" x14ac:dyDescent="0.3">
      <c r="B9" s="276" t="s">
        <v>148</v>
      </c>
      <c r="C9" s="171" t="s">
        <v>147</v>
      </c>
      <c r="D9" s="128"/>
      <c r="E9" s="145">
        <v>909</v>
      </c>
      <c r="F9" s="130">
        <f t="shared" si="0"/>
        <v>0</v>
      </c>
    </row>
    <row r="10" spans="2:6" ht="25" x14ac:dyDescent="0.3">
      <c r="B10" s="276" t="s">
        <v>269</v>
      </c>
      <c r="C10" s="171" t="s">
        <v>144</v>
      </c>
      <c r="D10" s="128"/>
      <c r="E10" s="145">
        <v>2210</v>
      </c>
      <c r="F10" s="130">
        <f t="shared" si="0"/>
        <v>0</v>
      </c>
    </row>
    <row r="11" spans="2:6" ht="44" customHeight="1" x14ac:dyDescent="0.3">
      <c r="B11" s="276" t="s">
        <v>270</v>
      </c>
      <c r="C11" s="171" t="s">
        <v>144</v>
      </c>
      <c r="D11" s="128"/>
      <c r="E11" s="133" t="s">
        <v>140</v>
      </c>
      <c r="F11" s="130"/>
    </row>
    <row r="13" spans="2:6" x14ac:dyDescent="0.3">
      <c r="D13" s="3"/>
      <c r="F13" s="3"/>
    </row>
  </sheetData>
  <sheetProtection algorithmName="SHA-512" hashValue="IdD4EXEyRvapI58GwWkfFm9V6ZiYPK92ig17Tvtq0+7rntS3Lwi5FbObli7cr1g+hcbQOBI2M7XdhItly85FYQ==" saltValue="FOe5TDQvmNHpWjhutOS1/A=="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97" zoomScaleNormal="97" workbookViewId="0"/>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7">
        <f>SUM(F:F)</f>
        <v>0</v>
      </c>
      <c r="F1" s="307"/>
      <c r="H1" s="116" t="s">
        <v>242</v>
      </c>
      <c r="I1" s="117"/>
      <c r="J1" s="117"/>
      <c r="K1" s="307">
        <f>SUM(L:L)</f>
        <v>0</v>
      </c>
      <c r="L1" s="307"/>
    </row>
    <row r="2" spans="2:12" ht="30" customHeight="1" x14ac:dyDescent="0.3">
      <c r="D2" s="118"/>
      <c r="E2" s="308" t="s">
        <v>85</v>
      </c>
      <c r="F2" s="308"/>
      <c r="H2" s="321" t="s">
        <v>787</v>
      </c>
      <c r="I2" s="314"/>
      <c r="J2" s="314"/>
      <c r="K2" s="308" t="s">
        <v>85</v>
      </c>
      <c r="L2" s="308"/>
    </row>
    <row r="3" spans="2:12" ht="15.5" x14ac:dyDescent="0.35">
      <c r="B3" s="147" t="s">
        <v>219</v>
      </c>
      <c r="C3" s="148"/>
      <c r="D3" s="149"/>
      <c r="E3" s="150"/>
      <c r="F3" s="151"/>
    </row>
    <row r="4" spans="2:12" s="125" customFormat="1" x14ac:dyDescent="0.3">
      <c r="B4" s="144" t="s">
        <v>1</v>
      </c>
      <c r="C4" s="144" t="s">
        <v>2</v>
      </c>
      <c r="D4" s="144" t="s">
        <v>27</v>
      </c>
      <c r="E4" s="144" t="s">
        <v>3</v>
      </c>
      <c r="F4" s="155" t="s">
        <v>28</v>
      </c>
      <c r="H4" s="258" t="s">
        <v>785</v>
      </c>
      <c r="I4" s="167" t="s">
        <v>786</v>
      </c>
      <c r="J4" s="284"/>
      <c r="K4" s="285"/>
      <c r="L4" s="138">
        <f t="shared" ref="L4" si="0">J4*K4</f>
        <v>0</v>
      </c>
    </row>
    <row r="5" spans="2:12" x14ac:dyDescent="0.3">
      <c r="B5" s="171" t="s">
        <v>119</v>
      </c>
      <c r="C5" s="171" t="s">
        <v>16</v>
      </c>
      <c r="D5" s="281"/>
      <c r="E5" s="145">
        <v>128</v>
      </c>
      <c r="F5" s="138">
        <f t="shared" ref="F5:F16" si="1">D5*E5</f>
        <v>0</v>
      </c>
    </row>
    <row r="6" spans="2:12" x14ac:dyDescent="0.3">
      <c r="B6" s="171" t="s">
        <v>272</v>
      </c>
      <c r="C6" s="171" t="s">
        <v>16</v>
      </c>
      <c r="D6" s="281"/>
      <c r="E6" s="145">
        <v>465</v>
      </c>
      <c r="F6" s="138">
        <f t="shared" si="1"/>
        <v>0</v>
      </c>
    </row>
    <row r="7" spans="2:12" ht="25" x14ac:dyDescent="0.3">
      <c r="B7" s="171" t="s">
        <v>273</v>
      </c>
      <c r="C7" s="171" t="s">
        <v>274</v>
      </c>
      <c r="D7" s="281"/>
      <c r="E7" s="145">
        <v>186</v>
      </c>
      <c r="F7" s="138">
        <f t="shared" si="1"/>
        <v>0</v>
      </c>
    </row>
    <row r="8" spans="2:12" ht="25" x14ac:dyDescent="0.3">
      <c r="B8" s="171" t="s">
        <v>275</v>
      </c>
      <c r="C8" s="171" t="s">
        <v>234</v>
      </c>
      <c r="D8" s="281"/>
      <c r="E8" s="145">
        <v>1000</v>
      </c>
      <c r="F8" s="138">
        <f t="shared" si="1"/>
        <v>0</v>
      </c>
    </row>
    <row r="9" spans="2:12" ht="25" x14ac:dyDescent="0.3">
      <c r="B9" s="171" t="s">
        <v>276</v>
      </c>
      <c r="C9" s="171" t="s">
        <v>234</v>
      </c>
      <c r="D9" s="281"/>
      <c r="E9" s="145">
        <v>2400</v>
      </c>
      <c r="F9" s="138">
        <f t="shared" si="1"/>
        <v>0</v>
      </c>
    </row>
    <row r="10" spans="2:12" ht="25" x14ac:dyDescent="0.3">
      <c r="B10" s="171" t="s">
        <v>277</v>
      </c>
      <c r="C10" s="171" t="s">
        <v>234</v>
      </c>
      <c r="D10" s="281"/>
      <c r="E10" s="145">
        <v>3800</v>
      </c>
      <c r="F10" s="138">
        <f t="shared" si="1"/>
        <v>0</v>
      </c>
    </row>
    <row r="11" spans="2:12" ht="37.5" x14ac:dyDescent="0.3">
      <c r="B11" s="171" t="s">
        <v>278</v>
      </c>
      <c r="C11" s="171" t="s">
        <v>279</v>
      </c>
      <c r="D11" s="157">
        <f>SUM(K1)</f>
        <v>0</v>
      </c>
      <c r="E11" s="168">
        <v>4.0000000000000001E-3</v>
      </c>
      <c r="F11" s="138">
        <f>IF(D11&gt;1000000,D11*E11,0)</f>
        <v>0</v>
      </c>
    </row>
    <row r="12" spans="2:12" x14ac:dyDescent="0.3">
      <c r="B12" s="171" t="s">
        <v>280</v>
      </c>
      <c r="C12" s="171" t="s">
        <v>271</v>
      </c>
      <c r="D12" s="157"/>
      <c r="E12" s="145">
        <v>1078</v>
      </c>
      <c r="F12" s="138">
        <f t="shared" si="1"/>
        <v>0</v>
      </c>
    </row>
    <row r="13" spans="2:12" ht="25" x14ac:dyDescent="0.3">
      <c r="B13" s="171" t="s">
        <v>281</v>
      </c>
      <c r="C13" s="171" t="s">
        <v>282</v>
      </c>
      <c r="D13" s="157"/>
      <c r="E13" s="133" t="s">
        <v>140</v>
      </c>
      <c r="F13" s="138"/>
    </row>
    <row r="14" spans="2:12" ht="25" x14ac:dyDescent="0.3">
      <c r="B14" s="171" t="s">
        <v>115</v>
      </c>
      <c r="C14" s="171" t="s">
        <v>145</v>
      </c>
      <c r="D14" s="281"/>
      <c r="E14" s="145">
        <v>430</v>
      </c>
      <c r="F14" s="138">
        <f t="shared" si="1"/>
        <v>0</v>
      </c>
    </row>
    <row r="15" spans="2:12" x14ac:dyDescent="0.3">
      <c r="B15" s="171" t="s">
        <v>146</v>
      </c>
      <c r="C15" s="171" t="s">
        <v>147</v>
      </c>
      <c r="D15" s="281"/>
      <c r="E15" s="145">
        <v>726</v>
      </c>
      <c r="F15" s="138">
        <f t="shared" si="1"/>
        <v>0</v>
      </c>
    </row>
    <row r="16" spans="2:12" x14ac:dyDescent="0.3">
      <c r="B16" s="171" t="s">
        <v>148</v>
      </c>
      <c r="C16" s="171" t="s">
        <v>147</v>
      </c>
      <c r="D16" s="281"/>
      <c r="E16" s="145">
        <v>909</v>
      </c>
      <c r="F16" s="138">
        <f t="shared" si="1"/>
        <v>0</v>
      </c>
    </row>
    <row r="17" spans="2:6" ht="37.5" x14ac:dyDescent="0.3">
      <c r="B17" s="271" t="s">
        <v>149</v>
      </c>
      <c r="C17" s="271" t="s">
        <v>283</v>
      </c>
      <c r="D17" s="157">
        <f>SUM(K1)</f>
        <v>0</v>
      </c>
      <c r="E17" s="273" t="s">
        <v>223</v>
      </c>
      <c r="F17" s="164">
        <f>IF(D17=0,0,MAX(D17*0.1,5000))</f>
        <v>0</v>
      </c>
    </row>
    <row r="18" spans="2:6" ht="25" x14ac:dyDescent="0.3">
      <c r="B18" s="171" t="s">
        <v>269</v>
      </c>
      <c r="C18" s="171" t="s">
        <v>144</v>
      </c>
      <c r="D18" s="281"/>
      <c r="E18" s="145">
        <v>2210</v>
      </c>
      <c r="F18" s="138">
        <f>D18*E18</f>
        <v>0</v>
      </c>
    </row>
    <row r="19" spans="2:6" ht="37.5" x14ac:dyDescent="0.3">
      <c r="B19" s="171" t="s">
        <v>270</v>
      </c>
      <c r="C19" s="171" t="s">
        <v>144</v>
      </c>
      <c r="D19" s="281"/>
      <c r="E19" s="133" t="s">
        <v>140</v>
      </c>
      <c r="F19" s="138"/>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71" t="s">
        <v>131</v>
      </c>
      <c r="C23" s="171" t="s">
        <v>5</v>
      </c>
      <c r="D23" s="128"/>
      <c r="E23" s="145">
        <v>385</v>
      </c>
      <c r="F23" s="130">
        <f>D23*E23</f>
        <v>0</v>
      </c>
    </row>
    <row r="24" spans="2:6" x14ac:dyDescent="0.3">
      <c r="B24" s="171" t="s">
        <v>132</v>
      </c>
      <c r="C24" s="171" t="s">
        <v>16</v>
      </c>
      <c r="D24" s="128"/>
      <c r="E24" s="145">
        <v>138</v>
      </c>
      <c r="F24" s="130">
        <f>D24*E24</f>
        <v>0</v>
      </c>
    </row>
    <row r="25" spans="2:6" x14ac:dyDescent="0.3">
      <c r="B25" s="171" t="s">
        <v>133</v>
      </c>
      <c r="C25" s="171" t="s">
        <v>16</v>
      </c>
      <c r="D25" s="128"/>
      <c r="E25" s="145">
        <v>69</v>
      </c>
      <c r="F25" s="130">
        <f>D25*E25</f>
        <v>0</v>
      </c>
    </row>
    <row r="26" spans="2:6" x14ac:dyDescent="0.3">
      <c r="B26" s="322" t="s">
        <v>247</v>
      </c>
      <c r="C26" s="323"/>
      <c r="D26" s="323"/>
      <c r="E26" s="323"/>
      <c r="F26" s="323"/>
    </row>
    <row r="27" spans="2:6" x14ac:dyDescent="0.3">
      <c r="B27" s="314"/>
      <c r="C27" s="314"/>
      <c r="D27" s="314"/>
      <c r="E27" s="314"/>
      <c r="F27" s="314"/>
    </row>
  </sheetData>
  <sheetProtection algorithmName="SHA-512" hashValue="Mlgy2aayM/i+6/JMFN2o5r00FZ/glaqVpkhdr88zI0yHm+FRo0y1C3jiIFahuE1MvDw+StxwoV7HeM9Nkg5yPg==" saltValue="k6gUa1EBcLbOMFb+i9dcew=="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1"/>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272"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307">
        <f>SUM(F:F)</f>
        <v>0</v>
      </c>
      <c r="F1" s="307"/>
      <c r="H1" s="116" t="s">
        <v>68</v>
      </c>
      <c r="I1" s="116"/>
      <c r="J1" s="116"/>
      <c r="K1" s="307">
        <f>SUM(L:L)</f>
        <v>0</v>
      </c>
      <c r="L1" s="307"/>
      <c r="M1" s="3" t="s">
        <v>200</v>
      </c>
    </row>
    <row r="2" spans="2:13" ht="28.5" customHeight="1" x14ac:dyDescent="0.3">
      <c r="D2" s="118"/>
      <c r="E2" s="308" t="s">
        <v>85</v>
      </c>
      <c r="F2" s="308"/>
      <c r="H2" s="321" t="s">
        <v>284</v>
      </c>
      <c r="I2" s="314"/>
      <c r="J2" s="314"/>
      <c r="K2" s="308" t="s">
        <v>85</v>
      </c>
      <c r="L2" s="308"/>
      <c r="M2" s="3" t="s">
        <v>201</v>
      </c>
    </row>
    <row r="3" spans="2:13" x14ac:dyDescent="0.3">
      <c r="B3" s="131" t="s">
        <v>150</v>
      </c>
      <c r="C3" s="120"/>
      <c r="D3" s="121"/>
      <c r="E3" s="121"/>
      <c r="F3" s="122"/>
      <c r="H3" s="131" t="s">
        <v>218</v>
      </c>
      <c r="I3" s="143"/>
      <c r="J3" s="121"/>
      <c r="M3" s="3" t="s">
        <v>202</v>
      </c>
    </row>
    <row r="4" spans="2:13" s="125" customFormat="1" ht="26" x14ac:dyDescent="0.3">
      <c r="B4" s="123" t="s">
        <v>1</v>
      </c>
      <c r="C4" s="123" t="s">
        <v>2</v>
      </c>
      <c r="D4" s="123" t="s">
        <v>27</v>
      </c>
      <c r="E4" s="123" t="s">
        <v>3</v>
      </c>
      <c r="F4" s="124" t="s">
        <v>28</v>
      </c>
      <c r="H4" s="123" t="s">
        <v>1</v>
      </c>
      <c r="I4" s="123" t="s">
        <v>2</v>
      </c>
      <c r="J4" s="123" t="s">
        <v>27</v>
      </c>
      <c r="K4" s="123" t="s">
        <v>225</v>
      </c>
      <c r="L4" s="124" t="s">
        <v>28</v>
      </c>
    </row>
    <row r="5" spans="2:13" x14ac:dyDescent="0.3">
      <c r="B5" s="171" t="s">
        <v>151</v>
      </c>
      <c r="C5" s="171" t="s">
        <v>16</v>
      </c>
      <c r="D5" s="128"/>
      <c r="E5" s="145">
        <v>107</v>
      </c>
      <c r="F5" s="130">
        <f>D5*E5</f>
        <v>0</v>
      </c>
      <c r="H5" s="315" t="s">
        <v>220</v>
      </c>
      <c r="I5" s="316"/>
      <c r="J5" s="316"/>
      <c r="K5" s="316"/>
      <c r="L5" s="317"/>
    </row>
    <row r="6" spans="2:13" ht="25" x14ac:dyDescent="0.3">
      <c r="B6" s="279" t="s">
        <v>262</v>
      </c>
      <c r="C6" s="171" t="s">
        <v>122</v>
      </c>
      <c r="D6" s="128"/>
      <c r="E6" s="133">
        <v>288</v>
      </c>
      <c r="F6" s="130">
        <f>D6*E6</f>
        <v>0</v>
      </c>
      <c r="H6" s="283" t="s">
        <v>137</v>
      </c>
      <c r="I6" s="318" t="s">
        <v>17</v>
      </c>
      <c r="J6" s="128"/>
      <c r="K6" s="145">
        <v>787</v>
      </c>
      <c r="L6" s="130">
        <f>J6*K6</f>
        <v>0</v>
      </c>
    </row>
    <row r="7" spans="2:13" ht="25" x14ac:dyDescent="0.3">
      <c r="B7" s="279" t="s">
        <v>152</v>
      </c>
      <c r="C7" s="171" t="s">
        <v>153</v>
      </c>
      <c r="D7" s="128"/>
      <c r="E7" s="133">
        <v>2000</v>
      </c>
      <c r="F7" s="130">
        <f>D7*E7</f>
        <v>0</v>
      </c>
      <c r="H7" s="283" t="s">
        <v>265</v>
      </c>
      <c r="I7" s="319"/>
      <c r="J7" s="128"/>
      <c r="K7" s="145">
        <v>1024</v>
      </c>
      <c r="L7" s="130">
        <f t="shared" ref="L7:L8" si="0">J7*K7</f>
        <v>0</v>
      </c>
    </row>
    <row r="8" spans="2:13" x14ac:dyDescent="0.3">
      <c r="B8" s="279" t="s">
        <v>263</v>
      </c>
      <c r="C8" s="171" t="s">
        <v>154</v>
      </c>
      <c r="D8" s="128"/>
      <c r="E8" s="133">
        <v>551</v>
      </c>
      <c r="F8" s="130">
        <f>D8*E8</f>
        <v>0</v>
      </c>
      <c r="H8" s="283" t="s">
        <v>266</v>
      </c>
      <c r="I8" s="320"/>
      <c r="J8" s="128"/>
      <c r="K8" s="145">
        <v>1407</v>
      </c>
      <c r="L8" s="130">
        <f t="shared" si="0"/>
        <v>0</v>
      </c>
    </row>
    <row r="9" spans="2:13" ht="25" x14ac:dyDescent="0.3">
      <c r="B9" s="279" t="s">
        <v>285</v>
      </c>
      <c r="C9" s="171" t="s">
        <v>271</v>
      </c>
      <c r="D9" s="128"/>
      <c r="E9" s="133">
        <v>1078</v>
      </c>
      <c r="F9" s="130">
        <f t="shared" ref="F9:F10" si="1">D9*E9</f>
        <v>0</v>
      </c>
      <c r="H9" s="315" t="s">
        <v>221</v>
      </c>
      <c r="I9" s="316"/>
      <c r="J9" s="316"/>
      <c r="K9" s="316"/>
      <c r="L9" s="317"/>
    </row>
    <row r="10" spans="2:13" x14ac:dyDescent="0.3">
      <c r="B10" s="279" t="s">
        <v>148</v>
      </c>
      <c r="C10" s="171" t="s">
        <v>147</v>
      </c>
      <c r="D10" s="128"/>
      <c r="E10" s="133">
        <v>909</v>
      </c>
      <c r="F10" s="130">
        <f t="shared" si="1"/>
        <v>0</v>
      </c>
      <c r="H10" s="283" t="s">
        <v>137</v>
      </c>
      <c r="I10" s="318" t="s">
        <v>17</v>
      </c>
      <c r="J10" s="128"/>
      <c r="K10" s="145">
        <v>835</v>
      </c>
      <c r="L10" s="130">
        <f>J10*K10</f>
        <v>0</v>
      </c>
    </row>
    <row r="11" spans="2:13" ht="26" customHeight="1" x14ac:dyDescent="0.3">
      <c r="B11" s="324" t="s">
        <v>155</v>
      </c>
      <c r="C11" s="324" t="s">
        <v>283</v>
      </c>
      <c r="D11" s="146">
        <f>K1</f>
        <v>0</v>
      </c>
      <c r="E11" s="326" t="s">
        <v>224</v>
      </c>
      <c r="F11" s="328">
        <f>IF(D11=0,0,MAX(D11*0.1,IF(OR(D12="Minor",D12="Please choose"),500,IF(D12="Major",5000,0))))</f>
        <v>0</v>
      </c>
      <c r="H11" s="283" t="s">
        <v>265</v>
      </c>
      <c r="I11" s="319"/>
      <c r="J11" s="128"/>
      <c r="K11" s="145">
        <v>1078</v>
      </c>
      <c r="L11" s="130">
        <f t="shared" ref="L11:L12" si="2">J11*K11</f>
        <v>0</v>
      </c>
    </row>
    <row r="12" spans="2:13" ht="35.5" customHeight="1" x14ac:dyDescent="0.3">
      <c r="B12" s="325"/>
      <c r="C12" s="325"/>
      <c r="D12" s="286" t="s">
        <v>200</v>
      </c>
      <c r="E12" s="327"/>
      <c r="F12" s="329"/>
      <c r="H12" s="283" t="s">
        <v>266</v>
      </c>
      <c r="I12" s="320"/>
      <c r="J12" s="128"/>
      <c r="K12" s="145">
        <v>1436</v>
      </c>
      <c r="L12" s="130">
        <f t="shared" si="2"/>
        <v>0</v>
      </c>
    </row>
    <row r="13" spans="2:13" ht="50" x14ac:dyDescent="0.3">
      <c r="B13" s="279" t="s">
        <v>286</v>
      </c>
      <c r="C13" s="171" t="s">
        <v>144</v>
      </c>
      <c r="D13" s="128"/>
      <c r="E13" s="133">
        <v>2210</v>
      </c>
      <c r="F13" s="130">
        <f>D13*E13</f>
        <v>0</v>
      </c>
      <c r="H13" s="315" t="s">
        <v>222</v>
      </c>
      <c r="I13" s="316"/>
      <c r="J13" s="316"/>
      <c r="K13" s="316"/>
      <c r="L13" s="317"/>
    </row>
    <row r="14" spans="2:13" ht="62.5" x14ac:dyDescent="0.3">
      <c r="B14" s="279" t="s">
        <v>287</v>
      </c>
      <c r="C14" s="171" t="s">
        <v>144</v>
      </c>
      <c r="D14" s="128"/>
      <c r="E14" s="133" t="s">
        <v>140</v>
      </c>
      <c r="F14" s="130"/>
      <c r="H14" s="283" t="s">
        <v>137</v>
      </c>
      <c r="I14" s="318" t="s">
        <v>17</v>
      </c>
      <c r="J14" s="128"/>
      <c r="K14" s="145">
        <v>552</v>
      </c>
      <c r="L14" s="130">
        <f>J14*K14</f>
        <v>0</v>
      </c>
    </row>
    <row r="15" spans="2:13" x14ac:dyDescent="0.3">
      <c r="H15" s="283" t="s">
        <v>265</v>
      </c>
      <c r="I15" s="319"/>
      <c r="J15" s="128"/>
      <c r="K15" s="145">
        <v>619</v>
      </c>
      <c r="L15" s="130">
        <f t="shared" ref="L15:L16" si="3">J15*K15</f>
        <v>0</v>
      </c>
    </row>
    <row r="16" spans="2:13" x14ac:dyDescent="0.3">
      <c r="B16" s="302" t="s">
        <v>817</v>
      </c>
      <c r="C16" s="310"/>
      <c r="D16" s="310"/>
      <c r="E16" s="310"/>
      <c r="F16" s="310"/>
      <c r="H16" s="283" t="s">
        <v>266</v>
      </c>
      <c r="I16" s="320"/>
      <c r="J16" s="128"/>
      <c r="K16" s="145">
        <v>1013</v>
      </c>
      <c r="L16" s="130">
        <f t="shared" si="3"/>
        <v>0</v>
      </c>
    </row>
    <row r="17" spans="2:12" ht="25" x14ac:dyDescent="0.3">
      <c r="B17" s="310"/>
      <c r="C17" s="310"/>
      <c r="D17" s="310"/>
      <c r="E17" s="310"/>
      <c r="F17" s="310"/>
      <c r="H17" s="276" t="s">
        <v>267</v>
      </c>
      <c r="I17" s="171" t="s">
        <v>138</v>
      </c>
      <c r="J17" s="284"/>
      <c r="K17" s="133" t="s">
        <v>140</v>
      </c>
      <c r="L17" s="130"/>
    </row>
    <row r="18" spans="2:12" x14ac:dyDescent="0.3">
      <c r="B18" s="310"/>
      <c r="C18" s="310"/>
      <c r="D18" s="310"/>
      <c r="E18" s="310"/>
      <c r="F18" s="310"/>
      <c r="I18" s="3"/>
      <c r="J18" s="3"/>
    </row>
    <row r="19" spans="2:12" x14ac:dyDescent="0.3">
      <c r="B19" s="310"/>
      <c r="C19" s="310"/>
      <c r="D19" s="310"/>
      <c r="E19" s="310"/>
      <c r="F19" s="310"/>
      <c r="H19" s="258" t="s">
        <v>785</v>
      </c>
      <c r="I19" s="167" t="s">
        <v>786</v>
      </c>
      <c r="J19" s="284"/>
      <c r="K19" s="285"/>
      <c r="L19" s="130">
        <f>J19*K19</f>
        <v>0</v>
      </c>
    </row>
    <row r="20" spans="2:12" x14ac:dyDescent="0.3">
      <c r="B20" s="310"/>
      <c r="C20" s="310"/>
      <c r="D20" s="310"/>
      <c r="E20" s="310"/>
      <c r="F20" s="310"/>
    </row>
    <row r="21" spans="2:12" x14ac:dyDescent="0.3">
      <c r="B21" s="310"/>
      <c r="C21" s="310"/>
      <c r="D21" s="310"/>
      <c r="E21" s="310"/>
      <c r="F21" s="310"/>
    </row>
    <row r="22" spans="2:12" x14ac:dyDescent="0.3">
      <c r="B22" s="310"/>
      <c r="C22" s="310"/>
      <c r="D22" s="310"/>
      <c r="E22" s="310"/>
      <c r="F22" s="310"/>
    </row>
    <row r="23" spans="2:12" x14ac:dyDescent="0.3">
      <c r="B23" s="310"/>
      <c r="C23" s="310"/>
      <c r="D23" s="310"/>
      <c r="E23" s="310"/>
      <c r="F23" s="310"/>
    </row>
    <row r="24" spans="2:12" x14ac:dyDescent="0.3">
      <c r="B24" s="310"/>
      <c r="C24" s="310"/>
      <c r="D24" s="310"/>
      <c r="E24" s="310"/>
      <c r="F24" s="310"/>
    </row>
    <row r="25" spans="2:12" x14ac:dyDescent="0.3">
      <c r="B25" s="310"/>
      <c r="C25" s="310"/>
      <c r="D25" s="310"/>
      <c r="E25" s="310"/>
      <c r="F25" s="310"/>
    </row>
    <row r="26" spans="2:12" x14ac:dyDescent="0.3">
      <c r="B26" s="310"/>
      <c r="C26" s="310"/>
      <c r="D26" s="310"/>
      <c r="E26" s="310"/>
      <c r="F26" s="310"/>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0"/>
      <c r="C33" s="310"/>
      <c r="D33" s="310"/>
      <c r="E33" s="310"/>
      <c r="F33" s="310"/>
    </row>
    <row r="34" spans="2:6" x14ac:dyDescent="0.3">
      <c r="B34" s="310"/>
      <c r="C34" s="310"/>
      <c r="D34" s="310"/>
      <c r="E34" s="310"/>
      <c r="F34" s="310"/>
    </row>
    <row r="35" spans="2:6" x14ac:dyDescent="0.3">
      <c r="B35" s="310"/>
      <c r="C35" s="310"/>
      <c r="D35" s="310"/>
      <c r="E35" s="310"/>
      <c r="F35" s="310"/>
    </row>
    <row r="36" spans="2:6" x14ac:dyDescent="0.3">
      <c r="B36" s="310"/>
      <c r="C36" s="310"/>
      <c r="D36" s="310"/>
      <c r="E36" s="310"/>
      <c r="F36" s="310"/>
    </row>
    <row r="37" spans="2:6" x14ac:dyDescent="0.3">
      <c r="B37" s="310"/>
      <c r="C37" s="310"/>
      <c r="D37" s="310"/>
      <c r="E37" s="310"/>
      <c r="F37" s="310"/>
    </row>
    <row r="38" spans="2:6" x14ac:dyDescent="0.3">
      <c r="B38" s="310"/>
      <c r="C38" s="310"/>
      <c r="D38" s="310"/>
      <c r="E38" s="310"/>
      <c r="F38" s="310"/>
    </row>
    <row r="39" spans="2:6" x14ac:dyDescent="0.3">
      <c r="B39" s="310"/>
      <c r="C39" s="310"/>
      <c r="D39" s="310"/>
      <c r="E39" s="310"/>
      <c r="F39" s="310"/>
    </row>
    <row r="40" spans="2:6" x14ac:dyDescent="0.3">
      <c r="B40" s="310"/>
      <c r="C40" s="310"/>
      <c r="D40" s="310"/>
      <c r="E40" s="310"/>
      <c r="F40" s="310"/>
    </row>
    <row r="41" spans="2:6" x14ac:dyDescent="0.3">
      <c r="B41" s="310"/>
      <c r="C41" s="310"/>
      <c r="D41" s="310"/>
      <c r="E41" s="310"/>
      <c r="F41" s="310"/>
    </row>
    <row r="42" spans="2:6" x14ac:dyDescent="0.3">
      <c r="B42" s="310"/>
      <c r="C42" s="310"/>
      <c r="D42" s="310"/>
      <c r="E42" s="310"/>
      <c r="F42" s="310"/>
    </row>
    <row r="43" spans="2:6" x14ac:dyDescent="0.3">
      <c r="B43" s="310"/>
      <c r="C43" s="310"/>
      <c r="D43" s="310"/>
      <c r="E43" s="310"/>
      <c r="F43" s="310"/>
    </row>
    <row r="44" spans="2:6" x14ac:dyDescent="0.3">
      <c r="B44" s="310"/>
      <c r="C44" s="310"/>
      <c r="D44" s="310"/>
      <c r="E44" s="310"/>
      <c r="F44" s="310"/>
    </row>
    <row r="45" spans="2:6" x14ac:dyDescent="0.3">
      <c r="B45" s="310"/>
      <c r="C45" s="310"/>
      <c r="D45" s="310"/>
      <c r="E45" s="310"/>
      <c r="F45" s="310"/>
    </row>
    <row r="46" spans="2:6" x14ac:dyDescent="0.3">
      <c r="B46" s="310"/>
      <c r="C46" s="310"/>
      <c r="D46" s="310"/>
      <c r="E46" s="310"/>
      <c r="F46" s="310"/>
    </row>
    <row r="47" spans="2:6" x14ac:dyDescent="0.3">
      <c r="B47" s="310"/>
      <c r="C47" s="310"/>
      <c r="D47" s="310"/>
      <c r="E47" s="310"/>
      <c r="F47" s="310"/>
    </row>
    <row r="48" spans="2:6" x14ac:dyDescent="0.3">
      <c r="B48" s="310"/>
      <c r="C48" s="310"/>
      <c r="D48" s="310"/>
      <c r="E48" s="310"/>
      <c r="F48" s="310"/>
    </row>
    <row r="49" spans="2:6" x14ac:dyDescent="0.3">
      <c r="B49" s="310"/>
      <c r="C49" s="310"/>
      <c r="D49" s="310"/>
      <c r="E49" s="310"/>
      <c r="F49" s="310"/>
    </row>
    <row r="50" spans="2:6" x14ac:dyDescent="0.3">
      <c r="B50" s="310"/>
      <c r="C50" s="310"/>
      <c r="D50" s="310"/>
      <c r="E50" s="310"/>
      <c r="F50" s="310"/>
    </row>
    <row r="51" spans="2:6" x14ac:dyDescent="0.3">
      <c r="B51" s="310"/>
      <c r="C51" s="310"/>
      <c r="D51" s="310"/>
      <c r="E51" s="310"/>
      <c r="F51" s="310"/>
    </row>
  </sheetData>
  <sheetProtection algorithmName="SHA-512" hashValue="81mhng3+oIUEPf8jocByDy/uXtvh1eDh0HI5SB5y2WXzqTDVl8f39JdIXR7SUkfgPWf7jftu9vSHpdiY3nM0AQ==" saltValue="bkb84HJ6Srh++KYumGdrng=="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307">
        <f>SUM(F:F)</f>
        <v>835</v>
      </c>
      <c r="F1" s="307"/>
      <c r="H1" s="116" t="s">
        <v>208</v>
      </c>
      <c r="I1" s="117"/>
      <c r="J1" s="117"/>
      <c r="K1" s="117"/>
      <c r="L1" s="117"/>
      <c r="M1" s="135"/>
      <c r="O1" s="116" t="s">
        <v>94</v>
      </c>
      <c r="P1" s="117"/>
      <c r="Q1" s="307">
        <f>SUM(R:R)</f>
        <v>-198.04000000000002</v>
      </c>
      <c r="R1" s="307"/>
    </row>
    <row r="2" spans="2:18" x14ac:dyDescent="0.3">
      <c r="D2" s="118"/>
      <c r="E2" s="308" t="s">
        <v>85</v>
      </c>
      <c r="F2" s="308"/>
      <c r="L2" s="308" t="s">
        <v>85</v>
      </c>
      <c r="M2" s="308"/>
      <c r="Q2" s="308" t="s">
        <v>85</v>
      </c>
      <c r="R2" s="308"/>
    </row>
    <row r="3" spans="2:18" x14ac:dyDescent="0.3">
      <c r="B3" s="131" t="s">
        <v>156</v>
      </c>
      <c r="C3" s="120"/>
      <c r="D3" s="121"/>
      <c r="E3" s="121"/>
      <c r="F3" s="122"/>
      <c r="H3" s="136" t="s">
        <v>244</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28">
        <f>IFERROR(INDEX('Summary Charges sheet'!$AB128:$AK128,MATCH('Summary Charges sheet'!$E$1,'Summary Charges sheet'!$AB$1:$AK$1,0)),0)</f>
        <v>0</v>
      </c>
      <c r="E5" s="137">
        <v>-239</v>
      </c>
      <c r="F5" s="130">
        <f>D5*E5</f>
        <v>0</v>
      </c>
      <c r="H5" s="127" t="s">
        <v>171</v>
      </c>
      <c r="I5" s="128"/>
      <c r="J5" s="128"/>
      <c r="K5" s="128">
        <f>J5-I5</f>
        <v>0</v>
      </c>
      <c r="L5" s="128">
        <v>2</v>
      </c>
      <c r="M5" s="128">
        <f>K5*L5</f>
        <v>0</v>
      </c>
      <c r="O5" s="171" t="s">
        <v>240</v>
      </c>
      <c r="P5" s="146">
        <f>SUM(F5:F7)</f>
        <v>239</v>
      </c>
      <c r="Q5" s="156">
        <f>-E8</f>
        <v>-0.28000000000000003</v>
      </c>
      <c r="R5" s="130">
        <f>P5*Q5</f>
        <v>-66.92</v>
      </c>
    </row>
    <row r="6" spans="2:18" ht="27.65" customHeight="1" x14ac:dyDescent="0.3">
      <c r="B6" s="127" t="s">
        <v>235</v>
      </c>
      <c r="C6" s="127" t="s">
        <v>159</v>
      </c>
      <c r="D6" s="128">
        <f>IFERROR(INDEX('Summary Charges sheet'!$AB129:$AK129,MATCH('Summary Charges sheet'!$E$1,'Summary Charges sheet'!$AB$1:$AK$1,0)),0)</f>
        <v>1</v>
      </c>
      <c r="E6" s="134">
        <v>239</v>
      </c>
      <c r="F6" s="130">
        <f>D6*E6</f>
        <v>239</v>
      </c>
      <c r="H6" s="127" t="s">
        <v>172</v>
      </c>
      <c r="I6" s="128"/>
      <c r="J6" s="128"/>
      <c r="K6" s="128">
        <f t="shared" ref="K6:K19" si="0">J6-I6</f>
        <v>0</v>
      </c>
      <c r="L6" s="128">
        <v>3</v>
      </c>
      <c r="M6" s="128">
        <f t="shared" ref="M6:M19" si="1">K6*L6</f>
        <v>0</v>
      </c>
      <c r="O6" s="171" t="s">
        <v>241</v>
      </c>
      <c r="P6" s="146">
        <f>SUM(F12:F16)</f>
        <v>596</v>
      </c>
      <c r="Q6" s="156">
        <f>-E17</f>
        <v>-0.22</v>
      </c>
      <c r="R6" s="130">
        <f>P6*Q6</f>
        <v>-131.12</v>
      </c>
    </row>
    <row r="7" spans="2:18" ht="27.65" customHeight="1" x14ac:dyDescent="0.3">
      <c r="B7" s="127" t="s">
        <v>160</v>
      </c>
      <c r="C7" s="127" t="s">
        <v>161</v>
      </c>
      <c r="D7" s="128">
        <f>IFERROR(INDEX('Summary Charges sheet'!$AB130:$AK130,MATCH('Summary Charges sheet'!$E$1,'Summary Charges sheet'!$AB$1:$AK$1,0)),0)</f>
        <v>0</v>
      </c>
      <c r="E7" s="134">
        <f>E6</f>
        <v>239</v>
      </c>
      <c r="F7" s="130">
        <f>D7*E6</f>
        <v>0</v>
      </c>
      <c r="H7" s="127" t="s">
        <v>173</v>
      </c>
      <c r="I7" s="128"/>
      <c r="J7" s="128"/>
      <c r="K7" s="128">
        <f t="shared" si="0"/>
        <v>0</v>
      </c>
      <c r="L7" s="128">
        <v>1.5</v>
      </c>
      <c r="M7" s="128">
        <f t="shared" si="1"/>
        <v>0</v>
      </c>
    </row>
    <row r="8" spans="2:18" ht="27.65" customHeight="1" x14ac:dyDescent="0.3">
      <c r="B8" s="127" t="s">
        <v>94</v>
      </c>
      <c r="C8" s="127" t="s">
        <v>236</v>
      </c>
      <c r="D8" s="128">
        <f>IFERROR(INDEX('Summary Charges sheet'!$AB131:$AK131,MATCH('Summary Charges sheet'!$E$1,'Summary Charges sheet'!$AB$1:$AK$1,0)),0)</f>
        <v>1</v>
      </c>
      <c r="E8" s="169">
        <v>0.28000000000000003</v>
      </c>
      <c r="F8" s="130" t="s">
        <v>243</v>
      </c>
      <c r="H8" s="127" t="s">
        <v>174</v>
      </c>
      <c r="I8" s="128"/>
      <c r="J8" s="128"/>
      <c r="K8" s="128">
        <f t="shared" si="0"/>
        <v>0</v>
      </c>
      <c r="L8" s="128">
        <v>3</v>
      </c>
      <c r="M8" s="128">
        <f t="shared" si="1"/>
        <v>0</v>
      </c>
    </row>
    <row r="9" spans="2:18" ht="27.65" customHeight="1" x14ac:dyDescent="0.3">
      <c r="D9" s="3"/>
      <c r="F9" s="3"/>
      <c r="H9" s="127" t="s">
        <v>175</v>
      </c>
      <c r="I9" s="128"/>
      <c r="J9" s="128"/>
      <c r="K9" s="128">
        <f t="shared" si="0"/>
        <v>0</v>
      </c>
      <c r="L9" s="128">
        <v>10</v>
      </c>
      <c r="M9" s="128">
        <f t="shared" si="1"/>
        <v>0</v>
      </c>
    </row>
    <row r="10" spans="2:18" ht="27.65" customHeight="1" x14ac:dyDescent="0.3">
      <c r="B10" s="131" t="s">
        <v>162</v>
      </c>
      <c r="C10" s="120"/>
      <c r="D10" s="121"/>
      <c r="E10" s="121"/>
      <c r="F10" s="122"/>
      <c r="H10" s="127" t="s">
        <v>176</v>
      </c>
      <c r="I10" s="128"/>
      <c r="J10" s="128"/>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28"/>
      <c r="J11" s="128"/>
      <c r="K11" s="128">
        <f t="shared" si="0"/>
        <v>0</v>
      </c>
      <c r="L11" s="128">
        <v>3</v>
      </c>
      <c r="M11" s="128">
        <f t="shared" si="1"/>
        <v>0</v>
      </c>
    </row>
    <row r="12" spans="2:18" ht="27.65" customHeight="1" x14ac:dyDescent="0.3">
      <c r="B12" s="127" t="s">
        <v>157</v>
      </c>
      <c r="C12" s="127" t="s">
        <v>163</v>
      </c>
      <c r="D12" s="128">
        <f>IFERROR(INDEX('Summary Charges sheet'!$AB132:$AK132,MATCH('Summary Charges sheet'!$E$1,'Summary Charges sheet'!$AB$1:$AK$1,0)),0)</f>
        <v>0</v>
      </c>
      <c r="E12" s="287" t="s">
        <v>200</v>
      </c>
      <c r="F12" s="138" t="str">
        <f>IFERROR(D12*E12,"")</f>
        <v/>
      </c>
      <c r="H12" s="127" t="s">
        <v>178</v>
      </c>
      <c r="I12" s="128"/>
      <c r="J12" s="128"/>
      <c r="K12" s="128">
        <f t="shared" si="0"/>
        <v>0</v>
      </c>
      <c r="L12" s="128">
        <v>3</v>
      </c>
      <c r="M12" s="128">
        <f t="shared" si="1"/>
        <v>0</v>
      </c>
    </row>
    <row r="13" spans="2:18" ht="27.65" customHeight="1" x14ac:dyDescent="0.3">
      <c r="B13" s="127" t="s">
        <v>164</v>
      </c>
      <c r="C13" s="127" t="s">
        <v>159</v>
      </c>
      <c r="D13" s="128">
        <f>IFERROR(INDEX('Summary Charges sheet'!$AB133:$AK133,MATCH('Summary Charges sheet'!$E$1,'Summary Charges sheet'!$AB$1:$AK$1,0)),0)</f>
        <v>1</v>
      </c>
      <c r="E13" s="134">
        <v>596</v>
      </c>
      <c r="F13" s="130">
        <f>D13*E13</f>
        <v>596</v>
      </c>
      <c r="H13" s="127" t="s">
        <v>179</v>
      </c>
      <c r="I13" s="128"/>
      <c r="J13" s="128"/>
      <c r="K13" s="128">
        <f t="shared" si="0"/>
        <v>0</v>
      </c>
      <c r="L13" s="128">
        <v>5</v>
      </c>
      <c r="M13" s="128">
        <f t="shared" si="1"/>
        <v>0</v>
      </c>
    </row>
    <row r="14" spans="2:18" ht="27.65" customHeight="1" x14ac:dyDescent="0.3">
      <c r="B14" s="127" t="s">
        <v>166</v>
      </c>
      <c r="C14" s="127" t="s">
        <v>159</v>
      </c>
      <c r="D14" s="128">
        <f>IFERROR(INDEX('Summary Charges sheet'!$AB135:$AK135,MATCH('Summary Charges sheet'!$E$1,'Summary Charges sheet'!$AB$1:$AK$1,0)),0)</f>
        <v>0</v>
      </c>
      <c r="E14" s="134">
        <v>298</v>
      </c>
      <c r="F14" s="130">
        <f>D14*E14</f>
        <v>0</v>
      </c>
      <c r="H14" s="127" t="s">
        <v>180</v>
      </c>
      <c r="I14" s="128"/>
      <c r="J14" s="128"/>
      <c r="K14" s="128">
        <f t="shared" si="0"/>
        <v>0</v>
      </c>
      <c r="L14" s="128">
        <v>0.5</v>
      </c>
      <c r="M14" s="128">
        <f t="shared" si="1"/>
        <v>0</v>
      </c>
    </row>
    <row r="15" spans="2:18" ht="27.65" customHeight="1" x14ac:dyDescent="0.3">
      <c r="B15" s="127" t="s">
        <v>167</v>
      </c>
      <c r="C15" s="127" t="s">
        <v>159</v>
      </c>
      <c r="D15" s="128">
        <f>IFERROR(INDEX('Summary Charges sheet'!$AB136:$AK136,MATCH('Summary Charges sheet'!$E$1,'Summary Charges sheet'!$AB$1:$AK$1,0)),0)</f>
        <v>0</v>
      </c>
      <c r="E15" s="134">
        <v>60</v>
      </c>
      <c r="F15" s="130">
        <f>D15*E15</f>
        <v>0</v>
      </c>
      <c r="H15" s="127" t="s">
        <v>181</v>
      </c>
      <c r="I15" s="128"/>
      <c r="J15" s="128"/>
      <c r="K15" s="128">
        <f t="shared" si="0"/>
        <v>0</v>
      </c>
      <c r="L15" s="128">
        <v>1.5</v>
      </c>
      <c r="M15" s="128">
        <f t="shared" si="1"/>
        <v>0</v>
      </c>
    </row>
    <row r="16" spans="2:18" ht="27.65" customHeight="1" x14ac:dyDescent="0.3">
      <c r="B16" s="127" t="s">
        <v>165</v>
      </c>
      <c r="C16" s="127" t="s">
        <v>207</v>
      </c>
      <c r="D16" s="128">
        <f>IFERROR(INDEX('Summary Charges sheet'!$AB133:$AK133,MATCH('Summary Charges sheet'!$E$1,'Summary Charges sheet'!$AB$1:$AK$1,0)),0)</f>
        <v>1</v>
      </c>
      <c r="E16" s="287" t="s">
        <v>200</v>
      </c>
      <c r="F16" s="138" t="str">
        <f>IFERROR(D16*E16,"")</f>
        <v/>
      </c>
      <c r="H16" s="171" t="s">
        <v>214</v>
      </c>
      <c r="I16" s="128"/>
      <c r="J16" s="128"/>
      <c r="K16" s="128">
        <f t="shared" si="0"/>
        <v>0</v>
      </c>
      <c r="L16" s="128">
        <v>3</v>
      </c>
      <c r="M16" s="128">
        <f t="shared" si="1"/>
        <v>0</v>
      </c>
    </row>
    <row r="17" spans="2:13" ht="27.65" customHeight="1" x14ac:dyDescent="0.3">
      <c r="B17" s="127" t="s">
        <v>94</v>
      </c>
      <c r="C17" s="127" t="s">
        <v>236</v>
      </c>
      <c r="D17" s="128">
        <f>IFERROR(INDEX('Summary Charges sheet'!$AB137:$AK137,MATCH('Summary Charges sheet'!$E$1,'Summary Charges sheet'!$AB$1:$AK$1,0)),0)</f>
        <v>1</v>
      </c>
      <c r="E17" s="169">
        <v>0.22</v>
      </c>
      <c r="F17" s="130" t="s">
        <v>243</v>
      </c>
      <c r="H17" s="127" t="s">
        <v>212</v>
      </c>
      <c r="I17" s="128"/>
      <c r="J17" s="128"/>
      <c r="K17" s="128">
        <f t="shared" si="0"/>
        <v>0</v>
      </c>
      <c r="L17" s="128">
        <v>10</v>
      </c>
      <c r="M17" s="128">
        <f t="shared" si="1"/>
        <v>0</v>
      </c>
    </row>
    <row r="18" spans="2:13" ht="27.65" customHeight="1" x14ac:dyDescent="0.3">
      <c r="B18" s="139"/>
      <c r="H18" s="127" t="s">
        <v>213</v>
      </c>
      <c r="I18" s="128"/>
      <c r="J18" s="128"/>
      <c r="K18" s="128">
        <f t="shared" si="0"/>
        <v>0</v>
      </c>
      <c r="L18" s="128">
        <v>3</v>
      </c>
      <c r="M18" s="128">
        <f t="shared" si="1"/>
        <v>0</v>
      </c>
    </row>
    <row r="19" spans="2:13" ht="27.65" customHeight="1" x14ac:dyDescent="0.3">
      <c r="H19" s="127" t="s">
        <v>182</v>
      </c>
      <c r="I19" s="128"/>
      <c r="J19" s="128"/>
      <c r="K19" s="128">
        <f t="shared" si="0"/>
        <v>0</v>
      </c>
      <c r="L19" s="128">
        <v>24</v>
      </c>
      <c r="M19" s="128">
        <f t="shared" si="1"/>
        <v>0</v>
      </c>
    </row>
    <row r="20" spans="2:13" ht="27.65" customHeight="1" x14ac:dyDescent="0.3">
      <c r="H20" s="140" t="s">
        <v>28</v>
      </c>
      <c r="I20" s="141"/>
      <c r="J20" s="141"/>
      <c r="K20" s="141"/>
      <c r="L20" s="141"/>
      <c r="M20" s="141">
        <f>SUM(M5:M19)</f>
        <v>0</v>
      </c>
    </row>
    <row r="21" spans="2:13" ht="27.65" customHeight="1" x14ac:dyDescent="0.3">
      <c r="H21" s="127" t="s">
        <v>183</v>
      </c>
      <c r="I21" s="128"/>
      <c r="J21" s="128"/>
      <c r="K21" s="128"/>
      <c r="L21" s="128"/>
      <c r="M21" s="142">
        <f>M20/24</f>
        <v>0</v>
      </c>
    </row>
  </sheetData>
  <sheetProtection algorithmName="SHA-512" hashValue="pv211s2w52JKw85O6YVHMrv7tS/boFDgDB6smmD/2RoT5v9WaGxXC8RbHnmM3lE7zJ8twdVohI9ZqVwvuK/5vA==" saltValue="ESJV+IpEzCplEReILvJphA=="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I5:J19 D5:D8 D12:D17"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307">
        <f>SUM(F:F)</f>
        <v>0</v>
      </c>
      <c r="F1" s="307"/>
    </row>
    <row r="2" spans="2:7" x14ac:dyDescent="0.3">
      <c r="D2" s="118"/>
      <c r="E2" s="308" t="s">
        <v>85</v>
      </c>
      <c r="F2" s="308"/>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28"/>
      <c r="E5" s="129">
        <v>15</v>
      </c>
      <c r="F5" s="130">
        <f>D5*E5</f>
        <v>0</v>
      </c>
    </row>
    <row r="6" spans="2:7" ht="25" x14ac:dyDescent="0.3">
      <c r="B6" s="126" t="s">
        <v>237</v>
      </c>
      <c r="C6" s="127" t="s">
        <v>186</v>
      </c>
      <c r="D6" s="128"/>
      <c r="E6" s="129" t="s">
        <v>14</v>
      </c>
      <c r="F6" s="130"/>
    </row>
    <row r="7" spans="2:7" ht="25" x14ac:dyDescent="0.3">
      <c r="B7" s="126" t="s">
        <v>187</v>
      </c>
      <c r="C7" s="127" t="s">
        <v>188</v>
      </c>
      <c r="D7" s="128"/>
      <c r="E7" s="129" t="s">
        <v>14</v>
      </c>
      <c r="F7" s="130"/>
    </row>
    <row r="9" spans="2:7" x14ac:dyDescent="0.3">
      <c r="B9" s="131" t="s">
        <v>238</v>
      </c>
      <c r="C9" s="120"/>
    </row>
    <row r="10" spans="2:7" x14ac:dyDescent="0.3">
      <c r="B10" s="123" t="s">
        <v>1</v>
      </c>
      <c r="C10" s="123" t="s">
        <v>2</v>
      </c>
      <c r="D10" s="123" t="s">
        <v>27</v>
      </c>
      <c r="E10" s="123" t="s">
        <v>3</v>
      </c>
      <c r="F10" s="124" t="s">
        <v>28</v>
      </c>
    </row>
    <row r="11" spans="2:7" ht="37.5" x14ac:dyDescent="0.3">
      <c r="B11" s="171" t="s">
        <v>189</v>
      </c>
      <c r="C11" s="171" t="s">
        <v>190</v>
      </c>
      <c r="D11" s="128"/>
      <c r="E11" s="133" t="s">
        <v>239</v>
      </c>
      <c r="F11" s="130">
        <f>D11*59</f>
        <v>0</v>
      </c>
    </row>
    <row r="12" spans="2:7" x14ac:dyDescent="0.3">
      <c r="B12" s="171" t="s">
        <v>191</v>
      </c>
      <c r="C12" s="171" t="s">
        <v>190</v>
      </c>
      <c r="D12" s="128"/>
      <c r="E12" s="330">
        <v>128</v>
      </c>
      <c r="F12" s="130">
        <f>D12*E12</f>
        <v>0</v>
      </c>
    </row>
    <row r="13" spans="2:7" x14ac:dyDescent="0.3">
      <c r="B13" s="127" t="s">
        <v>192</v>
      </c>
      <c r="C13" s="127" t="s">
        <v>193</v>
      </c>
      <c r="D13" s="128"/>
      <c r="E13" s="331">
        <v>140</v>
      </c>
      <c r="F13" s="130">
        <f>D13*E13</f>
        <v>0</v>
      </c>
    </row>
    <row r="14" spans="2:7" x14ac:dyDescent="0.3">
      <c r="B14" s="127" t="s">
        <v>194</v>
      </c>
      <c r="C14" s="127" t="s">
        <v>195</v>
      </c>
      <c r="D14" s="128"/>
      <c r="E14" s="331">
        <v>2127</v>
      </c>
      <c r="F14" s="130">
        <f>D14*E14</f>
        <v>0</v>
      </c>
    </row>
    <row r="15" spans="2:7" x14ac:dyDescent="0.3">
      <c r="B15" s="127" t="s">
        <v>196</v>
      </c>
      <c r="C15" s="127" t="s">
        <v>197</v>
      </c>
      <c r="D15" s="128"/>
      <c r="E15" s="332">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OHIUrSjKo87TpjUz8DKe+699JAz7e/OhZvyIsCcdtsBpxKO3ilh9JK3hc+PkrfUbpg/TZ0q1em18wDpWy8cFng==" saltValue="OzS+hVbTbLd5Bee+ov8gKA=="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65" bestFit="1" customWidth="1"/>
    <col min="3" max="3" width="13.08203125" bestFit="1" customWidth="1"/>
  </cols>
  <sheetData>
    <row r="1" spans="1:3" x14ac:dyDescent="0.3">
      <c r="A1" s="165" t="s">
        <v>200</v>
      </c>
      <c r="B1" s="165" t="s">
        <v>200</v>
      </c>
      <c r="C1" s="165" t="s">
        <v>200</v>
      </c>
    </row>
    <row r="2" spans="1:3" x14ac:dyDescent="0.3">
      <c r="A2" s="166">
        <v>596</v>
      </c>
      <c r="B2" s="166">
        <f>-A2</f>
        <v>-596</v>
      </c>
      <c r="C2" s="165" t="s">
        <v>210</v>
      </c>
    </row>
    <row r="3" spans="1:3" x14ac:dyDescent="0.3">
      <c r="A3" s="166">
        <v>298</v>
      </c>
      <c r="B3" s="166">
        <f t="shared" ref="B3:B4" si="0">-A3</f>
        <v>-298</v>
      </c>
      <c r="C3" s="165" t="s">
        <v>209</v>
      </c>
    </row>
    <row r="4" spans="1:3" x14ac:dyDescent="0.3">
      <c r="A4" s="166">
        <v>60</v>
      </c>
      <c r="B4" s="166">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P6" sqref="P6"/>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91" t="s">
        <v>245</v>
      </c>
      <c r="C3" s="292"/>
      <c r="D3" s="292"/>
      <c r="E3" s="292"/>
      <c r="F3" s="292"/>
      <c r="H3" s="6" t="s">
        <v>31</v>
      </c>
      <c r="I3" s="7"/>
      <c r="J3" s="18" t="s">
        <v>67</v>
      </c>
      <c r="K3" s="19" t="s">
        <v>68</v>
      </c>
      <c r="L3" s="19" t="s">
        <v>198</v>
      </c>
      <c r="M3" s="26" t="s">
        <v>28</v>
      </c>
    </row>
    <row r="4" spans="2:16" ht="14.4" customHeight="1" x14ac:dyDescent="0.3">
      <c r="B4" s="292"/>
      <c r="C4" s="292"/>
      <c r="D4" s="292"/>
      <c r="E4" s="292"/>
      <c r="F4" s="292"/>
      <c r="H4" s="8" t="s">
        <v>34</v>
      </c>
      <c r="I4" s="5" t="s">
        <v>47</v>
      </c>
      <c r="J4" s="23">
        <f>'s45'!E1</f>
        <v>91</v>
      </c>
      <c r="K4" s="24">
        <f>'s45'!K1</f>
        <v>1690</v>
      </c>
      <c r="L4" s="70" t="s">
        <v>69</v>
      </c>
      <c r="M4" s="28">
        <f t="shared" ref="M4:M9" si="0">SUM(J4:L4)</f>
        <v>1781</v>
      </c>
      <c r="O4" s="65" t="s">
        <v>86</v>
      </c>
      <c r="P4" s="66"/>
    </row>
    <row r="5" spans="2:16" ht="14.4" customHeight="1" x14ac:dyDescent="0.3">
      <c r="H5" s="8" t="s">
        <v>35</v>
      </c>
      <c r="I5" s="5" t="s">
        <v>48</v>
      </c>
      <c r="J5" s="25">
        <f>'s41'!E1</f>
        <v>0</v>
      </c>
      <c r="K5" s="22">
        <f>'s41'!K1</f>
        <v>0</v>
      </c>
      <c r="L5" s="71" t="s">
        <v>69</v>
      </c>
      <c r="M5" s="29">
        <f t="shared" si="0"/>
        <v>0</v>
      </c>
      <c r="O5" s="67" t="s">
        <v>87</v>
      </c>
      <c r="P5" s="63" t="s">
        <v>818</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249</v>
      </c>
    </row>
    <row r="7" spans="2:16" ht="14.4" customHeight="1" x14ac:dyDescent="0.3">
      <c r="B7" s="294"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95"/>
      <c r="C8" s="92" t="s">
        <v>35</v>
      </c>
      <c r="D8" s="93" t="s">
        <v>48</v>
      </c>
      <c r="E8" s="92">
        <v>5.3</v>
      </c>
      <c r="F8" s="94" t="s">
        <v>60</v>
      </c>
      <c r="H8" s="53" t="s">
        <v>41</v>
      </c>
      <c r="I8" s="54" t="s">
        <v>56</v>
      </c>
      <c r="J8" s="55">
        <f>SUM('s146'!F5:F7)</f>
        <v>239</v>
      </c>
      <c r="K8" s="72" t="s">
        <v>69</v>
      </c>
      <c r="L8" s="170">
        <f>'s146'!R5</f>
        <v>-66.92</v>
      </c>
      <c r="M8" s="56">
        <f t="shared" si="0"/>
        <v>172.07999999999998</v>
      </c>
    </row>
    <row r="9" spans="2:16" ht="14.4" customHeight="1" thickBot="1" x14ac:dyDescent="0.35">
      <c r="B9" s="295"/>
      <c r="C9" s="92" t="s">
        <v>36</v>
      </c>
      <c r="D9" s="93" t="s">
        <v>49</v>
      </c>
      <c r="E9" s="92">
        <v>5.6</v>
      </c>
      <c r="F9" s="95" t="s">
        <v>79</v>
      </c>
      <c r="H9" s="16"/>
      <c r="I9" s="17" t="s">
        <v>70</v>
      </c>
      <c r="J9" s="20">
        <f>SUM(J4:J8)</f>
        <v>330</v>
      </c>
      <c r="K9" s="21">
        <f>SUM(K4:K8)</f>
        <v>1690</v>
      </c>
      <c r="L9" s="79">
        <f>SUM(L4:L8)</f>
        <v>-66.92</v>
      </c>
      <c r="M9" s="27">
        <f t="shared" si="0"/>
        <v>1953.08</v>
      </c>
    </row>
    <row r="10" spans="2:16" ht="14.4" customHeight="1" thickBot="1" x14ac:dyDescent="0.35">
      <c r="B10" s="296"/>
      <c r="C10" s="97" t="s">
        <v>37</v>
      </c>
      <c r="D10" s="98" t="s">
        <v>50</v>
      </c>
      <c r="E10" s="97">
        <v>5.8</v>
      </c>
      <c r="F10" s="99" t="s">
        <v>293</v>
      </c>
      <c r="J10" s="2"/>
      <c r="K10" s="2"/>
      <c r="L10" s="2"/>
    </row>
    <row r="11" spans="2:16" ht="14.4" customHeight="1" thickBot="1" x14ac:dyDescent="0.35">
      <c r="B11" s="297" t="s">
        <v>45</v>
      </c>
      <c r="C11" s="100" t="s">
        <v>65</v>
      </c>
      <c r="D11" s="101" t="s">
        <v>51</v>
      </c>
      <c r="E11" s="100">
        <v>6.3</v>
      </c>
      <c r="F11" s="102" t="s">
        <v>62</v>
      </c>
      <c r="H11" s="9" t="s">
        <v>44</v>
      </c>
      <c r="I11" s="10"/>
      <c r="J11" s="32" t="s">
        <v>67</v>
      </c>
      <c r="K11" s="33" t="s">
        <v>68</v>
      </c>
      <c r="L11" s="33" t="s">
        <v>198</v>
      </c>
      <c r="M11" s="34" t="s">
        <v>28</v>
      </c>
    </row>
    <row r="12" spans="2:16" ht="14.4" customHeight="1" x14ac:dyDescent="0.3">
      <c r="B12" s="298"/>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98"/>
      <c r="C13" s="103" t="s">
        <v>39</v>
      </c>
      <c r="D13" s="104" t="s">
        <v>54</v>
      </c>
      <c r="E13" s="103">
        <v>7.6</v>
      </c>
      <c r="F13" s="257" t="s">
        <v>768</v>
      </c>
      <c r="H13" s="8" t="s">
        <v>38</v>
      </c>
      <c r="I13" s="5" t="s">
        <v>52</v>
      </c>
      <c r="J13" s="41">
        <f>'s98'!E1</f>
        <v>0</v>
      </c>
      <c r="K13" s="38">
        <f>'s98'!K1</f>
        <v>0</v>
      </c>
      <c r="L13" s="71" t="s">
        <v>69</v>
      </c>
      <c r="M13" s="43">
        <f t="shared" si="1"/>
        <v>0</v>
      </c>
    </row>
    <row r="14" spans="2:16" ht="14.4" customHeight="1" x14ac:dyDescent="0.3">
      <c r="B14" s="298"/>
      <c r="C14" s="103" t="s">
        <v>40</v>
      </c>
      <c r="D14" s="104" t="s">
        <v>53</v>
      </c>
      <c r="E14" s="103">
        <v>7.6</v>
      </c>
      <c r="F14" s="106" t="s">
        <v>80</v>
      </c>
      <c r="H14" s="8" t="s">
        <v>39</v>
      </c>
      <c r="I14" s="5" t="s">
        <v>54</v>
      </c>
      <c r="J14" s="41">
        <f>'s102'!E1</f>
        <v>0</v>
      </c>
      <c r="K14" s="71" t="s">
        <v>69</v>
      </c>
      <c r="L14" s="71" t="s">
        <v>69</v>
      </c>
      <c r="M14" s="43">
        <f t="shared" si="1"/>
        <v>0</v>
      </c>
    </row>
    <row r="15" spans="2:16" ht="14.4" customHeight="1" x14ac:dyDescent="0.3">
      <c r="B15" s="299"/>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300"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301"/>
      <c r="C17" s="113" t="s">
        <v>57</v>
      </c>
      <c r="D17" s="114" t="s">
        <v>42</v>
      </c>
      <c r="E17" s="113">
        <v>3</v>
      </c>
      <c r="F17" s="115" t="s">
        <v>58</v>
      </c>
      <c r="H17" s="53" t="s">
        <v>41</v>
      </c>
      <c r="I17" s="54" t="s">
        <v>56</v>
      </c>
      <c r="J17" s="55">
        <f>SUM('s146'!F12:F16)</f>
        <v>596</v>
      </c>
      <c r="K17" s="72" t="s">
        <v>69</v>
      </c>
      <c r="L17" s="170">
        <f>'s146'!R6</f>
        <v>-131.12</v>
      </c>
      <c r="M17" s="57">
        <f t="shared" si="1"/>
        <v>464.88</v>
      </c>
    </row>
    <row r="18" spans="2:13" ht="14.4" customHeight="1" thickBot="1" x14ac:dyDescent="0.35">
      <c r="H18" s="16"/>
      <c r="I18" s="17" t="s">
        <v>70</v>
      </c>
      <c r="J18" s="35">
        <f>SUM(J12:J17)</f>
        <v>596</v>
      </c>
      <c r="K18" s="36">
        <f>SUM(K12:K17)</f>
        <v>0</v>
      </c>
      <c r="L18" s="76">
        <f>SUM(L12:L17)</f>
        <v>-131.12</v>
      </c>
      <c r="M18" s="37">
        <f t="shared" si="1"/>
        <v>464.88</v>
      </c>
    </row>
    <row r="19" spans="2:13" ht="14.4" customHeight="1" thickBot="1" x14ac:dyDescent="0.35">
      <c r="B19" s="160" t="s">
        <v>811</v>
      </c>
      <c r="C19" s="1"/>
      <c r="E19" s="1"/>
      <c r="H19" s="3"/>
      <c r="I19" s="3"/>
      <c r="J19" s="4"/>
      <c r="K19" s="4"/>
      <c r="L19" s="4"/>
      <c r="M19" s="3"/>
    </row>
    <row r="20" spans="2:13" ht="14.4" customHeight="1" thickBot="1" x14ac:dyDescent="0.35">
      <c r="B20" s="302" t="s">
        <v>812</v>
      </c>
      <c r="C20" s="303"/>
      <c r="D20" s="303"/>
      <c r="E20" s="303"/>
      <c r="F20" s="303"/>
      <c r="H20" s="12" t="s">
        <v>42</v>
      </c>
      <c r="I20" s="13"/>
      <c r="J20" s="45" t="s">
        <v>67</v>
      </c>
      <c r="K20" s="46" t="s">
        <v>68</v>
      </c>
      <c r="L20" s="46" t="s">
        <v>198</v>
      </c>
      <c r="M20" s="49" t="s">
        <v>28</v>
      </c>
    </row>
    <row r="21" spans="2:13" ht="14.4" customHeight="1" x14ac:dyDescent="0.3">
      <c r="B21" s="303"/>
      <c r="C21" s="303"/>
      <c r="D21" s="303"/>
      <c r="E21" s="303"/>
      <c r="F21" s="303"/>
      <c r="H21" s="14"/>
      <c r="I21" s="44" t="s">
        <v>83</v>
      </c>
      <c r="J21" s="52">
        <f>Other!F5</f>
        <v>0</v>
      </c>
      <c r="K21" s="74" t="s">
        <v>69</v>
      </c>
      <c r="L21" s="74" t="s">
        <v>69</v>
      </c>
      <c r="M21" s="51">
        <f>SUM(J21:L21)</f>
        <v>0</v>
      </c>
    </row>
    <row r="22" spans="2:13" ht="14.4" customHeight="1" x14ac:dyDescent="0.3">
      <c r="B22" s="303"/>
      <c r="C22" s="303"/>
      <c r="D22" s="303"/>
      <c r="E22" s="303"/>
      <c r="F22" s="303"/>
      <c r="H22" s="59"/>
      <c r="I22" s="179" t="s">
        <v>203</v>
      </c>
      <c r="J22" s="178">
        <f>SUM(Other!F11:F15)</f>
        <v>0</v>
      </c>
      <c r="K22" s="75" t="s">
        <v>69</v>
      </c>
      <c r="L22" s="75" t="s">
        <v>69</v>
      </c>
      <c r="M22" s="180">
        <f>SUM(J22:L22)</f>
        <v>0</v>
      </c>
    </row>
    <row r="23" spans="2:13" ht="14.4" customHeight="1" thickBot="1" x14ac:dyDescent="0.35">
      <c r="B23" s="302" t="s">
        <v>813</v>
      </c>
      <c r="C23" s="303"/>
      <c r="D23" s="303"/>
      <c r="E23" s="303"/>
      <c r="F23" s="303"/>
      <c r="H23" s="58"/>
      <c r="I23" s="17" t="s">
        <v>70</v>
      </c>
      <c r="J23" s="47">
        <f>SUM(J21:J22)</f>
        <v>0</v>
      </c>
      <c r="K23" s="48">
        <f>SUM(K21:K22)</f>
        <v>0</v>
      </c>
      <c r="L23" s="77">
        <f>SUM(L21:L22)</f>
        <v>0</v>
      </c>
      <c r="M23" s="50">
        <f>SUM(J23:L23)</f>
        <v>0</v>
      </c>
    </row>
    <row r="24" spans="2:13" ht="14.4" customHeight="1" thickBot="1" x14ac:dyDescent="0.35">
      <c r="B24" s="303"/>
      <c r="C24" s="303"/>
      <c r="D24" s="303"/>
      <c r="E24" s="303"/>
      <c r="F24" s="303"/>
      <c r="H24" s="3"/>
      <c r="I24" s="3"/>
      <c r="J24" s="4"/>
      <c r="K24" s="4"/>
      <c r="L24" s="4"/>
      <c r="M24" s="3"/>
    </row>
    <row r="25" spans="2:13" ht="14.4" customHeight="1" thickBot="1" x14ac:dyDescent="0.4">
      <c r="B25" s="302" t="s">
        <v>814</v>
      </c>
      <c r="C25" s="303"/>
      <c r="D25" s="303"/>
      <c r="E25" s="303"/>
      <c r="F25" s="303"/>
      <c r="H25" s="15"/>
      <c r="I25" s="60" t="s">
        <v>71</v>
      </c>
      <c r="J25" s="61">
        <f>J23+J18+J9</f>
        <v>926</v>
      </c>
      <c r="K25" s="62">
        <f>K23+K18+K9</f>
        <v>1690</v>
      </c>
      <c r="L25" s="78">
        <f>L23+L18+L9</f>
        <v>-198.04000000000002</v>
      </c>
      <c r="M25" s="69">
        <f>M23+M18+M9</f>
        <v>2417.96</v>
      </c>
    </row>
    <row r="26" spans="2:13" ht="14.4" customHeight="1" x14ac:dyDescent="0.35">
      <c r="B26" s="274"/>
      <c r="C26" s="274"/>
      <c r="D26" s="274"/>
      <c r="E26" s="274"/>
      <c r="F26" s="274"/>
      <c r="H26" s="173"/>
      <c r="I26" s="174"/>
      <c r="J26" s="162"/>
      <c r="K26" s="162"/>
      <c r="L26" s="162"/>
      <c r="M26" s="161"/>
    </row>
    <row r="27" spans="2:13" ht="14" x14ac:dyDescent="0.3">
      <c r="B27" s="274"/>
      <c r="C27" s="274"/>
      <c r="D27" s="274"/>
      <c r="E27" s="274"/>
      <c r="F27" s="274"/>
      <c r="H27" s="163" t="s">
        <v>216</v>
      </c>
    </row>
    <row r="28" spans="2:13" ht="29" customHeight="1" x14ac:dyDescent="0.3">
      <c r="B28" s="274"/>
      <c r="C28" s="274"/>
      <c r="D28" s="274"/>
      <c r="E28" s="274"/>
      <c r="F28" s="274"/>
      <c r="H28" s="160" t="s">
        <v>72</v>
      </c>
      <c r="I28" s="161"/>
      <c r="J28" s="162"/>
      <c r="K28" s="162"/>
      <c r="L28" s="162"/>
      <c r="M28" s="161"/>
    </row>
    <row r="29" spans="2:13" ht="29" customHeight="1" x14ac:dyDescent="0.3">
      <c r="B29" s="274"/>
      <c r="C29" s="274"/>
      <c r="D29" s="274"/>
      <c r="E29" s="274"/>
      <c r="F29" s="274"/>
      <c r="H29" s="293" t="s">
        <v>73</v>
      </c>
      <c r="I29" s="293"/>
      <c r="J29" s="293"/>
      <c r="K29" s="293"/>
      <c r="L29" s="293"/>
      <c r="M29" s="293"/>
    </row>
    <row r="30" spans="2:13" ht="29" customHeight="1" x14ac:dyDescent="0.3">
      <c r="B30" s="274"/>
      <c r="C30" s="274"/>
      <c r="D30" s="274"/>
      <c r="E30" s="274"/>
      <c r="F30" s="274"/>
      <c r="H30" s="293" t="s">
        <v>74</v>
      </c>
      <c r="I30" s="293"/>
      <c r="J30" s="293"/>
      <c r="K30" s="293"/>
      <c r="L30" s="293"/>
      <c r="M30" s="293"/>
    </row>
    <row r="31" spans="2:13" ht="29" customHeight="1" x14ac:dyDescent="0.3">
      <c r="B31" s="274"/>
      <c r="C31" s="274"/>
      <c r="D31" s="274"/>
      <c r="E31" s="274"/>
      <c r="F31" s="274"/>
      <c r="H31" s="293" t="s">
        <v>75</v>
      </c>
      <c r="I31" s="293"/>
      <c r="J31" s="293"/>
      <c r="K31" s="293"/>
      <c r="L31" s="293"/>
      <c r="M31" s="293"/>
    </row>
    <row r="32" spans="2:13" ht="29" customHeight="1" x14ac:dyDescent="0.3">
      <c r="B32" s="274"/>
      <c r="C32" s="274"/>
      <c r="D32" s="274"/>
      <c r="E32" s="274"/>
      <c r="F32" s="274"/>
      <c r="H32" s="293" t="s">
        <v>76</v>
      </c>
      <c r="I32" s="293"/>
      <c r="J32" s="293"/>
      <c r="K32" s="293"/>
      <c r="L32" s="293"/>
      <c r="M32" s="293"/>
    </row>
    <row r="33" spans="2:13" ht="29" customHeight="1" x14ac:dyDescent="0.3">
      <c r="B33" s="274"/>
      <c r="C33" s="274"/>
      <c r="D33" s="274"/>
      <c r="E33" s="274"/>
      <c r="F33" s="274"/>
      <c r="H33" s="293" t="s">
        <v>77</v>
      </c>
      <c r="I33" s="293"/>
      <c r="J33" s="293"/>
      <c r="K33" s="293"/>
      <c r="L33" s="293"/>
      <c r="M33" s="293"/>
    </row>
    <row r="34" spans="2:13" ht="21" customHeight="1" x14ac:dyDescent="0.3">
      <c r="B34" s="274"/>
      <c r="C34" s="274"/>
      <c r="D34" s="274"/>
      <c r="E34" s="274"/>
      <c r="F34" s="274"/>
      <c r="H34" s="293" t="s">
        <v>78</v>
      </c>
      <c r="I34" s="293"/>
      <c r="J34" s="293"/>
      <c r="K34" s="293"/>
      <c r="L34" s="293"/>
      <c r="M34" s="293"/>
    </row>
    <row r="35" spans="2:13" ht="27" customHeight="1" x14ac:dyDescent="0.3">
      <c r="B35" s="274"/>
      <c r="C35" s="274"/>
      <c r="D35" s="274"/>
      <c r="E35" s="274"/>
      <c r="F35" s="274"/>
    </row>
    <row r="36" spans="2:13" ht="14.4" customHeight="1" x14ac:dyDescent="0.3">
      <c r="B36" s="274"/>
      <c r="C36" s="274"/>
      <c r="D36" s="274"/>
      <c r="E36" s="274"/>
      <c r="F36" s="274"/>
    </row>
    <row r="37" spans="2:13" ht="14.4" customHeight="1" x14ac:dyDescent="0.3">
      <c r="B37" s="274"/>
      <c r="C37" s="274"/>
      <c r="D37" s="274"/>
      <c r="E37" s="274"/>
      <c r="F37" s="274"/>
    </row>
    <row r="38" spans="2:13" ht="14" customHeight="1" x14ac:dyDescent="0.3">
      <c r="B38" s="274"/>
      <c r="C38" s="274"/>
      <c r="D38" s="274"/>
      <c r="E38" s="274"/>
      <c r="F38" s="274"/>
    </row>
  </sheetData>
  <sheetProtection algorithmName="SHA-512" hashValue="bbCGAxR6qBG0R0hfN+5OD8CdBnWogLKeqjnOLTbBHlSeC4kcbkve/TMLyNE5F3BInNklpw0jGoEX0o+typLZVw==" saltValue="7MRFsgWR8foemcFE2ygnqg=="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52" priority="1" operator="lessThan">
      <formula>0</formula>
    </cfRule>
  </conditionalFormatting>
  <conditionalFormatting sqref="M4:M9">
    <cfRule type="cellIs" dxfId="51" priority="3" operator="lessThan">
      <formula>0</formula>
    </cfRule>
  </conditionalFormatting>
  <conditionalFormatting sqref="M12:M18">
    <cfRule type="cellIs" dxfId="5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78E5-69C4-480F-B0BC-7562A58CCEFF}">
  <dimension ref="A1:AY150"/>
  <sheetViews>
    <sheetView workbookViewId="0">
      <pane xSplit="16" ySplit="2" topLeftCell="AA33" activePane="bottomRight" state="frozen"/>
      <selection pane="topRight" activeCell="Q1" sqref="Q1"/>
      <selection pane="bottomLeft" activeCell="A3" sqref="A3"/>
      <selection pane="bottomRight" activeCell="AR38" sqref="AR38:AX38"/>
    </sheetView>
  </sheetViews>
  <sheetFormatPr defaultColWidth="9" defaultRowHeight="12.5" outlineLevelCol="1" x14ac:dyDescent="0.3"/>
  <cols>
    <col min="1" max="1" width="2.58203125" style="249" customWidth="1"/>
    <col min="2" max="2" width="9.58203125" style="243" bestFit="1" customWidth="1"/>
    <col min="3" max="3" width="9.1640625" style="243" customWidth="1"/>
    <col min="4" max="4" width="23.58203125" style="243" customWidth="1"/>
    <col min="5" max="5" width="27.58203125" style="243" customWidth="1"/>
    <col min="6" max="6" width="12" style="243" bestFit="1" customWidth="1"/>
    <col min="7" max="7" width="8.5" style="243" hidden="1" customWidth="1"/>
    <col min="8" max="9" width="9.9140625" style="243" hidden="1" customWidth="1"/>
    <col min="10" max="10" width="10.1640625" style="244" hidden="1" customWidth="1"/>
    <col min="11" max="11" width="10.1640625" style="244" bestFit="1" customWidth="1"/>
    <col min="12" max="12" width="6.6640625" style="245" hidden="1" customWidth="1"/>
    <col min="13" max="13" width="6.58203125" style="244" hidden="1" customWidth="1"/>
    <col min="14" max="14" width="3.08203125" style="244" hidden="1" customWidth="1"/>
    <col min="15" max="15" width="38.08203125" style="246" hidden="1" customWidth="1"/>
    <col min="16" max="16" width="12" style="243" hidden="1" customWidth="1"/>
    <col min="17" max="17" width="6.58203125" style="247" hidden="1" customWidth="1" outlineLevel="1"/>
    <col min="18" max="19" width="38.08203125" style="243" hidden="1" customWidth="1" outlineLevel="1"/>
    <col min="20" max="20" width="12.33203125" style="243" hidden="1" customWidth="1" outlineLevel="1"/>
    <col min="21" max="21" width="9.1640625" style="248" hidden="1" customWidth="1" outlineLevel="1"/>
    <col min="22" max="22" width="7" style="243" hidden="1" customWidth="1" outlineLevel="1"/>
    <col min="23" max="23" width="38.08203125" style="243" hidden="1" customWidth="1" outlineLevel="1"/>
    <col min="24" max="25" width="5" style="209" hidden="1" customWidth="1" outlineLevel="1"/>
    <col min="26" max="26" width="9" style="210" hidden="1" customWidth="1" outlineLevel="1"/>
    <col min="27" max="27" width="9" style="210" collapsed="1"/>
    <col min="28" max="28" width="14.33203125" style="210" customWidth="1" outlineLevel="1"/>
    <col min="29" max="29" width="13.25" style="210" customWidth="1" outlineLevel="1"/>
    <col min="30" max="30" width="14.1640625" style="210" customWidth="1" outlineLevel="1"/>
    <col min="31" max="31" width="13" style="210" customWidth="1" outlineLevel="1"/>
    <col min="32" max="32" width="13.9140625" style="210" customWidth="1" outlineLevel="1"/>
    <col min="33" max="33" width="13.1640625" style="210" customWidth="1" outlineLevel="1"/>
    <col min="34" max="34" width="12.1640625" style="210" customWidth="1" outlineLevel="1"/>
    <col min="35" max="36" width="12.4140625" style="210" customWidth="1" outlineLevel="1"/>
    <col min="37" max="37" width="12.1640625" style="210" customWidth="1" outlineLevel="1"/>
    <col min="38" max="38" width="9" style="255" outlineLevel="1"/>
    <col min="39" max="39" width="8" style="255" customWidth="1"/>
    <col min="40" max="40" width="14.33203125" style="210" hidden="1" customWidth="1" outlineLevel="1" collapsed="1"/>
    <col min="41" max="41" width="13.25" style="210" hidden="1" customWidth="1" outlineLevel="1"/>
    <col min="42" max="42" width="14.1640625" style="210" hidden="1" customWidth="1" outlineLevel="1"/>
    <col min="43" max="43" width="13" style="210" hidden="1" customWidth="1" outlineLevel="1"/>
    <col min="44" max="44" width="13.9140625" style="210" hidden="1" customWidth="1" outlineLevel="1"/>
    <col min="45" max="45" width="13.1640625" style="210" hidden="1" customWidth="1" outlineLevel="1"/>
    <col min="46" max="46" width="12.1640625" style="210" hidden="1" customWidth="1" outlineLevel="1"/>
    <col min="47" max="48" width="12.4140625" style="210" hidden="1" customWidth="1" outlineLevel="1"/>
    <col min="49" max="49" width="12.1640625" style="210" hidden="1" customWidth="1" outlineLevel="1"/>
    <col min="50" max="50" width="9" style="255" hidden="1" customWidth="1" outlineLevel="1"/>
    <col min="51" max="51" width="9" style="210" collapsed="1"/>
    <col min="52" max="16384" width="9" style="210"/>
  </cols>
  <sheetData>
    <row r="1" spans="1:50" x14ac:dyDescent="0.3">
      <c r="D1" s="243" t="s">
        <v>769</v>
      </c>
      <c r="E1" s="243">
        <f>'Example 1'!B4</f>
        <v>1</v>
      </c>
      <c r="AB1" s="210">
        <v>1</v>
      </c>
      <c r="AC1" s="210">
        <v>2</v>
      </c>
      <c r="AD1" s="210">
        <v>3</v>
      </c>
      <c r="AE1" s="210">
        <v>4</v>
      </c>
      <c r="AF1" s="210">
        <v>5</v>
      </c>
      <c r="AG1" s="210">
        <v>7</v>
      </c>
      <c r="AH1" s="210">
        <v>9</v>
      </c>
      <c r="AI1" s="210">
        <v>6</v>
      </c>
      <c r="AJ1" s="210">
        <v>8</v>
      </c>
      <c r="AK1" s="210">
        <v>10</v>
      </c>
    </row>
    <row r="2" spans="1:50" s="191" customFormat="1" ht="70.5" customHeight="1" x14ac:dyDescent="0.3">
      <c r="A2" s="184" t="s">
        <v>295</v>
      </c>
      <c r="B2" s="184" t="s">
        <v>296</v>
      </c>
      <c r="C2" s="184" t="s">
        <v>199</v>
      </c>
      <c r="D2" s="184" t="s">
        <v>297</v>
      </c>
      <c r="E2" s="184" t="s">
        <v>298</v>
      </c>
      <c r="F2" s="184" t="s">
        <v>299</v>
      </c>
      <c r="G2" s="184" t="s">
        <v>300</v>
      </c>
      <c r="H2" s="184" t="s">
        <v>301</v>
      </c>
      <c r="I2" s="184" t="s">
        <v>302</v>
      </c>
      <c r="J2" s="184" t="s">
        <v>303</v>
      </c>
      <c r="K2" s="184" t="s">
        <v>304</v>
      </c>
      <c r="L2" s="184" t="s">
        <v>305</v>
      </c>
      <c r="M2" s="185" t="s">
        <v>306</v>
      </c>
      <c r="N2" s="186" t="s">
        <v>307</v>
      </c>
      <c r="O2" s="186" t="s">
        <v>308</v>
      </c>
      <c r="P2" s="184" t="s">
        <v>309</v>
      </c>
      <c r="Q2" s="187" t="s">
        <v>310</v>
      </c>
      <c r="R2" s="184" t="s">
        <v>311</v>
      </c>
      <c r="S2" s="184" t="s">
        <v>312</v>
      </c>
      <c r="T2" s="184" t="s">
        <v>313</v>
      </c>
      <c r="U2" s="188" t="s">
        <v>314</v>
      </c>
      <c r="V2" s="184" t="s">
        <v>306</v>
      </c>
      <c r="W2" s="184" t="s">
        <v>315</v>
      </c>
      <c r="X2" s="189" t="s">
        <v>316</v>
      </c>
      <c r="Y2" s="190" t="s">
        <v>317</v>
      </c>
      <c r="Z2" s="191" t="s">
        <v>318</v>
      </c>
      <c r="AA2" s="192" t="s">
        <v>319</v>
      </c>
      <c r="AB2" s="193" t="s">
        <v>320</v>
      </c>
      <c r="AC2" s="193" t="s">
        <v>321</v>
      </c>
      <c r="AD2" s="194" t="s">
        <v>322</v>
      </c>
      <c r="AE2" s="194" t="s">
        <v>323</v>
      </c>
      <c r="AF2" s="193" t="s">
        <v>324</v>
      </c>
      <c r="AG2" s="193" t="s">
        <v>325</v>
      </c>
      <c r="AH2" s="193" t="s">
        <v>326</v>
      </c>
      <c r="AI2" s="193" t="s">
        <v>327</v>
      </c>
      <c r="AJ2" s="193" t="s">
        <v>328</v>
      </c>
      <c r="AK2" s="195" t="s">
        <v>329</v>
      </c>
      <c r="AL2" s="196" t="s">
        <v>330</v>
      </c>
      <c r="AM2" s="192" t="s">
        <v>331</v>
      </c>
      <c r="AN2" s="193" t="s">
        <v>320</v>
      </c>
      <c r="AO2" s="193" t="s">
        <v>321</v>
      </c>
      <c r="AP2" s="194" t="s">
        <v>322</v>
      </c>
      <c r="AQ2" s="194" t="s">
        <v>323</v>
      </c>
      <c r="AR2" s="193" t="s">
        <v>324</v>
      </c>
      <c r="AS2" s="193" t="s">
        <v>325</v>
      </c>
      <c r="AT2" s="193" t="s">
        <v>326</v>
      </c>
      <c r="AU2" s="193" t="s">
        <v>327</v>
      </c>
      <c r="AV2" s="193" t="s">
        <v>328</v>
      </c>
      <c r="AW2" s="195" t="s">
        <v>329</v>
      </c>
      <c r="AX2" s="196" t="s">
        <v>330</v>
      </c>
    </row>
    <row r="3" spans="1:50" ht="42" x14ac:dyDescent="0.3">
      <c r="A3" s="197">
        <v>1</v>
      </c>
      <c r="B3" s="198" t="s">
        <v>332</v>
      </c>
      <c r="C3" s="199" t="s">
        <v>333</v>
      </c>
      <c r="D3" s="199" t="s">
        <v>334</v>
      </c>
      <c r="E3" s="199" t="s">
        <v>185</v>
      </c>
      <c r="F3" s="199" t="s">
        <v>186</v>
      </c>
      <c r="G3" s="200" t="b">
        <v>0</v>
      </c>
      <c r="H3" s="201">
        <v>15</v>
      </c>
      <c r="I3" s="201">
        <v>15</v>
      </c>
      <c r="J3" s="201">
        <v>15</v>
      </c>
      <c r="K3" s="202">
        <v>15</v>
      </c>
      <c r="L3" s="203">
        <v>0</v>
      </c>
      <c r="M3" s="204" t="s">
        <v>335</v>
      </c>
      <c r="N3" s="204"/>
      <c r="O3" s="205" t="s">
        <v>336</v>
      </c>
      <c r="P3" s="198" t="s">
        <v>337</v>
      </c>
      <c r="Q3" s="206"/>
      <c r="R3" s="198" t="s">
        <v>338</v>
      </c>
      <c r="S3" s="198"/>
      <c r="T3" s="198" t="s">
        <v>335</v>
      </c>
      <c r="U3" s="207" t="s">
        <v>335</v>
      </c>
      <c r="V3" s="198" t="s">
        <v>335</v>
      </c>
      <c r="W3" s="198" t="s">
        <v>339</v>
      </c>
      <c r="X3" s="208">
        <v>14.724000000000002</v>
      </c>
      <c r="AA3" s="211"/>
      <c r="AB3" s="212"/>
      <c r="AC3" s="212"/>
      <c r="AD3" s="212"/>
      <c r="AE3" s="212"/>
      <c r="AF3" s="212"/>
      <c r="AG3" s="212"/>
      <c r="AH3" s="212"/>
      <c r="AI3" s="212"/>
      <c r="AJ3" s="212"/>
      <c r="AK3" s="212"/>
      <c r="AL3" s="196">
        <v>0</v>
      </c>
      <c r="AM3" s="196"/>
      <c r="AN3" s="212"/>
      <c r="AO3" s="212"/>
      <c r="AP3" s="212"/>
      <c r="AQ3" s="212"/>
      <c r="AR3" s="212"/>
      <c r="AS3" s="212"/>
      <c r="AT3" s="212"/>
      <c r="AU3" s="212"/>
      <c r="AV3" s="212"/>
      <c r="AW3" s="212"/>
      <c r="AX3" s="196">
        <v>0</v>
      </c>
    </row>
    <row r="4" spans="1:50" ht="42" x14ac:dyDescent="0.3">
      <c r="A4" s="197">
        <v>2</v>
      </c>
      <c r="B4" s="198" t="s">
        <v>340</v>
      </c>
      <c r="C4" s="199" t="s">
        <v>333</v>
      </c>
      <c r="D4" s="199" t="s">
        <v>334</v>
      </c>
      <c r="E4" s="199" t="s">
        <v>237</v>
      </c>
      <c r="F4" s="199" t="s">
        <v>186</v>
      </c>
      <c r="G4" s="200" t="b">
        <v>0</v>
      </c>
      <c r="H4" s="201"/>
      <c r="I4" s="201"/>
      <c r="J4" s="201" t="s">
        <v>14</v>
      </c>
      <c r="K4" s="202" t="s">
        <v>14</v>
      </c>
      <c r="L4" s="203" t="s">
        <v>335</v>
      </c>
      <c r="M4" s="204" t="s">
        <v>335</v>
      </c>
      <c r="N4" s="204"/>
      <c r="O4" s="205"/>
      <c r="P4" s="198" t="s">
        <v>337</v>
      </c>
      <c r="Q4" s="206"/>
      <c r="R4" s="198" t="s">
        <v>341</v>
      </c>
      <c r="S4" s="198"/>
      <c r="T4" s="198"/>
      <c r="U4" s="207"/>
      <c r="V4" s="198"/>
      <c r="W4" s="198"/>
      <c r="X4" s="208"/>
      <c r="AA4" s="211"/>
      <c r="AB4" s="212"/>
      <c r="AC4" s="212"/>
      <c r="AD4" s="212"/>
      <c r="AE4" s="212"/>
      <c r="AF4" s="212"/>
      <c r="AG4" s="212"/>
      <c r="AH4" s="212"/>
      <c r="AI4" s="212"/>
      <c r="AJ4" s="212"/>
      <c r="AK4" s="212"/>
      <c r="AL4" s="196">
        <v>0</v>
      </c>
      <c r="AM4" s="196"/>
      <c r="AN4" s="212"/>
      <c r="AO4" s="212"/>
      <c r="AP4" s="212"/>
      <c r="AQ4" s="212"/>
      <c r="AR4" s="212"/>
      <c r="AS4" s="212"/>
      <c r="AT4" s="212"/>
      <c r="AU4" s="212"/>
      <c r="AV4" s="212"/>
      <c r="AW4" s="212"/>
      <c r="AX4" s="196">
        <v>0</v>
      </c>
    </row>
    <row r="5" spans="1:50" ht="70" x14ac:dyDescent="0.3">
      <c r="A5" s="197">
        <v>3</v>
      </c>
      <c r="B5" s="198" t="s">
        <v>342</v>
      </c>
      <c r="C5" s="199" t="s">
        <v>333</v>
      </c>
      <c r="D5" s="199" t="s">
        <v>334</v>
      </c>
      <c r="E5" s="199" t="s">
        <v>187</v>
      </c>
      <c r="F5" s="199" t="s">
        <v>13</v>
      </c>
      <c r="G5" s="200" t="b">
        <v>0</v>
      </c>
      <c r="H5" s="200" t="s">
        <v>14</v>
      </c>
      <c r="I5" s="200" t="s">
        <v>14</v>
      </c>
      <c r="J5" s="200" t="s">
        <v>14</v>
      </c>
      <c r="K5" s="213" t="s">
        <v>14</v>
      </c>
      <c r="L5" s="203" t="s">
        <v>335</v>
      </c>
      <c r="M5" s="204" t="s">
        <v>335</v>
      </c>
      <c r="N5" s="204"/>
      <c r="O5" s="205" t="s">
        <v>343</v>
      </c>
      <c r="P5" s="198" t="s">
        <v>69</v>
      </c>
      <c r="Q5" s="206"/>
      <c r="R5" s="198" t="s">
        <v>344</v>
      </c>
      <c r="S5" s="198" t="s">
        <v>69</v>
      </c>
      <c r="T5" s="198" t="s">
        <v>335</v>
      </c>
      <c r="U5" s="207" t="s">
        <v>335</v>
      </c>
      <c r="V5" s="198" t="s">
        <v>335</v>
      </c>
      <c r="W5" s="198"/>
      <c r="X5" s="208"/>
      <c r="AA5" s="211"/>
      <c r="AB5" s="212"/>
      <c r="AC5" s="212"/>
      <c r="AD5" s="212"/>
      <c r="AE5" s="212"/>
      <c r="AF5" s="212"/>
      <c r="AG5" s="212"/>
      <c r="AH5" s="212"/>
      <c r="AI5" s="212"/>
      <c r="AJ5" s="212"/>
      <c r="AK5" s="212"/>
      <c r="AL5" s="196">
        <v>0</v>
      </c>
      <c r="AM5" s="196"/>
      <c r="AN5" s="212"/>
      <c r="AO5" s="212"/>
      <c r="AP5" s="212"/>
      <c r="AQ5" s="212"/>
      <c r="AR5" s="212"/>
      <c r="AS5" s="212"/>
      <c r="AT5" s="212"/>
      <c r="AU5" s="212"/>
      <c r="AV5" s="212"/>
      <c r="AW5" s="212"/>
      <c r="AX5" s="196">
        <v>0</v>
      </c>
    </row>
    <row r="6" spans="1:50" ht="50" x14ac:dyDescent="0.3">
      <c r="A6" s="197">
        <v>1</v>
      </c>
      <c r="B6" s="198" t="s">
        <v>345</v>
      </c>
      <c r="C6" s="199" t="s">
        <v>346</v>
      </c>
      <c r="D6" s="199" t="s">
        <v>347</v>
      </c>
      <c r="E6" s="199" t="s">
        <v>189</v>
      </c>
      <c r="F6" s="199" t="s">
        <v>190</v>
      </c>
      <c r="G6" s="200" t="b">
        <v>0</v>
      </c>
      <c r="H6" s="200"/>
      <c r="I6" s="200" t="s">
        <v>348</v>
      </c>
      <c r="J6" s="214" t="s">
        <v>239</v>
      </c>
      <c r="K6" s="215" t="s">
        <v>239</v>
      </c>
      <c r="L6" s="203" t="s">
        <v>335</v>
      </c>
      <c r="M6" s="204" t="s">
        <v>335</v>
      </c>
      <c r="N6" s="204"/>
      <c r="O6" s="205"/>
      <c r="P6" s="198" t="s">
        <v>349</v>
      </c>
      <c r="Q6" s="216" t="s">
        <v>345</v>
      </c>
      <c r="R6" s="198" t="s">
        <v>350</v>
      </c>
      <c r="S6" s="198" t="s">
        <v>351</v>
      </c>
      <c r="T6" s="198" t="s">
        <v>352</v>
      </c>
      <c r="U6" s="207">
        <v>59.414392662745087</v>
      </c>
      <c r="V6" s="198" t="b">
        <v>1</v>
      </c>
      <c r="W6" s="198"/>
      <c r="X6" s="208"/>
      <c r="AA6" s="211"/>
      <c r="AB6" s="212"/>
      <c r="AC6" s="212"/>
      <c r="AD6" s="212"/>
      <c r="AE6" s="212"/>
      <c r="AF6" s="212"/>
      <c r="AG6" s="212"/>
      <c r="AH6" s="212"/>
      <c r="AI6" s="212"/>
      <c r="AJ6" s="212"/>
      <c r="AK6" s="212"/>
      <c r="AL6" s="196">
        <v>0</v>
      </c>
      <c r="AM6" s="196"/>
      <c r="AN6" s="212"/>
      <c r="AO6" s="212"/>
      <c r="AP6" s="212"/>
      <c r="AQ6" s="212"/>
      <c r="AR6" s="212"/>
      <c r="AS6" s="212"/>
      <c r="AT6" s="212"/>
      <c r="AU6" s="212"/>
      <c r="AV6" s="212"/>
      <c r="AW6" s="212"/>
      <c r="AX6" s="196">
        <v>0</v>
      </c>
    </row>
    <row r="7" spans="1:50" ht="74.5" customHeight="1" x14ac:dyDescent="0.3">
      <c r="A7" s="197">
        <v>2</v>
      </c>
      <c r="B7" s="198" t="s">
        <v>353</v>
      </c>
      <c r="C7" s="199" t="s">
        <v>346</v>
      </c>
      <c r="D7" s="199" t="s">
        <v>347</v>
      </c>
      <c r="E7" s="199" t="s">
        <v>191</v>
      </c>
      <c r="F7" s="199" t="s">
        <v>190</v>
      </c>
      <c r="G7" s="200" t="b">
        <v>0</v>
      </c>
      <c r="H7" s="200"/>
      <c r="I7" s="200">
        <v>75</v>
      </c>
      <c r="J7" s="214">
        <v>118</v>
      </c>
      <c r="K7" s="215">
        <v>128.14578</v>
      </c>
      <c r="L7" s="203">
        <v>8.5981186440678092E-2</v>
      </c>
      <c r="M7" s="204" t="s">
        <v>335</v>
      </c>
      <c r="N7" s="204"/>
      <c r="O7" s="205" t="s">
        <v>354</v>
      </c>
      <c r="P7" s="198" t="s">
        <v>349</v>
      </c>
      <c r="Q7" s="216" t="s">
        <v>353</v>
      </c>
      <c r="R7" s="198" t="s">
        <v>355</v>
      </c>
      <c r="S7" s="198" t="s">
        <v>351</v>
      </c>
      <c r="T7" s="198" t="s">
        <v>352</v>
      </c>
      <c r="U7" s="207">
        <v>128.14578</v>
      </c>
      <c r="V7" s="198" t="b">
        <v>1</v>
      </c>
      <c r="W7" s="198"/>
      <c r="X7" s="208"/>
      <c r="AA7" s="211"/>
      <c r="AB7" s="212"/>
      <c r="AC7" s="212"/>
      <c r="AD7" s="212"/>
      <c r="AE7" s="212"/>
      <c r="AF7" s="212"/>
      <c r="AG7" s="212"/>
      <c r="AH7" s="212"/>
      <c r="AI7" s="212"/>
      <c r="AJ7" s="212"/>
      <c r="AK7" s="212"/>
      <c r="AL7" s="196">
        <v>0</v>
      </c>
      <c r="AM7" s="196"/>
      <c r="AN7" s="212"/>
      <c r="AO7" s="212"/>
      <c r="AP7" s="212"/>
      <c r="AQ7" s="212"/>
      <c r="AR7" s="212"/>
      <c r="AS7" s="212"/>
      <c r="AT7" s="212"/>
      <c r="AU7" s="212"/>
      <c r="AV7" s="212"/>
      <c r="AW7" s="212"/>
      <c r="AX7" s="196">
        <v>0</v>
      </c>
    </row>
    <row r="8" spans="1:50" ht="50" x14ac:dyDescent="0.3">
      <c r="A8" s="197">
        <v>3</v>
      </c>
      <c r="B8" s="198" t="s">
        <v>356</v>
      </c>
      <c r="C8" s="199" t="s">
        <v>346</v>
      </c>
      <c r="D8" s="199" t="s">
        <v>347</v>
      </c>
      <c r="E8" s="199" t="s">
        <v>192</v>
      </c>
      <c r="F8" s="199" t="s">
        <v>193</v>
      </c>
      <c r="G8" s="200" t="b">
        <v>0</v>
      </c>
      <c r="H8" s="201">
        <v>129</v>
      </c>
      <c r="I8" s="201">
        <v>106.12</v>
      </c>
      <c r="J8" s="201">
        <v>138</v>
      </c>
      <c r="K8" s="202">
        <v>139.50941520000001</v>
      </c>
      <c r="L8" s="203">
        <v>1.0937791304347799E-2</v>
      </c>
      <c r="M8" s="204" t="s">
        <v>335</v>
      </c>
      <c r="N8" s="204"/>
      <c r="O8" s="205"/>
      <c r="P8" s="198" t="s">
        <v>349</v>
      </c>
      <c r="Q8" s="216" t="s">
        <v>356</v>
      </c>
      <c r="R8" s="198" t="s">
        <v>357</v>
      </c>
      <c r="S8" s="198" t="s">
        <v>351</v>
      </c>
      <c r="T8" s="198" t="s">
        <v>352</v>
      </c>
      <c r="U8" s="207">
        <v>139.50941520000001</v>
      </c>
      <c r="V8" s="198" t="b">
        <v>1</v>
      </c>
      <c r="W8" s="198" t="s">
        <v>358</v>
      </c>
      <c r="X8" s="208"/>
      <c r="AA8" s="211"/>
      <c r="AB8" s="212"/>
      <c r="AC8" s="212"/>
      <c r="AD8" s="212"/>
      <c r="AE8" s="212"/>
      <c r="AF8" s="212"/>
      <c r="AG8" s="212"/>
      <c r="AH8" s="212"/>
      <c r="AI8" s="212"/>
      <c r="AJ8" s="212"/>
      <c r="AK8" s="212"/>
      <c r="AL8" s="196">
        <v>0</v>
      </c>
      <c r="AM8" s="196"/>
      <c r="AN8" s="212"/>
      <c r="AO8" s="212"/>
      <c r="AP8" s="212"/>
      <c r="AQ8" s="212"/>
      <c r="AR8" s="212"/>
      <c r="AS8" s="212"/>
      <c r="AT8" s="212"/>
      <c r="AU8" s="212"/>
      <c r="AV8" s="212"/>
      <c r="AW8" s="212"/>
      <c r="AX8" s="196">
        <v>0</v>
      </c>
    </row>
    <row r="9" spans="1:50" ht="50" x14ac:dyDescent="0.3">
      <c r="A9" s="197">
        <v>4</v>
      </c>
      <c r="B9" s="198" t="s">
        <v>359</v>
      </c>
      <c r="C9" s="199" t="s">
        <v>346</v>
      </c>
      <c r="D9" s="199" t="s">
        <v>347</v>
      </c>
      <c r="E9" s="199" t="s">
        <v>194</v>
      </c>
      <c r="F9" s="199" t="s">
        <v>195</v>
      </c>
      <c r="G9" s="200" t="b">
        <v>0</v>
      </c>
      <c r="H9" s="201">
        <v>516</v>
      </c>
      <c r="I9" s="201">
        <v>1910.16</v>
      </c>
      <c r="J9" s="201">
        <v>2130</v>
      </c>
      <c r="K9" s="202">
        <v>2126.7321336</v>
      </c>
      <c r="L9" s="203">
        <v>-1.5342095774647513E-3</v>
      </c>
      <c r="M9" s="204" t="s">
        <v>335</v>
      </c>
      <c r="N9" s="204"/>
      <c r="O9" s="205"/>
      <c r="P9" s="198" t="s">
        <v>349</v>
      </c>
      <c r="Q9" s="216" t="s">
        <v>359</v>
      </c>
      <c r="R9" s="198" t="s">
        <v>360</v>
      </c>
      <c r="S9" s="198" t="s">
        <v>351</v>
      </c>
      <c r="T9" s="198" t="s">
        <v>352</v>
      </c>
      <c r="U9" s="207">
        <v>2126.7321336</v>
      </c>
      <c r="V9" s="198" t="b">
        <v>1</v>
      </c>
      <c r="W9" s="198" t="s">
        <v>358</v>
      </c>
      <c r="X9" s="208"/>
      <c r="AA9" s="211"/>
      <c r="AB9" s="212"/>
      <c r="AC9" s="212"/>
      <c r="AD9" s="212"/>
      <c r="AE9" s="212"/>
      <c r="AF9" s="212"/>
      <c r="AG9" s="212"/>
      <c r="AH9" s="212"/>
      <c r="AI9" s="212"/>
      <c r="AJ9" s="212"/>
      <c r="AK9" s="212"/>
      <c r="AL9" s="196">
        <v>0</v>
      </c>
      <c r="AM9" s="196"/>
      <c r="AN9" s="212"/>
      <c r="AO9" s="212"/>
      <c r="AP9" s="212"/>
      <c r="AQ9" s="212"/>
      <c r="AR9" s="212"/>
      <c r="AS9" s="212"/>
      <c r="AT9" s="212"/>
      <c r="AU9" s="212"/>
      <c r="AV9" s="212"/>
      <c r="AW9" s="212"/>
      <c r="AX9" s="196">
        <v>0</v>
      </c>
    </row>
    <row r="10" spans="1:50" ht="50" x14ac:dyDescent="0.3">
      <c r="A10" s="197">
        <v>5</v>
      </c>
      <c r="B10" s="198" t="s">
        <v>361</v>
      </c>
      <c r="C10" s="199" t="s">
        <v>346</v>
      </c>
      <c r="D10" s="199" t="s">
        <v>347</v>
      </c>
      <c r="E10" s="199" t="s">
        <v>196</v>
      </c>
      <c r="F10" s="199" t="s">
        <v>197</v>
      </c>
      <c r="G10" s="200" t="b">
        <v>0</v>
      </c>
      <c r="H10" s="201">
        <v>350</v>
      </c>
      <c r="I10" s="201">
        <v>955.08</v>
      </c>
      <c r="J10" s="201">
        <v>1065</v>
      </c>
      <c r="K10" s="202">
        <v>1063.3660668</v>
      </c>
      <c r="L10" s="203">
        <v>-1.5342095774647513E-3</v>
      </c>
      <c r="M10" s="204" t="s">
        <v>335</v>
      </c>
      <c r="N10" s="204"/>
      <c r="O10" s="205"/>
      <c r="P10" s="198" t="s">
        <v>349</v>
      </c>
      <c r="Q10" s="216" t="s">
        <v>361</v>
      </c>
      <c r="R10" s="198" t="s">
        <v>362</v>
      </c>
      <c r="S10" s="198" t="s">
        <v>351</v>
      </c>
      <c r="T10" s="198" t="s">
        <v>352</v>
      </c>
      <c r="U10" s="207">
        <v>1063.3660668</v>
      </c>
      <c r="V10" s="198" t="b">
        <v>1</v>
      </c>
      <c r="W10" s="198" t="s">
        <v>363</v>
      </c>
      <c r="X10" s="208"/>
      <c r="AA10" s="211"/>
      <c r="AB10" s="212"/>
      <c r="AC10" s="212"/>
      <c r="AD10" s="212"/>
      <c r="AE10" s="212"/>
      <c r="AF10" s="212"/>
      <c r="AG10" s="212"/>
      <c r="AH10" s="212"/>
      <c r="AI10" s="212"/>
      <c r="AJ10" s="212"/>
      <c r="AK10" s="212"/>
      <c r="AL10" s="196">
        <v>0</v>
      </c>
      <c r="AM10" s="196"/>
      <c r="AN10" s="212"/>
      <c r="AO10" s="212"/>
      <c r="AP10" s="212"/>
      <c r="AQ10" s="212"/>
      <c r="AR10" s="212"/>
      <c r="AS10" s="212"/>
      <c r="AT10" s="212"/>
      <c r="AU10" s="212"/>
      <c r="AV10" s="212"/>
      <c r="AW10" s="212"/>
      <c r="AX10" s="196">
        <v>0</v>
      </c>
    </row>
    <row r="11" spans="1:50" ht="62.5" x14ac:dyDescent="0.3">
      <c r="A11" s="197">
        <v>1</v>
      </c>
      <c r="B11" s="198" t="s">
        <v>364</v>
      </c>
      <c r="C11" s="199" t="s">
        <v>365</v>
      </c>
      <c r="D11" s="199" t="s">
        <v>366</v>
      </c>
      <c r="E11" s="199" t="s">
        <v>4</v>
      </c>
      <c r="F11" s="199" t="s">
        <v>5</v>
      </c>
      <c r="G11" s="200" t="b">
        <v>0</v>
      </c>
      <c r="H11" s="201">
        <v>47</v>
      </c>
      <c r="I11" s="201">
        <v>59.6175</v>
      </c>
      <c r="J11" s="201">
        <v>73</v>
      </c>
      <c r="K11" s="202">
        <v>72.313774509803906</v>
      </c>
      <c r="L11" s="203">
        <v>-9.4003491807683748E-3</v>
      </c>
      <c r="M11" s="204" t="s">
        <v>335</v>
      </c>
      <c r="N11" s="204"/>
      <c r="O11" s="217"/>
      <c r="P11" s="198" t="s">
        <v>337</v>
      </c>
      <c r="Q11" s="216" t="s">
        <v>364</v>
      </c>
      <c r="R11" s="198" t="s">
        <v>367</v>
      </c>
      <c r="S11" s="198" t="s">
        <v>351</v>
      </c>
      <c r="T11" s="198" t="s">
        <v>368</v>
      </c>
      <c r="U11" s="207">
        <v>72.313774509803906</v>
      </c>
      <c r="V11" s="198" t="b">
        <v>1</v>
      </c>
      <c r="W11" s="198" t="s">
        <v>369</v>
      </c>
      <c r="X11" s="208">
        <v>46.5</v>
      </c>
      <c r="Y11" s="209">
        <v>59.6175</v>
      </c>
      <c r="AA11" s="211"/>
      <c r="AB11">
        <v>1</v>
      </c>
      <c r="AC11">
        <v>1</v>
      </c>
      <c r="AD11">
        <v>1</v>
      </c>
      <c r="AE11">
        <v>1</v>
      </c>
      <c r="AF11">
        <v>1</v>
      </c>
      <c r="AG11">
        <v>1</v>
      </c>
      <c r="AH11">
        <v>1</v>
      </c>
      <c r="AI11"/>
      <c r="AJ11"/>
      <c r="AK11"/>
      <c r="AL11" s="196">
        <v>7</v>
      </c>
      <c r="AM11" s="196"/>
      <c r="AN11">
        <v>1</v>
      </c>
      <c r="AO11">
        <v>1</v>
      </c>
      <c r="AP11">
        <v>1</v>
      </c>
      <c r="AQ11">
        <v>1</v>
      </c>
      <c r="AR11">
        <v>1</v>
      </c>
      <c r="AS11">
        <v>1</v>
      </c>
      <c r="AT11">
        <v>1</v>
      </c>
      <c r="AU11"/>
      <c r="AV11"/>
      <c r="AW11"/>
      <c r="AX11" s="196">
        <v>7</v>
      </c>
    </row>
    <row r="12" spans="1:50" ht="62.5" x14ac:dyDescent="0.3">
      <c r="A12" s="197">
        <v>2</v>
      </c>
      <c r="B12" s="198" t="s">
        <v>370</v>
      </c>
      <c r="C12" s="199" t="s">
        <v>365</v>
      </c>
      <c r="D12" s="199" t="s">
        <v>366</v>
      </c>
      <c r="E12" s="199" t="s">
        <v>6</v>
      </c>
      <c r="F12" s="199" t="s">
        <v>5</v>
      </c>
      <c r="G12" s="200" t="b">
        <v>0</v>
      </c>
      <c r="H12" s="201">
        <v>31</v>
      </c>
      <c r="I12" s="201">
        <v>33.827500000000001</v>
      </c>
      <c r="J12" s="201">
        <v>28</v>
      </c>
      <c r="K12" s="202">
        <v>28.614044117647055</v>
      </c>
      <c r="L12" s="203">
        <v>2.1930147058823346E-2</v>
      </c>
      <c r="M12" s="204" t="s">
        <v>335</v>
      </c>
      <c r="N12" s="204"/>
      <c r="O12" s="205"/>
      <c r="P12" s="198" t="s">
        <v>337</v>
      </c>
      <c r="Q12" s="206" t="s">
        <v>370</v>
      </c>
      <c r="R12" s="198" t="s">
        <v>371</v>
      </c>
      <c r="S12" s="198" t="s">
        <v>351</v>
      </c>
      <c r="T12" s="198" t="s">
        <v>372</v>
      </c>
      <c r="U12" s="207">
        <v>28.614044117647055</v>
      </c>
      <c r="V12" s="198" t="b">
        <v>1</v>
      </c>
      <c r="W12" s="198" t="s">
        <v>373</v>
      </c>
      <c r="X12" s="208">
        <v>30.75</v>
      </c>
      <c r="Y12" s="209">
        <v>33.827500000000001</v>
      </c>
      <c r="AA12" s="211"/>
      <c r="AB12"/>
      <c r="AC12"/>
      <c r="AD12">
        <v>9</v>
      </c>
      <c r="AE12">
        <v>9</v>
      </c>
      <c r="AF12">
        <v>9</v>
      </c>
      <c r="AG12">
        <v>49</v>
      </c>
      <c r="AH12">
        <v>199</v>
      </c>
      <c r="AI12"/>
      <c r="AJ12"/>
      <c r="AK12"/>
      <c r="AL12" s="196">
        <v>275</v>
      </c>
      <c r="AM12" s="196"/>
      <c r="AN12"/>
      <c r="AO12"/>
      <c r="AP12">
        <v>9</v>
      </c>
      <c r="AQ12">
        <v>9</v>
      </c>
      <c r="AR12">
        <v>9</v>
      </c>
      <c r="AS12">
        <v>49</v>
      </c>
      <c r="AT12">
        <v>199</v>
      </c>
      <c r="AU12"/>
      <c r="AV12"/>
      <c r="AW12"/>
      <c r="AX12" s="196">
        <v>275</v>
      </c>
    </row>
    <row r="13" spans="1:50" ht="75" x14ac:dyDescent="0.3">
      <c r="A13" s="197">
        <v>3</v>
      </c>
      <c r="B13" s="198" t="s">
        <v>374</v>
      </c>
      <c r="C13" s="199" t="s">
        <v>365</v>
      </c>
      <c r="D13" s="199" t="s">
        <v>366</v>
      </c>
      <c r="E13" s="199" t="s">
        <v>7</v>
      </c>
      <c r="F13" s="199" t="s">
        <v>5</v>
      </c>
      <c r="G13" s="200" t="b">
        <v>0</v>
      </c>
      <c r="H13" s="201">
        <v>36</v>
      </c>
      <c r="I13" s="201">
        <v>40.274999999999999</v>
      </c>
      <c r="J13" s="201">
        <v>33</v>
      </c>
      <c r="K13" s="202">
        <v>33.888063725490191</v>
      </c>
      <c r="L13" s="203">
        <v>2.6911021984551198E-2</v>
      </c>
      <c r="M13" s="204" t="s">
        <v>335</v>
      </c>
      <c r="N13" s="204"/>
      <c r="O13" s="205"/>
      <c r="P13" s="198" t="s">
        <v>337</v>
      </c>
      <c r="Q13" s="206" t="s">
        <v>374</v>
      </c>
      <c r="R13" s="198" t="s">
        <v>375</v>
      </c>
      <c r="S13" s="198" t="s">
        <v>351</v>
      </c>
      <c r="T13" s="198" t="s">
        <v>337</v>
      </c>
      <c r="U13" s="207">
        <v>33.888063725490191</v>
      </c>
      <c r="V13" s="198" t="b">
        <v>1</v>
      </c>
      <c r="W13" s="198" t="s">
        <v>376</v>
      </c>
      <c r="X13" s="208">
        <v>36</v>
      </c>
      <c r="Y13" s="209">
        <v>40.274999999999999</v>
      </c>
      <c r="AA13" s="211"/>
      <c r="AB13"/>
      <c r="AC13"/>
      <c r="AD13"/>
      <c r="AE13"/>
      <c r="AF13"/>
      <c r="AG13"/>
      <c r="AH13"/>
      <c r="AI13">
        <v>1</v>
      </c>
      <c r="AJ13">
        <v>1</v>
      </c>
      <c r="AK13">
        <v>1</v>
      </c>
      <c r="AL13" s="196">
        <v>3</v>
      </c>
      <c r="AM13" s="196"/>
      <c r="AN13"/>
      <c r="AO13"/>
      <c r="AP13"/>
      <c r="AQ13"/>
      <c r="AR13"/>
      <c r="AS13"/>
      <c r="AT13"/>
      <c r="AU13">
        <v>1</v>
      </c>
      <c r="AV13">
        <v>1</v>
      </c>
      <c r="AW13">
        <v>1</v>
      </c>
      <c r="AX13" s="196">
        <v>3</v>
      </c>
    </row>
    <row r="14" spans="1:50" ht="56" x14ac:dyDescent="0.3">
      <c r="A14" s="197">
        <v>4</v>
      </c>
      <c r="B14" s="198" t="s">
        <v>377</v>
      </c>
      <c r="C14" s="199" t="s">
        <v>365</v>
      </c>
      <c r="D14" s="199" t="s">
        <v>366</v>
      </c>
      <c r="E14" s="199" t="s">
        <v>8</v>
      </c>
      <c r="F14" s="199" t="s">
        <v>5</v>
      </c>
      <c r="G14" s="200" t="b">
        <v>0</v>
      </c>
      <c r="H14" s="201">
        <v>26</v>
      </c>
      <c r="I14" s="201">
        <v>27.38</v>
      </c>
      <c r="J14" s="201">
        <v>23</v>
      </c>
      <c r="K14" s="202">
        <v>23</v>
      </c>
      <c r="L14" s="203">
        <v>1.4783674339300834E-2</v>
      </c>
      <c r="M14" s="204" t="s">
        <v>335</v>
      </c>
      <c r="N14" s="204"/>
      <c r="O14" s="205"/>
      <c r="P14" s="198" t="s">
        <v>337</v>
      </c>
      <c r="Q14" s="216" t="s">
        <v>377</v>
      </c>
      <c r="R14" s="198" t="s">
        <v>378</v>
      </c>
      <c r="S14" s="198" t="s">
        <v>351</v>
      </c>
      <c r="T14" s="198" t="s">
        <v>337</v>
      </c>
      <c r="U14" s="207">
        <v>23.340024509803918</v>
      </c>
      <c r="V14" s="198" t="b">
        <v>1</v>
      </c>
      <c r="W14" s="198" t="s">
        <v>379</v>
      </c>
      <c r="X14" s="208">
        <v>25.5</v>
      </c>
      <c r="Y14" s="209">
        <v>27.38</v>
      </c>
      <c r="AA14" s="211"/>
      <c r="AB14"/>
      <c r="AC14"/>
      <c r="AD14"/>
      <c r="AE14"/>
      <c r="AF14"/>
      <c r="AG14"/>
      <c r="AH14"/>
      <c r="AI14">
        <v>9</v>
      </c>
      <c r="AJ14">
        <v>49</v>
      </c>
      <c r="AK14">
        <v>199</v>
      </c>
      <c r="AL14" s="196">
        <v>257</v>
      </c>
      <c r="AM14" s="196"/>
      <c r="AN14"/>
      <c r="AO14"/>
      <c r="AP14"/>
      <c r="AQ14"/>
      <c r="AR14"/>
      <c r="AS14"/>
      <c r="AT14"/>
      <c r="AU14">
        <v>9</v>
      </c>
      <c r="AV14">
        <v>49</v>
      </c>
      <c r="AW14">
        <v>199</v>
      </c>
      <c r="AX14" s="196">
        <v>257</v>
      </c>
    </row>
    <row r="15" spans="1:50" ht="42.5" thickBot="1" x14ac:dyDescent="0.35">
      <c r="A15" s="197">
        <v>5</v>
      </c>
      <c r="B15" s="198" t="s">
        <v>380</v>
      </c>
      <c r="C15" s="199" t="s">
        <v>365</v>
      </c>
      <c r="D15" s="199" t="s">
        <v>366</v>
      </c>
      <c r="E15" s="199" t="s">
        <v>9</v>
      </c>
      <c r="F15" s="199" t="s">
        <v>10</v>
      </c>
      <c r="G15" s="200" t="b">
        <v>0</v>
      </c>
      <c r="H15" s="201">
        <v>18</v>
      </c>
      <c r="I15" s="201">
        <v>17.63</v>
      </c>
      <c r="J15" s="201">
        <v>17</v>
      </c>
      <c r="K15" s="202">
        <v>18.867058823529412</v>
      </c>
      <c r="L15" s="203">
        <v>0.10982698961937709</v>
      </c>
      <c r="M15" s="204" t="s">
        <v>335</v>
      </c>
      <c r="N15" s="204"/>
      <c r="O15" s="205" t="s">
        <v>381</v>
      </c>
      <c r="P15" s="198" t="s">
        <v>337</v>
      </c>
      <c r="Q15" s="206" t="s">
        <v>380</v>
      </c>
      <c r="R15" s="198" t="s">
        <v>382</v>
      </c>
      <c r="S15" s="198" t="s">
        <v>351</v>
      </c>
      <c r="T15" s="198" t="s">
        <v>383</v>
      </c>
      <c r="U15" s="207">
        <v>18.867058823529412</v>
      </c>
      <c r="V15" s="198" t="b">
        <v>1</v>
      </c>
      <c r="W15" s="198" t="s">
        <v>384</v>
      </c>
      <c r="X15" s="208">
        <v>18.405000000000001</v>
      </c>
      <c r="Y15" s="209">
        <v>17.63</v>
      </c>
      <c r="AA15" s="211"/>
      <c r="AB15" s="218">
        <v>1</v>
      </c>
      <c r="AC15" s="218">
        <v>1</v>
      </c>
      <c r="AD15" s="218">
        <v>1</v>
      </c>
      <c r="AE15" s="218">
        <v>1</v>
      </c>
      <c r="AF15" s="218"/>
      <c r="AG15" s="218"/>
      <c r="AH15" s="218"/>
      <c r="AI15" s="218"/>
      <c r="AJ15" s="218"/>
      <c r="AK15" s="218"/>
      <c r="AL15" s="196">
        <v>4</v>
      </c>
      <c r="AM15" s="196"/>
      <c r="AN15" s="218">
        <v>1</v>
      </c>
      <c r="AO15" s="218">
        <v>1</v>
      </c>
      <c r="AP15" s="218">
        <v>1</v>
      </c>
      <c r="AQ15" s="218">
        <v>1</v>
      </c>
      <c r="AR15" s="218"/>
      <c r="AS15" s="218"/>
      <c r="AT15" s="218"/>
      <c r="AU15" s="218"/>
      <c r="AV15" s="218"/>
      <c r="AW15" s="218"/>
      <c r="AX15" s="196">
        <v>4</v>
      </c>
    </row>
    <row r="16" spans="1:50" ht="42" x14ac:dyDescent="0.3">
      <c r="A16" s="197">
        <v>1</v>
      </c>
      <c r="B16" s="198" t="s">
        <v>385</v>
      </c>
      <c r="C16" s="199" t="s">
        <v>386</v>
      </c>
      <c r="D16" s="199" t="s">
        <v>387</v>
      </c>
      <c r="E16" s="199" t="s">
        <v>12</v>
      </c>
      <c r="F16" s="199" t="s">
        <v>13</v>
      </c>
      <c r="G16" s="200" t="b">
        <v>0</v>
      </c>
      <c r="H16" s="200" t="s">
        <v>14</v>
      </c>
      <c r="I16" s="200" t="s">
        <v>14</v>
      </c>
      <c r="J16" s="200" t="s">
        <v>14</v>
      </c>
      <c r="K16" s="213" t="s">
        <v>14</v>
      </c>
      <c r="L16" s="203" t="s">
        <v>335</v>
      </c>
      <c r="M16" s="204" t="s">
        <v>335</v>
      </c>
      <c r="N16" s="204"/>
      <c r="O16" s="205"/>
      <c r="P16" s="198" t="s">
        <v>69</v>
      </c>
      <c r="Q16" s="206"/>
      <c r="R16" s="198" t="s">
        <v>335</v>
      </c>
      <c r="S16" s="198" t="s">
        <v>69</v>
      </c>
      <c r="T16" s="198" t="s">
        <v>335</v>
      </c>
      <c r="U16" s="207" t="s">
        <v>335</v>
      </c>
      <c r="V16" s="198" t="s">
        <v>335</v>
      </c>
      <c r="W16" s="198"/>
      <c r="X16" s="208"/>
      <c r="AA16" s="211"/>
      <c r="AB16"/>
      <c r="AC16"/>
      <c r="AD16"/>
      <c r="AE16"/>
      <c r="AF16"/>
      <c r="AG16"/>
      <c r="AH16"/>
      <c r="AI16"/>
      <c r="AJ16"/>
      <c r="AK16"/>
      <c r="AL16" s="196">
        <v>0</v>
      </c>
      <c r="AM16" s="196"/>
      <c r="AN16"/>
      <c r="AO16"/>
      <c r="AP16"/>
      <c r="AQ16"/>
      <c r="AR16"/>
      <c r="AS16"/>
      <c r="AT16"/>
      <c r="AU16"/>
      <c r="AV16"/>
      <c r="AW16"/>
      <c r="AX16" s="196">
        <v>0</v>
      </c>
    </row>
    <row r="17" spans="1:50" ht="28" x14ac:dyDescent="0.3">
      <c r="A17" s="197">
        <v>2</v>
      </c>
      <c r="B17" s="198" t="s">
        <v>388</v>
      </c>
      <c r="C17" s="199" t="s">
        <v>386</v>
      </c>
      <c r="D17" s="199" t="s">
        <v>387</v>
      </c>
      <c r="E17" s="199" t="s">
        <v>15</v>
      </c>
      <c r="F17" s="199" t="s">
        <v>16</v>
      </c>
      <c r="G17" s="200" t="b">
        <v>0</v>
      </c>
      <c r="H17" s="200" t="s">
        <v>14</v>
      </c>
      <c r="I17" s="200" t="s">
        <v>14</v>
      </c>
      <c r="J17" s="200" t="s">
        <v>14</v>
      </c>
      <c r="K17" s="213" t="s">
        <v>14</v>
      </c>
      <c r="L17" s="203" t="s">
        <v>335</v>
      </c>
      <c r="M17" s="204" t="s">
        <v>335</v>
      </c>
      <c r="N17" s="204"/>
      <c r="O17" s="205"/>
      <c r="P17" s="198" t="s">
        <v>69</v>
      </c>
      <c r="Q17" s="206"/>
      <c r="R17" s="198" t="s">
        <v>335</v>
      </c>
      <c r="S17" s="198" t="s">
        <v>69</v>
      </c>
      <c r="T17" s="198" t="s">
        <v>335</v>
      </c>
      <c r="U17" s="207" t="s">
        <v>335</v>
      </c>
      <c r="V17" s="198" t="s">
        <v>335</v>
      </c>
      <c r="W17" s="198"/>
      <c r="X17" s="208"/>
      <c r="AA17" s="211"/>
      <c r="AB17"/>
      <c r="AC17"/>
      <c r="AD17"/>
      <c r="AE17"/>
      <c r="AF17"/>
      <c r="AG17"/>
      <c r="AH17"/>
      <c r="AI17"/>
      <c r="AJ17"/>
      <c r="AK17"/>
      <c r="AL17" s="196">
        <v>0</v>
      </c>
      <c r="AM17" s="196"/>
      <c r="AN17"/>
      <c r="AO17"/>
      <c r="AP17"/>
      <c r="AQ17"/>
      <c r="AR17"/>
      <c r="AS17"/>
      <c r="AT17"/>
      <c r="AU17"/>
      <c r="AV17"/>
      <c r="AW17"/>
      <c r="AX17" s="196">
        <v>0</v>
      </c>
    </row>
    <row r="18" spans="1:50" ht="70" x14ac:dyDescent="0.3">
      <c r="A18" s="197">
        <v>3</v>
      </c>
      <c r="B18" s="198" t="s">
        <v>389</v>
      </c>
      <c r="C18" s="199" t="s">
        <v>386</v>
      </c>
      <c r="D18" s="199" t="s">
        <v>387</v>
      </c>
      <c r="E18" s="219" t="s">
        <v>250</v>
      </c>
      <c r="F18" s="199" t="s">
        <v>5</v>
      </c>
      <c r="G18" s="200" t="b">
        <v>0</v>
      </c>
      <c r="H18" s="201">
        <v>651</v>
      </c>
      <c r="I18" s="201">
        <v>708.14</v>
      </c>
      <c r="J18" s="201">
        <v>719</v>
      </c>
      <c r="K18" s="202">
        <v>722.71847661237007</v>
      </c>
      <c r="L18" s="203">
        <v>5.1717338141448188E-3</v>
      </c>
      <c r="M18" s="204" t="s">
        <v>335</v>
      </c>
      <c r="N18" s="204"/>
      <c r="O18" s="220" t="s">
        <v>390</v>
      </c>
      <c r="P18" s="198" t="s">
        <v>391</v>
      </c>
      <c r="Q18" s="206" t="s">
        <v>389</v>
      </c>
      <c r="R18" s="198" t="s">
        <v>392</v>
      </c>
      <c r="S18" s="198" t="s">
        <v>393</v>
      </c>
      <c r="T18" s="198" t="s">
        <v>394</v>
      </c>
      <c r="U18" s="207">
        <v>722.71847661237007</v>
      </c>
      <c r="V18" s="198" t="b">
        <v>1</v>
      </c>
      <c r="W18" s="198"/>
      <c r="X18" s="208"/>
      <c r="AA18" s="211"/>
      <c r="AB18">
        <v>1</v>
      </c>
      <c r="AC18">
        <v>1</v>
      </c>
      <c r="AD18"/>
      <c r="AE18"/>
      <c r="AF18"/>
      <c r="AG18"/>
      <c r="AH18"/>
      <c r="AI18"/>
      <c r="AJ18"/>
      <c r="AK18"/>
      <c r="AL18" s="196">
        <v>2</v>
      </c>
      <c r="AM18" s="196"/>
      <c r="AN18">
        <v>1</v>
      </c>
      <c r="AO18">
        <v>1</v>
      </c>
      <c r="AP18"/>
      <c r="AQ18"/>
      <c r="AR18"/>
      <c r="AS18"/>
      <c r="AT18"/>
      <c r="AU18"/>
      <c r="AV18"/>
      <c r="AW18"/>
      <c r="AX18" s="196">
        <v>2</v>
      </c>
    </row>
    <row r="19" spans="1:50" ht="50" x14ac:dyDescent="0.3">
      <c r="A19" s="197">
        <v>4</v>
      </c>
      <c r="B19" s="198" t="s">
        <v>395</v>
      </c>
      <c r="C19" s="199" t="s">
        <v>386</v>
      </c>
      <c r="D19" s="199" t="s">
        <v>387</v>
      </c>
      <c r="E19" s="219" t="s">
        <v>251</v>
      </c>
      <c r="F19" s="199" t="s">
        <v>5</v>
      </c>
      <c r="G19" s="200" t="b">
        <v>0</v>
      </c>
      <c r="H19" s="201"/>
      <c r="I19" s="201"/>
      <c r="J19" s="201">
        <v>164</v>
      </c>
      <c r="K19" s="202">
        <v>168.90336999999997</v>
      </c>
      <c r="L19" s="203">
        <v>2.9898597560975348E-2</v>
      </c>
      <c r="M19" s="204" t="s">
        <v>335</v>
      </c>
      <c r="N19" s="204"/>
      <c r="O19" s="221" t="s">
        <v>396</v>
      </c>
      <c r="P19" s="198" t="s">
        <v>391</v>
      </c>
      <c r="Q19" s="206" t="s">
        <v>395</v>
      </c>
      <c r="R19" s="198" t="s">
        <v>397</v>
      </c>
      <c r="S19" s="198" t="s">
        <v>398</v>
      </c>
      <c r="T19" s="198" t="s">
        <v>394</v>
      </c>
      <c r="U19" s="207">
        <v>168.90336999999997</v>
      </c>
      <c r="V19" s="198" t="b">
        <v>1</v>
      </c>
      <c r="W19" s="198"/>
      <c r="X19" s="208"/>
      <c r="AA19" s="211"/>
      <c r="AB19"/>
      <c r="AC19"/>
      <c r="AD19"/>
      <c r="AE19"/>
      <c r="AF19">
        <v>9</v>
      </c>
      <c r="AG19">
        <v>49</v>
      </c>
      <c r="AH19">
        <v>199</v>
      </c>
      <c r="AI19"/>
      <c r="AJ19"/>
      <c r="AK19"/>
      <c r="AL19" s="196">
        <v>257</v>
      </c>
      <c r="AM19" s="196"/>
      <c r="AN19"/>
      <c r="AO19"/>
      <c r="AP19"/>
      <c r="AQ19"/>
      <c r="AR19"/>
      <c r="AS19"/>
      <c r="AT19"/>
      <c r="AU19"/>
      <c r="AV19"/>
      <c r="AW19"/>
      <c r="AX19" s="196">
        <v>0</v>
      </c>
    </row>
    <row r="20" spans="1:50" ht="70" x14ac:dyDescent="0.3">
      <c r="A20" s="197">
        <v>5</v>
      </c>
      <c r="B20" s="198" t="s">
        <v>399</v>
      </c>
      <c r="C20" s="199" t="s">
        <v>386</v>
      </c>
      <c r="D20" s="199" t="s">
        <v>387</v>
      </c>
      <c r="E20" s="199" t="s">
        <v>252</v>
      </c>
      <c r="F20" s="199" t="s">
        <v>5</v>
      </c>
      <c r="G20" s="200" t="b">
        <v>0</v>
      </c>
      <c r="H20" s="201">
        <v>740</v>
      </c>
      <c r="I20" s="201">
        <v>877.17000000000007</v>
      </c>
      <c r="J20" s="201">
        <v>890</v>
      </c>
      <c r="K20" s="202">
        <v>1172.7205427690581</v>
      </c>
      <c r="L20" s="203">
        <v>0.31766353120118884</v>
      </c>
      <c r="M20" s="204" t="s">
        <v>335</v>
      </c>
      <c r="N20" s="204"/>
      <c r="O20" s="220" t="s">
        <v>390</v>
      </c>
      <c r="P20" s="198" t="s">
        <v>391</v>
      </c>
      <c r="Q20" s="206" t="s">
        <v>399</v>
      </c>
      <c r="R20" s="198" t="s">
        <v>400</v>
      </c>
      <c r="S20" s="198" t="s">
        <v>393</v>
      </c>
      <c r="T20" s="198" t="s">
        <v>394</v>
      </c>
      <c r="U20" s="207">
        <v>1172.7205427690581</v>
      </c>
      <c r="V20" s="198" t="b">
        <v>1</v>
      </c>
      <c r="W20" s="198"/>
      <c r="X20" s="208"/>
      <c r="AA20" s="211"/>
      <c r="AB20"/>
      <c r="AC20"/>
      <c r="AD20">
        <v>1</v>
      </c>
      <c r="AE20">
        <v>1</v>
      </c>
      <c r="AF20"/>
      <c r="AG20"/>
      <c r="AH20"/>
      <c r="AI20"/>
      <c r="AJ20"/>
      <c r="AK20"/>
      <c r="AL20" s="196">
        <v>2</v>
      </c>
      <c r="AM20" s="196"/>
      <c r="AN20"/>
      <c r="AO20"/>
      <c r="AP20">
        <v>1</v>
      </c>
      <c r="AQ20">
        <v>1</v>
      </c>
      <c r="AR20"/>
      <c r="AS20"/>
      <c r="AT20"/>
      <c r="AU20"/>
      <c r="AV20"/>
      <c r="AW20"/>
      <c r="AX20" s="196">
        <v>2</v>
      </c>
    </row>
    <row r="21" spans="1:50" ht="50" x14ac:dyDescent="0.3">
      <c r="A21" s="197">
        <v>6</v>
      </c>
      <c r="B21" s="198" t="s">
        <v>401</v>
      </c>
      <c r="C21" s="199" t="s">
        <v>386</v>
      </c>
      <c r="D21" s="199" t="s">
        <v>387</v>
      </c>
      <c r="E21" s="219" t="s">
        <v>253</v>
      </c>
      <c r="F21" s="199" t="s">
        <v>5</v>
      </c>
      <c r="G21" s="200" t="b">
        <v>0</v>
      </c>
      <c r="H21" s="201"/>
      <c r="I21" s="201"/>
      <c r="J21" s="201">
        <v>336</v>
      </c>
      <c r="K21" s="202">
        <v>645.70008499999994</v>
      </c>
      <c r="L21" s="203">
        <v>0.92172644345238086</v>
      </c>
      <c r="M21" s="204" t="s">
        <v>335</v>
      </c>
      <c r="N21" s="204"/>
      <c r="O21" s="221" t="s">
        <v>402</v>
      </c>
      <c r="P21" s="198" t="s">
        <v>391</v>
      </c>
      <c r="Q21" s="206" t="s">
        <v>401</v>
      </c>
      <c r="R21" s="198" t="s">
        <v>403</v>
      </c>
      <c r="S21" s="198" t="s">
        <v>404</v>
      </c>
      <c r="T21" s="198" t="s">
        <v>394</v>
      </c>
      <c r="U21" s="207">
        <v>645.70008499999994</v>
      </c>
      <c r="V21" s="198" t="b">
        <v>1</v>
      </c>
      <c r="W21" s="198"/>
      <c r="X21" s="208"/>
      <c r="AA21" s="211"/>
      <c r="AB21"/>
      <c r="AC21"/>
      <c r="AD21"/>
      <c r="AE21"/>
      <c r="AF21"/>
      <c r="AG21"/>
      <c r="AH21"/>
      <c r="AI21"/>
      <c r="AJ21"/>
      <c r="AK21"/>
      <c r="AL21" s="196">
        <v>0</v>
      </c>
      <c r="AM21" s="196"/>
      <c r="AN21"/>
      <c r="AO21"/>
      <c r="AP21"/>
      <c r="AQ21"/>
      <c r="AR21"/>
      <c r="AS21"/>
      <c r="AT21"/>
      <c r="AU21"/>
      <c r="AV21"/>
      <c r="AW21"/>
      <c r="AX21" s="196">
        <v>0</v>
      </c>
    </row>
    <row r="22" spans="1:50" ht="70" x14ac:dyDescent="0.3">
      <c r="A22" s="197">
        <v>7</v>
      </c>
      <c r="B22" s="198" t="s">
        <v>405</v>
      </c>
      <c r="C22" s="199" t="s">
        <v>386</v>
      </c>
      <c r="D22" s="199" t="s">
        <v>387</v>
      </c>
      <c r="E22" s="199" t="s">
        <v>254</v>
      </c>
      <c r="F22" s="199" t="s">
        <v>5</v>
      </c>
      <c r="G22" s="200" t="b">
        <v>0</v>
      </c>
      <c r="H22" s="201">
        <v>180</v>
      </c>
      <c r="I22" s="201">
        <v>161.52000000000001</v>
      </c>
      <c r="J22" s="201">
        <v>164</v>
      </c>
      <c r="K22" s="202">
        <v>215.19244499999996</v>
      </c>
      <c r="L22" s="203">
        <v>0.31214905487804856</v>
      </c>
      <c r="M22" s="204" t="s">
        <v>335</v>
      </c>
      <c r="N22" s="204"/>
      <c r="O22" s="220" t="s">
        <v>406</v>
      </c>
      <c r="P22" s="198" t="s">
        <v>391</v>
      </c>
      <c r="Q22" s="216" t="s">
        <v>405</v>
      </c>
      <c r="R22" s="198" t="s">
        <v>407</v>
      </c>
      <c r="S22" s="198" t="s">
        <v>393</v>
      </c>
      <c r="T22" s="198" t="s">
        <v>394</v>
      </c>
      <c r="U22" s="207">
        <v>215.19244499999996</v>
      </c>
      <c r="V22" s="198" t="b">
        <v>1</v>
      </c>
      <c r="W22" s="198" t="s">
        <v>408</v>
      </c>
      <c r="X22" s="208"/>
      <c r="AA22" s="211"/>
      <c r="AB22"/>
      <c r="AC22"/>
      <c r="AD22"/>
      <c r="AE22"/>
      <c r="AF22">
        <v>1</v>
      </c>
      <c r="AG22">
        <v>1</v>
      </c>
      <c r="AH22">
        <v>1</v>
      </c>
      <c r="AI22"/>
      <c r="AJ22"/>
      <c r="AK22"/>
      <c r="AL22" s="196">
        <v>3</v>
      </c>
      <c r="AM22" s="196"/>
      <c r="AN22"/>
      <c r="AO22"/>
      <c r="AP22"/>
      <c r="AQ22"/>
      <c r="AR22">
        <v>10</v>
      </c>
      <c r="AS22">
        <v>50</v>
      </c>
      <c r="AT22">
        <v>200</v>
      </c>
      <c r="AU22"/>
      <c r="AV22"/>
      <c r="AW22"/>
      <c r="AX22" s="196">
        <v>260</v>
      </c>
    </row>
    <row r="23" spans="1:50" ht="70" x14ac:dyDescent="0.3">
      <c r="A23" s="197">
        <v>8</v>
      </c>
      <c r="B23" s="198" t="s">
        <v>409</v>
      </c>
      <c r="C23" s="199" t="s">
        <v>386</v>
      </c>
      <c r="D23" s="199" t="s">
        <v>387</v>
      </c>
      <c r="E23" s="199" t="s">
        <v>255</v>
      </c>
      <c r="F23" s="199" t="s">
        <v>5</v>
      </c>
      <c r="G23" s="200" t="b">
        <v>0</v>
      </c>
      <c r="H23" s="201">
        <v>269</v>
      </c>
      <c r="I23" s="201">
        <v>330.55</v>
      </c>
      <c r="J23" s="201">
        <v>336</v>
      </c>
      <c r="K23" s="202">
        <v>691.98915999999997</v>
      </c>
      <c r="L23" s="203">
        <v>1.0594915476190474</v>
      </c>
      <c r="M23" s="204" t="s">
        <v>335</v>
      </c>
      <c r="N23" s="204"/>
      <c r="O23" s="220" t="s">
        <v>406</v>
      </c>
      <c r="P23" s="198" t="s">
        <v>391</v>
      </c>
      <c r="Q23" s="206" t="s">
        <v>409</v>
      </c>
      <c r="R23" s="198" t="s">
        <v>410</v>
      </c>
      <c r="S23" s="198" t="s">
        <v>393</v>
      </c>
      <c r="T23" s="198" t="s">
        <v>394</v>
      </c>
      <c r="U23" s="207">
        <v>691.98915999999997</v>
      </c>
      <c r="V23" s="198" t="b">
        <v>1</v>
      </c>
      <c r="W23" s="198" t="s">
        <v>411</v>
      </c>
      <c r="X23" s="208"/>
      <c r="AA23" s="211"/>
      <c r="AB23"/>
      <c r="AC23"/>
      <c r="AD23"/>
      <c r="AE23"/>
      <c r="AF23"/>
      <c r="AG23"/>
      <c r="AH23"/>
      <c r="AI23"/>
      <c r="AJ23"/>
      <c r="AK23"/>
      <c r="AL23" s="196">
        <v>0</v>
      </c>
      <c r="AM23" s="196"/>
      <c r="AN23"/>
      <c r="AO23"/>
      <c r="AP23"/>
      <c r="AQ23"/>
      <c r="AR23"/>
      <c r="AS23"/>
      <c r="AT23"/>
      <c r="AU23"/>
      <c r="AV23"/>
      <c r="AW23"/>
      <c r="AX23" s="196">
        <v>0</v>
      </c>
    </row>
    <row r="24" spans="1:50" s="209" customFormat="1" ht="56" x14ac:dyDescent="0.3">
      <c r="A24" s="197">
        <v>9</v>
      </c>
      <c r="B24" s="198" t="s">
        <v>412</v>
      </c>
      <c r="C24" s="199" t="s">
        <v>386</v>
      </c>
      <c r="D24" s="199" t="s">
        <v>387</v>
      </c>
      <c r="E24" s="199" t="s">
        <v>226</v>
      </c>
      <c r="F24" s="199" t="s">
        <v>17</v>
      </c>
      <c r="G24" s="200" t="b">
        <v>0</v>
      </c>
      <c r="H24" s="201">
        <v>185</v>
      </c>
      <c r="I24" s="201">
        <v>163</v>
      </c>
      <c r="J24" s="201">
        <v>164</v>
      </c>
      <c r="K24" s="202">
        <v>199.49179999999996</v>
      </c>
      <c r="L24" s="203">
        <v>0.2164134146341461</v>
      </c>
      <c r="M24" s="204" t="s">
        <v>335</v>
      </c>
      <c r="N24" s="204"/>
      <c r="O24" s="220" t="s">
        <v>406</v>
      </c>
      <c r="P24" s="198" t="s">
        <v>391</v>
      </c>
      <c r="Q24" s="206" t="s">
        <v>412</v>
      </c>
      <c r="R24" s="198" t="s">
        <v>226</v>
      </c>
      <c r="S24" s="198" t="s">
        <v>17</v>
      </c>
      <c r="T24" s="198" t="s">
        <v>394</v>
      </c>
      <c r="U24" s="207">
        <v>199.49179999999996</v>
      </c>
      <c r="V24" s="198" t="b">
        <v>1</v>
      </c>
      <c r="W24" s="198" t="s">
        <v>411</v>
      </c>
      <c r="X24" s="208"/>
      <c r="Z24" s="210"/>
      <c r="AA24" s="211"/>
      <c r="AB24"/>
      <c r="AC24">
        <v>3</v>
      </c>
      <c r="AD24"/>
      <c r="AE24">
        <v>3</v>
      </c>
      <c r="AF24"/>
      <c r="AG24"/>
      <c r="AH24"/>
      <c r="AI24"/>
      <c r="AJ24"/>
      <c r="AK24"/>
      <c r="AL24" s="196">
        <v>6</v>
      </c>
      <c r="AM24" s="196"/>
      <c r="AN24"/>
      <c r="AO24">
        <v>3</v>
      </c>
      <c r="AP24"/>
      <c r="AQ24">
        <v>3</v>
      </c>
      <c r="AR24"/>
      <c r="AS24"/>
      <c r="AT24"/>
      <c r="AU24"/>
      <c r="AV24"/>
      <c r="AW24"/>
      <c r="AX24" s="196">
        <v>6</v>
      </c>
    </row>
    <row r="25" spans="1:50" s="209" customFormat="1" ht="56" x14ac:dyDescent="0.3">
      <c r="A25" s="197">
        <v>10</v>
      </c>
      <c r="B25" s="198" t="s">
        <v>413</v>
      </c>
      <c r="C25" s="199" t="s">
        <v>386</v>
      </c>
      <c r="D25" s="199" t="s">
        <v>387</v>
      </c>
      <c r="E25" s="199" t="s">
        <v>227</v>
      </c>
      <c r="F25" s="199" t="s">
        <v>17</v>
      </c>
      <c r="G25" s="200" t="b">
        <v>0</v>
      </c>
      <c r="H25" s="201">
        <v>247</v>
      </c>
      <c r="I25" s="201">
        <v>303.62</v>
      </c>
      <c r="J25" s="201">
        <v>305</v>
      </c>
      <c r="K25" s="202">
        <v>325.11704999999995</v>
      </c>
      <c r="L25" s="203">
        <v>6.59575409836064E-2</v>
      </c>
      <c r="M25" s="204" t="s">
        <v>335</v>
      </c>
      <c r="N25" s="204"/>
      <c r="O25" s="220" t="s">
        <v>406</v>
      </c>
      <c r="P25" s="198" t="s">
        <v>391</v>
      </c>
      <c r="Q25" s="206" t="s">
        <v>413</v>
      </c>
      <c r="R25" s="198" t="s">
        <v>227</v>
      </c>
      <c r="S25" s="198" t="s">
        <v>17</v>
      </c>
      <c r="T25" s="198" t="s">
        <v>394</v>
      </c>
      <c r="U25" s="207">
        <v>325.11704999999995</v>
      </c>
      <c r="V25" s="198" t="b">
        <v>1</v>
      </c>
      <c r="W25" s="198"/>
      <c r="X25" s="208"/>
      <c r="Z25" s="210"/>
      <c r="AA25" s="211"/>
      <c r="AB25"/>
      <c r="AC25"/>
      <c r="AD25"/>
      <c r="AE25"/>
      <c r="AF25"/>
      <c r="AG25"/>
      <c r="AH25"/>
      <c r="AI25"/>
      <c r="AJ25"/>
      <c r="AK25"/>
      <c r="AL25" s="196">
        <v>0</v>
      </c>
      <c r="AM25" s="196"/>
      <c r="AN25"/>
      <c r="AO25"/>
      <c r="AP25"/>
      <c r="AQ25"/>
      <c r="AR25"/>
      <c r="AS25"/>
      <c r="AT25"/>
      <c r="AU25"/>
      <c r="AV25"/>
      <c r="AW25"/>
      <c r="AX25" s="196">
        <v>0</v>
      </c>
    </row>
    <row r="26" spans="1:50" s="209" customFormat="1" ht="42" x14ac:dyDescent="0.3">
      <c r="A26" s="197">
        <v>11</v>
      </c>
      <c r="B26" s="198" t="s">
        <v>414</v>
      </c>
      <c r="C26" s="199" t="s">
        <v>386</v>
      </c>
      <c r="D26" s="199" t="s">
        <v>387</v>
      </c>
      <c r="E26" s="199" t="s">
        <v>228</v>
      </c>
      <c r="F26" s="199" t="s">
        <v>17</v>
      </c>
      <c r="G26" s="200" t="b">
        <v>0</v>
      </c>
      <c r="H26" s="201">
        <v>247</v>
      </c>
      <c r="I26" s="201">
        <v>324.58</v>
      </c>
      <c r="J26" s="201">
        <v>329</v>
      </c>
      <c r="K26" s="202">
        <v>410.71122999999994</v>
      </c>
      <c r="L26" s="203">
        <v>0.24836240121580522</v>
      </c>
      <c r="M26" s="204" t="s">
        <v>335</v>
      </c>
      <c r="N26" s="204"/>
      <c r="O26" s="220" t="s">
        <v>406</v>
      </c>
      <c r="P26" s="198" t="s">
        <v>391</v>
      </c>
      <c r="Q26" s="206" t="s">
        <v>414</v>
      </c>
      <c r="R26" s="198" t="s">
        <v>228</v>
      </c>
      <c r="S26" s="198" t="s">
        <v>17</v>
      </c>
      <c r="T26" s="198" t="s">
        <v>394</v>
      </c>
      <c r="U26" s="207">
        <v>410.71122999999994</v>
      </c>
      <c r="V26" s="198" t="b">
        <v>1</v>
      </c>
      <c r="W26" s="198"/>
      <c r="X26" s="208"/>
      <c r="Z26" s="210"/>
      <c r="AA26" s="211"/>
      <c r="AB26">
        <v>2</v>
      </c>
      <c r="AC26">
        <v>3</v>
      </c>
      <c r="AD26">
        <v>2</v>
      </c>
      <c r="AE26">
        <v>3</v>
      </c>
      <c r="AF26"/>
      <c r="AG26"/>
      <c r="AH26"/>
      <c r="AI26"/>
      <c r="AJ26"/>
      <c r="AK26"/>
      <c r="AL26" s="196">
        <v>10</v>
      </c>
      <c r="AM26" s="196"/>
      <c r="AN26">
        <v>2</v>
      </c>
      <c r="AO26">
        <v>3</v>
      </c>
      <c r="AP26">
        <v>2</v>
      </c>
      <c r="AQ26">
        <v>3</v>
      </c>
      <c r="AR26"/>
      <c r="AS26"/>
      <c r="AT26"/>
      <c r="AU26"/>
      <c r="AV26"/>
      <c r="AW26"/>
      <c r="AX26" s="196">
        <v>10</v>
      </c>
    </row>
    <row r="27" spans="1:50" s="209" customFormat="1" ht="42" x14ac:dyDescent="0.3">
      <c r="A27" s="197">
        <v>12</v>
      </c>
      <c r="B27" s="198" t="s">
        <v>415</v>
      </c>
      <c r="C27" s="199" t="s">
        <v>386</v>
      </c>
      <c r="D27" s="199" t="s">
        <v>387</v>
      </c>
      <c r="E27" s="199" t="s">
        <v>256</v>
      </c>
      <c r="F27" s="199" t="s">
        <v>17</v>
      </c>
      <c r="G27" s="200" t="b">
        <v>0</v>
      </c>
      <c r="H27" s="201"/>
      <c r="I27" s="201"/>
      <c r="J27" s="201"/>
      <c r="K27" s="202">
        <v>27.420037499999996</v>
      </c>
      <c r="L27" s="203" t="s">
        <v>416</v>
      </c>
      <c r="M27" s="204"/>
      <c r="N27" s="204"/>
      <c r="O27" s="220" t="s">
        <v>417</v>
      </c>
      <c r="P27" s="198"/>
      <c r="Q27" s="222" t="s">
        <v>415</v>
      </c>
      <c r="R27" s="198" t="s">
        <v>418</v>
      </c>
      <c r="S27" s="198" t="s">
        <v>17</v>
      </c>
      <c r="T27" s="198" t="s">
        <v>419</v>
      </c>
      <c r="U27" s="207">
        <v>27.420037499999996</v>
      </c>
      <c r="V27" s="198" t="b">
        <v>1</v>
      </c>
      <c r="W27" s="198"/>
      <c r="X27" s="208"/>
      <c r="Z27" s="210"/>
      <c r="AA27" s="211"/>
      <c r="AB27"/>
      <c r="AC27"/>
      <c r="AD27"/>
      <c r="AE27"/>
      <c r="AF27"/>
      <c r="AG27"/>
      <c r="AH27"/>
      <c r="AI27"/>
      <c r="AJ27"/>
      <c r="AK27"/>
      <c r="AL27" s="196">
        <v>0</v>
      </c>
      <c r="AM27" s="196"/>
      <c r="AN27"/>
      <c r="AO27"/>
      <c r="AP27"/>
      <c r="AQ27"/>
      <c r="AR27"/>
      <c r="AS27"/>
      <c r="AT27"/>
      <c r="AU27"/>
      <c r="AV27"/>
      <c r="AW27"/>
      <c r="AX27" s="196">
        <v>0</v>
      </c>
    </row>
    <row r="28" spans="1:50" s="209" customFormat="1" ht="56" x14ac:dyDescent="0.3">
      <c r="A28" s="197">
        <v>13</v>
      </c>
      <c r="B28" s="198" t="s">
        <v>420</v>
      </c>
      <c r="C28" s="199" t="s">
        <v>386</v>
      </c>
      <c r="D28" s="199" t="s">
        <v>387</v>
      </c>
      <c r="E28" s="199" t="s">
        <v>257</v>
      </c>
      <c r="F28" s="199" t="s">
        <v>19</v>
      </c>
      <c r="G28" s="200" t="b">
        <v>0</v>
      </c>
      <c r="H28" s="201">
        <v>887</v>
      </c>
      <c r="I28" s="201">
        <v>1034.9068</v>
      </c>
      <c r="J28" s="201">
        <v>1108</v>
      </c>
      <c r="K28" s="202">
        <v>1395.5380341290581</v>
      </c>
      <c r="L28" s="203">
        <v>0.2595108611273087</v>
      </c>
      <c r="M28" s="204" t="s">
        <v>335</v>
      </c>
      <c r="N28" s="204"/>
      <c r="O28" s="220" t="s">
        <v>406</v>
      </c>
      <c r="P28" s="198" t="s">
        <v>421</v>
      </c>
      <c r="Q28" s="206" t="s">
        <v>420</v>
      </c>
      <c r="R28" s="198" t="s">
        <v>422</v>
      </c>
      <c r="S28" s="198" t="s">
        <v>423</v>
      </c>
      <c r="T28" s="198" t="s">
        <v>424</v>
      </c>
      <c r="U28" s="207">
        <v>1395.5380341290581</v>
      </c>
      <c r="V28" s="198" t="b">
        <v>1</v>
      </c>
      <c r="W28" s="198" t="s">
        <v>425</v>
      </c>
      <c r="X28" s="208"/>
      <c r="Z28" s="210"/>
      <c r="AA28" s="211"/>
      <c r="AB28"/>
      <c r="AC28"/>
      <c r="AD28"/>
      <c r="AE28"/>
      <c r="AF28"/>
      <c r="AG28"/>
      <c r="AH28"/>
      <c r="AI28"/>
      <c r="AJ28"/>
      <c r="AK28"/>
      <c r="AL28" s="196">
        <v>0</v>
      </c>
      <c r="AM28" s="196"/>
      <c r="AN28"/>
      <c r="AO28"/>
      <c r="AP28"/>
      <c r="AQ28"/>
      <c r="AR28"/>
      <c r="AS28"/>
      <c r="AT28"/>
      <c r="AU28"/>
      <c r="AV28"/>
      <c r="AW28"/>
      <c r="AX28" s="196">
        <v>0</v>
      </c>
    </row>
    <row r="29" spans="1:50" s="209" customFormat="1" ht="56" x14ac:dyDescent="0.3">
      <c r="A29" s="197">
        <v>14</v>
      </c>
      <c r="B29" s="198" t="s">
        <v>426</v>
      </c>
      <c r="C29" s="199" t="s">
        <v>386</v>
      </c>
      <c r="D29" s="199" t="s">
        <v>387</v>
      </c>
      <c r="E29" s="199" t="s">
        <v>258</v>
      </c>
      <c r="F29" s="199" t="s">
        <v>19</v>
      </c>
      <c r="G29" s="200" t="b">
        <v>0</v>
      </c>
      <c r="H29" s="201">
        <v>960</v>
      </c>
      <c r="I29" s="201">
        <v>1114.114</v>
      </c>
      <c r="J29" s="201">
        <v>1137</v>
      </c>
      <c r="K29" s="202">
        <v>1424.787524369058</v>
      </c>
      <c r="L29" s="203">
        <v>0.2531112791284591</v>
      </c>
      <c r="M29" s="204" t="s">
        <v>335</v>
      </c>
      <c r="N29" s="204"/>
      <c r="O29" s="220" t="s">
        <v>406</v>
      </c>
      <c r="P29" s="198" t="s">
        <v>421</v>
      </c>
      <c r="Q29" s="206" t="s">
        <v>426</v>
      </c>
      <c r="R29" s="198" t="s">
        <v>427</v>
      </c>
      <c r="S29" s="198" t="s">
        <v>423</v>
      </c>
      <c r="T29" s="198" t="s">
        <v>424</v>
      </c>
      <c r="U29" s="207">
        <v>1424.787524369058</v>
      </c>
      <c r="V29" s="198" t="b">
        <v>1</v>
      </c>
      <c r="W29" s="198" t="s">
        <v>428</v>
      </c>
      <c r="X29" s="208"/>
      <c r="Z29" s="210"/>
      <c r="AA29" s="211"/>
      <c r="AB29"/>
      <c r="AC29"/>
      <c r="AD29"/>
      <c r="AE29"/>
      <c r="AF29"/>
      <c r="AG29"/>
      <c r="AH29"/>
      <c r="AI29"/>
      <c r="AJ29"/>
      <c r="AK29"/>
      <c r="AL29" s="196">
        <v>0</v>
      </c>
      <c r="AM29" s="196"/>
      <c r="AN29"/>
      <c r="AO29"/>
      <c r="AP29"/>
      <c r="AQ29"/>
      <c r="AR29"/>
      <c r="AS29"/>
      <c r="AT29"/>
      <c r="AU29"/>
      <c r="AV29"/>
      <c r="AW29"/>
      <c r="AX29" s="196">
        <v>0</v>
      </c>
    </row>
    <row r="30" spans="1:50" s="209" customFormat="1" ht="28" x14ac:dyDescent="0.3">
      <c r="A30" s="197">
        <v>15</v>
      </c>
      <c r="B30" s="198" t="s">
        <v>429</v>
      </c>
      <c r="C30" s="199" t="s">
        <v>386</v>
      </c>
      <c r="D30" s="199" t="s">
        <v>387</v>
      </c>
      <c r="E30" s="199" t="s">
        <v>430</v>
      </c>
      <c r="F30" s="199" t="s">
        <v>21</v>
      </c>
      <c r="G30" s="200" t="b">
        <v>0</v>
      </c>
      <c r="H30" s="201">
        <v>14</v>
      </c>
      <c r="I30" s="201">
        <v>36.428400000000003</v>
      </c>
      <c r="J30" s="201">
        <v>31</v>
      </c>
      <c r="K30" s="202">
        <v>31.458666239999999</v>
      </c>
      <c r="L30" s="203">
        <v>1.4795685161290262E-2</v>
      </c>
      <c r="M30" s="204" t="s">
        <v>335</v>
      </c>
      <c r="N30" s="204"/>
      <c r="O30" s="205"/>
      <c r="P30" s="198" t="s">
        <v>421</v>
      </c>
      <c r="Q30" s="206" t="s">
        <v>429</v>
      </c>
      <c r="R30" s="198" t="s">
        <v>431</v>
      </c>
      <c r="S30" s="198" t="s">
        <v>432</v>
      </c>
      <c r="T30" s="198" t="s">
        <v>424</v>
      </c>
      <c r="U30" s="207">
        <v>31.458666239999999</v>
      </c>
      <c r="V30" s="198" t="b">
        <v>1</v>
      </c>
      <c r="W30" s="198"/>
      <c r="X30" s="208"/>
      <c r="Z30" s="210"/>
      <c r="AA30" s="211"/>
      <c r="AB30" s="223"/>
      <c r="AC30" s="223"/>
      <c r="AD30"/>
      <c r="AE30"/>
      <c r="AF30"/>
      <c r="AG30"/>
      <c r="AH30"/>
      <c r="AI30"/>
      <c r="AJ30"/>
      <c r="AK30"/>
      <c r="AL30" s="196">
        <v>0</v>
      </c>
      <c r="AM30" s="196"/>
      <c r="AN30" s="223"/>
      <c r="AO30" s="223"/>
      <c r="AP30"/>
      <c r="AQ30"/>
      <c r="AR30"/>
      <c r="AS30"/>
      <c r="AT30"/>
      <c r="AU30"/>
      <c r="AV30"/>
      <c r="AW30"/>
      <c r="AX30" s="196">
        <v>0</v>
      </c>
    </row>
    <row r="31" spans="1:50" s="209" customFormat="1" ht="28" x14ac:dyDescent="0.3">
      <c r="A31" s="197">
        <v>16</v>
      </c>
      <c r="B31" s="198" t="s">
        <v>433</v>
      </c>
      <c r="C31" s="199" t="s">
        <v>386</v>
      </c>
      <c r="D31" s="199" t="s">
        <v>387</v>
      </c>
      <c r="E31" s="199" t="s">
        <v>22</v>
      </c>
      <c r="F31" s="199" t="s">
        <v>23</v>
      </c>
      <c r="G31" s="200" t="b">
        <v>0</v>
      </c>
      <c r="H31" s="201">
        <v>45</v>
      </c>
      <c r="I31" s="201">
        <v>64.886400000000009</v>
      </c>
      <c r="J31" s="201">
        <v>68</v>
      </c>
      <c r="K31" s="202">
        <v>65.866582440000002</v>
      </c>
      <c r="L31" s="203">
        <v>-3.1373787647058782E-2</v>
      </c>
      <c r="M31" s="204" t="s">
        <v>335</v>
      </c>
      <c r="N31" s="204"/>
      <c r="O31" s="205"/>
      <c r="P31" s="198" t="s">
        <v>421</v>
      </c>
      <c r="Q31" s="216" t="s">
        <v>433</v>
      </c>
      <c r="R31" s="198" t="s">
        <v>431</v>
      </c>
      <c r="S31" s="198" t="s">
        <v>432</v>
      </c>
      <c r="T31" s="198" t="s">
        <v>424</v>
      </c>
      <c r="U31" s="207">
        <v>65.866582440000002</v>
      </c>
      <c r="V31" s="198" t="b">
        <v>1</v>
      </c>
      <c r="W31" s="198"/>
      <c r="X31" s="208"/>
      <c r="Z31" s="210"/>
      <c r="AA31" s="211"/>
      <c r="AB31"/>
      <c r="AC31"/>
      <c r="AD31">
        <v>9</v>
      </c>
      <c r="AE31">
        <v>9</v>
      </c>
      <c r="AF31"/>
      <c r="AG31"/>
      <c r="AH31"/>
      <c r="AI31"/>
      <c r="AJ31"/>
      <c r="AK31"/>
      <c r="AL31" s="196">
        <v>18</v>
      </c>
      <c r="AM31" s="196"/>
      <c r="AN31"/>
      <c r="AO31"/>
      <c r="AP31">
        <v>9</v>
      </c>
      <c r="AQ31">
        <v>9</v>
      </c>
      <c r="AR31"/>
      <c r="AS31"/>
      <c r="AT31"/>
      <c r="AU31"/>
      <c r="AV31"/>
      <c r="AW31"/>
      <c r="AX31" s="196">
        <v>18</v>
      </c>
    </row>
    <row r="32" spans="1:50" s="209" customFormat="1" ht="70" x14ac:dyDescent="0.3">
      <c r="A32" s="197">
        <v>17</v>
      </c>
      <c r="B32" s="198" t="s">
        <v>434</v>
      </c>
      <c r="C32" s="199" t="s">
        <v>386</v>
      </c>
      <c r="D32" s="199" t="s">
        <v>387</v>
      </c>
      <c r="E32" s="199" t="s">
        <v>259</v>
      </c>
      <c r="F32" s="199" t="s">
        <v>23</v>
      </c>
      <c r="G32" s="200" t="b">
        <v>0</v>
      </c>
      <c r="H32" s="201">
        <v>35</v>
      </c>
      <c r="I32" s="201">
        <v>35.26</v>
      </c>
      <c r="J32" s="201">
        <v>34</v>
      </c>
      <c r="K32" s="202">
        <v>23.144537499999995</v>
      </c>
      <c r="L32" s="203">
        <v>-0.31927830882352959</v>
      </c>
      <c r="M32" s="204" t="s">
        <v>335</v>
      </c>
      <c r="N32" s="204"/>
      <c r="O32" s="205" t="s">
        <v>435</v>
      </c>
      <c r="P32" s="198" t="s">
        <v>391</v>
      </c>
      <c r="Q32" s="206" t="s">
        <v>434</v>
      </c>
      <c r="R32" s="198" t="s">
        <v>436</v>
      </c>
      <c r="S32" s="198" t="s">
        <v>351</v>
      </c>
      <c r="T32" s="198" t="s">
        <v>394</v>
      </c>
      <c r="U32" s="207">
        <v>23.144537499999995</v>
      </c>
      <c r="V32" s="198" t="b">
        <v>1</v>
      </c>
      <c r="W32" s="198" t="s">
        <v>437</v>
      </c>
      <c r="X32" s="208"/>
      <c r="Y32" s="209">
        <v>0</v>
      </c>
      <c r="Z32" s="210"/>
      <c r="AA32" s="211"/>
      <c r="AB32"/>
      <c r="AC32"/>
      <c r="AD32"/>
      <c r="AE32"/>
      <c r="AF32"/>
      <c r="AG32"/>
      <c r="AH32"/>
      <c r="AI32"/>
      <c r="AJ32"/>
      <c r="AK32"/>
      <c r="AL32" s="196">
        <v>0</v>
      </c>
      <c r="AM32" s="196"/>
      <c r="AN32"/>
      <c r="AO32"/>
      <c r="AP32"/>
      <c r="AQ32"/>
      <c r="AR32"/>
      <c r="AS32"/>
      <c r="AT32"/>
      <c r="AU32"/>
      <c r="AV32"/>
      <c r="AW32"/>
      <c r="AX32" s="196">
        <v>0</v>
      </c>
    </row>
    <row r="33" spans="1:50" s="209" customFormat="1" ht="37.5" x14ac:dyDescent="0.3">
      <c r="A33" s="197">
        <v>18</v>
      </c>
      <c r="B33" s="198" t="s">
        <v>438</v>
      </c>
      <c r="C33" s="199" t="s">
        <v>386</v>
      </c>
      <c r="D33" s="199" t="s">
        <v>387</v>
      </c>
      <c r="E33" s="199" t="s">
        <v>229</v>
      </c>
      <c r="F33" s="199" t="s">
        <v>24</v>
      </c>
      <c r="G33" s="200" t="b">
        <v>0</v>
      </c>
      <c r="H33" s="201">
        <v>80</v>
      </c>
      <c r="I33" s="201">
        <v>82.4</v>
      </c>
      <c r="J33" s="224">
        <v>82</v>
      </c>
      <c r="K33" s="202">
        <v>73.019500000000008</v>
      </c>
      <c r="L33" s="203">
        <v>-0.10951829268292679</v>
      </c>
      <c r="M33" s="204" t="s">
        <v>335</v>
      </c>
      <c r="N33" s="204"/>
      <c r="O33" s="205" t="s">
        <v>439</v>
      </c>
      <c r="P33" s="198" t="s">
        <v>440</v>
      </c>
      <c r="Q33" s="206"/>
      <c r="R33" s="198" t="s">
        <v>335</v>
      </c>
      <c r="S33" s="198" t="s">
        <v>335</v>
      </c>
      <c r="T33" s="198" t="s">
        <v>335</v>
      </c>
      <c r="U33" s="207" t="s">
        <v>335</v>
      </c>
      <c r="V33" s="198" t="s">
        <v>335</v>
      </c>
      <c r="W33" s="198" t="s">
        <v>441</v>
      </c>
      <c r="X33" s="208"/>
      <c r="Y33" s="209">
        <v>82.121499999999997</v>
      </c>
      <c r="Z33" s="210">
        <v>74.21459999999999</v>
      </c>
      <c r="AA33" s="211"/>
      <c r="AB33"/>
      <c r="AC33"/>
      <c r="AD33"/>
      <c r="AE33"/>
      <c r="AF33"/>
      <c r="AG33"/>
      <c r="AH33"/>
      <c r="AI33"/>
      <c r="AJ33"/>
      <c r="AK33"/>
      <c r="AL33" s="196">
        <v>0</v>
      </c>
      <c r="AM33" s="196"/>
      <c r="AN33"/>
      <c r="AO33"/>
      <c r="AP33"/>
      <c r="AQ33"/>
      <c r="AR33"/>
      <c r="AS33"/>
      <c r="AT33"/>
      <c r="AU33"/>
      <c r="AV33"/>
      <c r="AW33"/>
      <c r="AX33" s="196">
        <v>0</v>
      </c>
    </row>
    <row r="34" spans="1:50" s="209" customFormat="1" ht="237.5" x14ac:dyDescent="0.3">
      <c r="A34" s="197">
        <v>19</v>
      </c>
      <c r="B34" s="198" t="s">
        <v>442</v>
      </c>
      <c r="C34" s="199" t="s">
        <v>386</v>
      </c>
      <c r="D34" s="199" t="s">
        <v>387</v>
      </c>
      <c r="E34" s="199" t="s">
        <v>230</v>
      </c>
      <c r="F34" s="199" t="s">
        <v>25</v>
      </c>
      <c r="G34" s="200" t="b">
        <v>0</v>
      </c>
      <c r="H34" s="201">
        <v>350</v>
      </c>
      <c r="I34" s="201">
        <v>350</v>
      </c>
      <c r="J34" s="201">
        <v>145</v>
      </c>
      <c r="K34" s="202">
        <v>145</v>
      </c>
      <c r="L34" s="203">
        <v>0</v>
      </c>
      <c r="M34" s="204" t="s">
        <v>335</v>
      </c>
      <c r="N34" s="204"/>
      <c r="O34" s="205" t="s">
        <v>443</v>
      </c>
      <c r="P34" s="198" t="s">
        <v>391</v>
      </c>
      <c r="Q34" s="216" t="s">
        <v>442</v>
      </c>
      <c r="R34" s="198" t="s">
        <v>444</v>
      </c>
      <c r="S34" s="198" t="s">
        <v>445</v>
      </c>
      <c r="T34" s="198" t="s">
        <v>446</v>
      </c>
      <c r="U34" s="207">
        <v>145</v>
      </c>
      <c r="V34" s="198" t="b">
        <v>1</v>
      </c>
      <c r="W34" s="198"/>
      <c r="X34" s="208"/>
      <c r="Z34" s="210"/>
      <c r="AA34" s="211"/>
      <c r="AB34">
        <v>1</v>
      </c>
      <c r="AC34"/>
      <c r="AD34">
        <v>1</v>
      </c>
      <c r="AE34"/>
      <c r="AF34"/>
      <c r="AG34"/>
      <c r="AH34"/>
      <c r="AI34"/>
      <c r="AJ34"/>
      <c r="AK34"/>
      <c r="AL34" s="196">
        <v>2</v>
      </c>
      <c r="AM34" s="196"/>
      <c r="AN34">
        <v>1</v>
      </c>
      <c r="AO34"/>
      <c r="AP34">
        <v>1</v>
      </c>
      <c r="AQ34"/>
      <c r="AR34"/>
      <c r="AS34"/>
      <c r="AT34"/>
      <c r="AU34"/>
      <c r="AV34"/>
      <c r="AW34"/>
      <c r="AX34" s="196">
        <v>2</v>
      </c>
    </row>
    <row r="35" spans="1:50" s="209" customFormat="1" ht="50.5" thickBot="1" x14ac:dyDescent="0.35">
      <c r="A35" s="197">
        <v>20</v>
      </c>
      <c r="B35" s="198" t="s">
        <v>447</v>
      </c>
      <c r="C35" s="199" t="s">
        <v>386</v>
      </c>
      <c r="D35" s="199" t="s">
        <v>387</v>
      </c>
      <c r="E35" s="199" t="s">
        <v>231</v>
      </c>
      <c r="F35" s="199" t="s">
        <v>26</v>
      </c>
      <c r="G35" s="200" t="b">
        <v>0</v>
      </c>
      <c r="H35" s="201">
        <v>1350</v>
      </c>
      <c r="I35" s="201">
        <v>2340</v>
      </c>
      <c r="J35" s="201">
        <v>2387</v>
      </c>
      <c r="K35" s="202">
        <v>2387</v>
      </c>
      <c r="L35" s="203">
        <v>0</v>
      </c>
      <c r="M35" s="204" t="s">
        <v>335</v>
      </c>
      <c r="N35" s="204"/>
      <c r="O35" s="205" t="s">
        <v>448</v>
      </c>
      <c r="P35" s="198" t="s">
        <v>391</v>
      </c>
      <c r="Q35" s="206" t="s">
        <v>447</v>
      </c>
      <c r="R35" s="198" t="s">
        <v>449</v>
      </c>
      <c r="S35" s="198" t="s">
        <v>450</v>
      </c>
      <c r="T35" s="198" t="s">
        <v>446</v>
      </c>
      <c r="U35" s="207">
        <v>2387</v>
      </c>
      <c r="V35" s="198" t="b">
        <v>1</v>
      </c>
      <c r="W35" s="198" t="s">
        <v>451</v>
      </c>
      <c r="X35" s="208"/>
      <c r="Z35" s="210"/>
      <c r="AA35" s="211"/>
      <c r="AB35" s="218"/>
      <c r="AC35" s="218">
        <v>1</v>
      </c>
      <c r="AD35" s="218"/>
      <c r="AE35" s="218">
        <v>1</v>
      </c>
      <c r="AF35" s="218"/>
      <c r="AG35" s="218"/>
      <c r="AH35" s="218"/>
      <c r="AI35" s="218"/>
      <c r="AJ35" s="218"/>
      <c r="AK35" s="218"/>
      <c r="AL35" s="196">
        <v>2</v>
      </c>
      <c r="AM35" s="196"/>
      <c r="AN35" s="218"/>
      <c r="AO35" s="218">
        <v>1</v>
      </c>
      <c r="AP35" s="218"/>
      <c r="AQ35" s="218">
        <v>1</v>
      </c>
      <c r="AR35" s="218"/>
      <c r="AS35" s="218"/>
      <c r="AT35" s="218"/>
      <c r="AU35" s="218"/>
      <c r="AV35" s="218"/>
      <c r="AW35" s="218"/>
      <c r="AX35" s="196">
        <v>2</v>
      </c>
    </row>
    <row r="36" spans="1:50" s="209" customFormat="1" ht="28.5" thickBot="1" x14ac:dyDescent="0.35">
      <c r="A36" s="197">
        <v>1</v>
      </c>
      <c r="B36" s="198" t="s">
        <v>452</v>
      </c>
      <c r="C36" s="199" t="s">
        <v>453</v>
      </c>
      <c r="D36" s="199" t="s">
        <v>454</v>
      </c>
      <c r="E36" s="199" t="s">
        <v>455</v>
      </c>
      <c r="F36" s="199" t="s">
        <v>128</v>
      </c>
      <c r="G36" s="200" t="b">
        <v>0</v>
      </c>
      <c r="H36" s="200" t="s">
        <v>14</v>
      </c>
      <c r="I36" s="200" t="s">
        <v>14</v>
      </c>
      <c r="J36" s="200" t="s">
        <v>14</v>
      </c>
      <c r="K36" s="213" t="s">
        <v>14</v>
      </c>
      <c r="L36" s="203" t="s">
        <v>335</v>
      </c>
      <c r="M36" s="204" t="s">
        <v>335</v>
      </c>
      <c r="N36" s="204"/>
      <c r="O36" s="205"/>
      <c r="P36" s="198" t="s">
        <v>69</v>
      </c>
      <c r="Q36" s="206"/>
      <c r="R36" s="198" t="s">
        <v>335</v>
      </c>
      <c r="S36" s="198" t="s">
        <v>69</v>
      </c>
      <c r="T36" s="198" t="s">
        <v>335</v>
      </c>
      <c r="U36" s="207" t="s">
        <v>335</v>
      </c>
      <c r="V36" s="198" t="s">
        <v>335</v>
      </c>
      <c r="W36" s="198"/>
      <c r="X36" s="208"/>
      <c r="Z36" s="210"/>
      <c r="AA36" s="211"/>
      <c r="AB36" s="218"/>
      <c r="AC36" s="218"/>
      <c r="AD36" s="218"/>
      <c r="AE36" s="218"/>
      <c r="AF36" s="218"/>
      <c r="AG36" s="218"/>
      <c r="AH36" s="218"/>
      <c r="AI36" s="218"/>
      <c r="AJ36" s="218"/>
      <c r="AK36" s="218"/>
      <c r="AL36" s="196">
        <v>0</v>
      </c>
      <c r="AM36" s="196"/>
      <c r="AN36" s="218"/>
      <c r="AO36" s="218"/>
      <c r="AP36" s="218"/>
      <c r="AQ36" s="218"/>
      <c r="AR36" s="218"/>
      <c r="AS36" s="218"/>
      <c r="AT36" s="218"/>
      <c r="AU36" s="218"/>
      <c r="AV36" s="218"/>
      <c r="AW36" s="218"/>
      <c r="AX36" s="196">
        <v>0</v>
      </c>
    </row>
    <row r="37" spans="1:50" ht="56" x14ac:dyDescent="0.3">
      <c r="A37" s="197">
        <v>1</v>
      </c>
      <c r="B37" s="198" t="s">
        <v>456</v>
      </c>
      <c r="C37" s="199" t="s">
        <v>457</v>
      </c>
      <c r="D37" s="199" t="s">
        <v>458</v>
      </c>
      <c r="E37" s="199" t="s">
        <v>90</v>
      </c>
      <c r="F37" s="199" t="s">
        <v>91</v>
      </c>
      <c r="G37" s="200" t="b">
        <v>1</v>
      </c>
      <c r="H37" s="201">
        <v>68</v>
      </c>
      <c r="I37" s="201">
        <v>78.959999999999994</v>
      </c>
      <c r="J37" s="201">
        <v>67</v>
      </c>
      <c r="K37" s="202">
        <v>69.18232387499998</v>
      </c>
      <c r="L37" s="203">
        <v>3.2571998134327984E-2</v>
      </c>
      <c r="M37" s="204" t="s">
        <v>335</v>
      </c>
      <c r="N37" s="204"/>
      <c r="O37" s="205"/>
      <c r="P37" s="198" t="s">
        <v>337</v>
      </c>
      <c r="Q37" s="206" t="s">
        <v>456</v>
      </c>
      <c r="R37" s="198" t="s">
        <v>459</v>
      </c>
      <c r="S37" s="198" t="s">
        <v>351</v>
      </c>
      <c r="T37" s="198" t="s">
        <v>337</v>
      </c>
      <c r="U37" s="207">
        <v>69.18232387499998</v>
      </c>
      <c r="V37" s="198" t="b">
        <v>1</v>
      </c>
      <c r="W37" s="198" t="s">
        <v>460</v>
      </c>
      <c r="X37" s="208">
        <v>67.5</v>
      </c>
      <c r="Y37" s="209">
        <v>78.959999999999994</v>
      </c>
      <c r="AA37" s="211"/>
      <c r="AB37"/>
      <c r="AC37"/>
      <c r="AD37"/>
      <c r="AE37"/>
      <c r="AF37">
        <v>1</v>
      </c>
      <c r="AG37">
        <v>1</v>
      </c>
      <c r="AH37">
        <v>1</v>
      </c>
      <c r="AI37">
        <v>1</v>
      </c>
      <c r="AJ37">
        <v>1</v>
      </c>
      <c r="AK37">
        <v>1</v>
      </c>
      <c r="AL37" s="196">
        <v>6</v>
      </c>
      <c r="AM37" s="196"/>
      <c r="AN37"/>
      <c r="AO37"/>
      <c r="AP37"/>
      <c r="AQ37"/>
      <c r="AR37">
        <v>1</v>
      </c>
      <c r="AS37">
        <v>1</v>
      </c>
      <c r="AT37">
        <v>1</v>
      </c>
      <c r="AU37">
        <v>1</v>
      </c>
      <c r="AV37">
        <v>1</v>
      </c>
      <c r="AW37">
        <v>1</v>
      </c>
      <c r="AX37" s="196">
        <v>6</v>
      </c>
    </row>
    <row r="38" spans="1:50" ht="56" x14ac:dyDescent="0.3">
      <c r="A38" s="197">
        <v>2</v>
      </c>
      <c r="B38" s="198" t="s">
        <v>461</v>
      </c>
      <c r="C38" s="199" t="s">
        <v>457</v>
      </c>
      <c r="D38" s="199" t="s">
        <v>458</v>
      </c>
      <c r="E38" s="199" t="s">
        <v>232</v>
      </c>
      <c r="F38" s="199" t="s">
        <v>92</v>
      </c>
      <c r="G38" s="200" t="b">
        <v>1</v>
      </c>
      <c r="H38" s="201">
        <v>160</v>
      </c>
      <c r="I38" s="201">
        <v>174.125</v>
      </c>
      <c r="J38" s="201">
        <v>215</v>
      </c>
      <c r="K38" s="202">
        <v>225.57219053039995</v>
      </c>
      <c r="L38" s="203">
        <v>4.9172979211162593E-2</v>
      </c>
      <c r="M38" s="204" t="s">
        <v>335</v>
      </c>
      <c r="N38" s="204"/>
      <c r="O38" s="205"/>
      <c r="P38" s="198" t="s">
        <v>349</v>
      </c>
      <c r="Q38" s="216" t="s">
        <v>461</v>
      </c>
      <c r="R38" s="198" t="s">
        <v>462</v>
      </c>
      <c r="S38" s="198" t="s">
        <v>351</v>
      </c>
      <c r="T38" s="198" t="s">
        <v>352</v>
      </c>
      <c r="U38" s="207">
        <v>225.57219053039995</v>
      </c>
      <c r="V38" s="198" t="b">
        <v>1</v>
      </c>
      <c r="W38" s="198" t="s">
        <v>463</v>
      </c>
      <c r="X38" s="225">
        <v>159.17999999999998</v>
      </c>
      <c r="Y38" s="226">
        <v>174.125</v>
      </c>
      <c r="AA38" s="211"/>
      <c r="AB38"/>
      <c r="AC38"/>
      <c r="AD38"/>
      <c r="AE38"/>
      <c r="AF38">
        <v>1</v>
      </c>
      <c r="AG38">
        <v>1</v>
      </c>
      <c r="AH38">
        <v>1</v>
      </c>
      <c r="AI38">
        <v>1</v>
      </c>
      <c r="AJ38">
        <v>1</v>
      </c>
      <c r="AK38">
        <v>1</v>
      </c>
      <c r="AL38" s="196">
        <v>6</v>
      </c>
      <c r="AM38" s="196"/>
      <c r="AN38"/>
      <c r="AO38"/>
      <c r="AP38"/>
      <c r="AQ38"/>
      <c r="AR38">
        <v>1</v>
      </c>
      <c r="AS38">
        <v>1</v>
      </c>
      <c r="AT38">
        <v>1</v>
      </c>
      <c r="AU38">
        <v>1</v>
      </c>
      <c r="AV38">
        <v>1</v>
      </c>
      <c r="AW38">
        <v>1</v>
      </c>
      <c r="AX38" s="196">
        <v>6</v>
      </c>
    </row>
    <row r="39" spans="1:50" ht="70" x14ac:dyDescent="0.3">
      <c r="A39" s="197">
        <v>3</v>
      </c>
      <c r="B39" s="198" t="s">
        <v>464</v>
      </c>
      <c r="C39" s="199" t="s">
        <v>457</v>
      </c>
      <c r="D39" s="199" t="s">
        <v>458</v>
      </c>
      <c r="E39" s="199" t="s">
        <v>93</v>
      </c>
      <c r="F39" s="199" t="s">
        <v>5</v>
      </c>
      <c r="G39" s="200" t="b">
        <v>1</v>
      </c>
      <c r="H39" s="201">
        <v>2660</v>
      </c>
      <c r="I39" s="201">
        <v>2994.5024444444448</v>
      </c>
      <c r="J39" s="201">
        <v>3201</v>
      </c>
      <c r="K39" s="202">
        <v>3206.2136089596347</v>
      </c>
      <c r="L39" s="203">
        <v>1.6287438174429347E-3</v>
      </c>
      <c r="M39" s="204" t="s">
        <v>335</v>
      </c>
      <c r="N39" s="204"/>
      <c r="O39" s="205"/>
      <c r="P39" s="198" t="s">
        <v>349</v>
      </c>
      <c r="Q39" s="216" t="s">
        <v>464</v>
      </c>
      <c r="R39" s="198" t="s">
        <v>465</v>
      </c>
      <c r="S39" s="198" t="s">
        <v>466</v>
      </c>
      <c r="T39" s="198" t="s">
        <v>352</v>
      </c>
      <c r="U39" s="207">
        <v>3206.2136089596347</v>
      </c>
      <c r="V39" s="198" t="b">
        <v>1</v>
      </c>
      <c r="W39" s="198"/>
      <c r="X39" s="208"/>
      <c r="AA39" s="211"/>
      <c r="AB39"/>
      <c r="AC39"/>
      <c r="AD39"/>
      <c r="AE39"/>
      <c r="AF39">
        <v>1</v>
      </c>
      <c r="AG39"/>
      <c r="AH39"/>
      <c r="AI39">
        <v>1</v>
      </c>
      <c r="AJ39"/>
      <c r="AK39"/>
      <c r="AL39" s="196">
        <v>2</v>
      </c>
      <c r="AM39" s="196"/>
      <c r="AN39"/>
      <c r="AO39"/>
      <c r="AP39"/>
      <c r="AQ39"/>
      <c r="AR39">
        <v>1</v>
      </c>
      <c r="AS39"/>
      <c r="AT39"/>
      <c r="AU39">
        <v>1</v>
      </c>
      <c r="AV39"/>
      <c r="AW39"/>
      <c r="AX39" s="196">
        <v>2</v>
      </c>
    </row>
    <row r="40" spans="1:50" ht="126" x14ac:dyDescent="0.3">
      <c r="A40" s="197">
        <v>4</v>
      </c>
      <c r="B40" s="198" t="s">
        <v>467</v>
      </c>
      <c r="C40" s="199" t="s">
        <v>457</v>
      </c>
      <c r="D40" s="199" t="s">
        <v>458</v>
      </c>
      <c r="E40" s="199" t="s">
        <v>215</v>
      </c>
      <c r="F40" s="199" t="s">
        <v>5</v>
      </c>
      <c r="G40" s="200" t="b">
        <v>1</v>
      </c>
      <c r="H40" s="201">
        <v>4570</v>
      </c>
      <c r="I40" s="201">
        <v>6369.6024444444447</v>
      </c>
      <c r="J40" s="201">
        <v>6907</v>
      </c>
      <c r="K40" s="202">
        <v>5720.3326025473179</v>
      </c>
      <c r="L40" s="203">
        <v>-0.17180648580464486</v>
      </c>
      <c r="M40" s="204" t="s">
        <v>335</v>
      </c>
      <c r="N40" s="204"/>
      <c r="O40" s="205" t="s">
        <v>468</v>
      </c>
      <c r="P40" s="198" t="s">
        <v>349</v>
      </c>
      <c r="Q40" s="216" t="s">
        <v>467</v>
      </c>
      <c r="R40" s="198" t="s">
        <v>469</v>
      </c>
      <c r="S40" s="198" t="s">
        <v>470</v>
      </c>
      <c r="T40" s="198" t="s">
        <v>352</v>
      </c>
      <c r="U40" s="207">
        <v>5720.3326025473179</v>
      </c>
      <c r="V40" s="198" t="b">
        <v>1</v>
      </c>
      <c r="W40" s="198"/>
      <c r="X40" s="208"/>
      <c r="AA40" s="211"/>
      <c r="AB40"/>
      <c r="AC40"/>
      <c r="AD40"/>
      <c r="AE40"/>
      <c r="AF40"/>
      <c r="AG40">
        <v>1</v>
      </c>
      <c r="AH40">
        <v>1</v>
      </c>
      <c r="AI40"/>
      <c r="AJ40">
        <v>1</v>
      </c>
      <c r="AK40">
        <v>1</v>
      </c>
      <c r="AL40" s="196">
        <v>4</v>
      </c>
      <c r="AM40" s="196"/>
      <c r="AN40"/>
      <c r="AO40"/>
      <c r="AP40"/>
      <c r="AQ40"/>
      <c r="AR40"/>
      <c r="AS40">
        <v>1</v>
      </c>
      <c r="AT40">
        <v>1</v>
      </c>
      <c r="AU40"/>
      <c r="AV40">
        <v>1</v>
      </c>
      <c r="AW40">
        <v>1</v>
      </c>
      <c r="AX40" s="196">
        <v>4</v>
      </c>
    </row>
    <row r="41" spans="1:50" ht="56" x14ac:dyDescent="0.3">
      <c r="A41" s="197">
        <v>5</v>
      </c>
      <c r="B41" s="198" t="s">
        <v>471</v>
      </c>
      <c r="C41" s="199" t="s">
        <v>457</v>
      </c>
      <c r="D41" s="199" t="s">
        <v>472</v>
      </c>
      <c r="E41" s="199" t="s">
        <v>473</v>
      </c>
      <c r="F41" s="199"/>
      <c r="G41" s="200" t="b">
        <v>1</v>
      </c>
      <c r="H41" s="227"/>
      <c r="I41" s="227" t="s">
        <v>474</v>
      </c>
      <c r="J41" s="227" t="s">
        <v>474</v>
      </c>
      <c r="K41" s="228" t="s">
        <v>474</v>
      </c>
      <c r="L41" s="203" t="s">
        <v>335</v>
      </c>
      <c r="M41" s="204" t="s">
        <v>335</v>
      </c>
      <c r="N41" s="204"/>
      <c r="O41" s="205"/>
      <c r="P41" s="198" t="s">
        <v>69</v>
      </c>
      <c r="Q41" s="206"/>
      <c r="R41" s="198" t="s">
        <v>335</v>
      </c>
      <c r="S41" s="198" t="s">
        <v>69</v>
      </c>
      <c r="T41" s="198"/>
      <c r="U41" s="207"/>
      <c r="V41" s="198"/>
      <c r="W41" s="198"/>
      <c r="X41" s="208"/>
      <c r="AA41" s="211"/>
      <c r="AB41"/>
      <c r="AC41"/>
      <c r="AD41"/>
      <c r="AE41"/>
      <c r="AF41"/>
      <c r="AG41"/>
      <c r="AH41"/>
      <c r="AI41"/>
      <c r="AJ41"/>
      <c r="AK41"/>
      <c r="AL41" s="196">
        <v>0</v>
      </c>
      <c r="AM41" s="196"/>
      <c r="AN41"/>
      <c r="AO41"/>
      <c r="AP41"/>
      <c r="AQ41"/>
      <c r="AR41"/>
      <c r="AS41"/>
      <c r="AT41"/>
      <c r="AU41"/>
      <c r="AV41"/>
      <c r="AW41"/>
      <c r="AX41" s="196">
        <v>0</v>
      </c>
    </row>
    <row r="42" spans="1:50" ht="42" x14ac:dyDescent="0.3">
      <c r="A42" s="197">
        <v>1</v>
      </c>
      <c r="B42" s="198" t="s">
        <v>475</v>
      </c>
      <c r="C42" s="199" t="s">
        <v>474</v>
      </c>
      <c r="D42" s="199" t="s">
        <v>476</v>
      </c>
      <c r="E42" s="199" t="s">
        <v>12</v>
      </c>
      <c r="F42" s="199" t="s">
        <v>13</v>
      </c>
      <c r="G42" s="200" t="b">
        <v>1</v>
      </c>
      <c r="H42" s="200" t="s">
        <v>14</v>
      </c>
      <c r="I42" s="200" t="s">
        <v>14</v>
      </c>
      <c r="J42" s="200" t="s">
        <v>14</v>
      </c>
      <c r="K42" s="213" t="s">
        <v>14</v>
      </c>
      <c r="L42" s="203" t="s">
        <v>335</v>
      </c>
      <c r="M42" s="204" t="s">
        <v>335</v>
      </c>
      <c r="N42" s="204"/>
      <c r="O42" s="205"/>
      <c r="P42" s="198" t="s">
        <v>69</v>
      </c>
      <c r="Q42" s="206"/>
      <c r="R42" s="198" t="s">
        <v>335</v>
      </c>
      <c r="S42" s="198" t="s">
        <v>69</v>
      </c>
      <c r="T42" s="198" t="s">
        <v>335</v>
      </c>
      <c r="U42" s="207" t="s">
        <v>335</v>
      </c>
      <c r="V42" s="198" t="s">
        <v>335</v>
      </c>
      <c r="W42" s="198"/>
      <c r="X42" s="208"/>
      <c r="AA42" s="211"/>
      <c r="AB42"/>
      <c r="AC42"/>
      <c r="AD42"/>
      <c r="AE42"/>
      <c r="AF42"/>
      <c r="AG42"/>
      <c r="AH42"/>
      <c r="AI42"/>
      <c r="AJ42"/>
      <c r="AK42"/>
      <c r="AL42" s="196">
        <v>0</v>
      </c>
      <c r="AM42" s="196"/>
      <c r="AN42"/>
      <c r="AO42"/>
      <c r="AP42"/>
      <c r="AQ42"/>
      <c r="AR42"/>
      <c r="AS42"/>
      <c r="AT42"/>
      <c r="AU42"/>
      <c r="AV42"/>
      <c r="AW42"/>
      <c r="AX42" s="196">
        <v>0</v>
      </c>
    </row>
    <row r="43" spans="1:50" ht="50" x14ac:dyDescent="0.3">
      <c r="A43" s="197">
        <v>2</v>
      </c>
      <c r="B43" s="198" t="s">
        <v>477</v>
      </c>
      <c r="C43" s="199" t="s">
        <v>474</v>
      </c>
      <c r="D43" s="199" t="s">
        <v>476</v>
      </c>
      <c r="E43" s="199" t="s">
        <v>233</v>
      </c>
      <c r="F43" s="199" t="s">
        <v>92</v>
      </c>
      <c r="G43" s="200" t="b">
        <v>1</v>
      </c>
      <c r="H43" s="201">
        <v>341</v>
      </c>
      <c r="I43" s="201">
        <v>373.125</v>
      </c>
      <c r="J43" s="201">
        <v>395</v>
      </c>
      <c r="K43" s="202">
        <v>407.35053356003999</v>
      </c>
      <c r="L43" s="203">
        <v>3.1267173569721418E-2</v>
      </c>
      <c r="M43" s="204" t="s">
        <v>335</v>
      </c>
      <c r="N43" s="204"/>
      <c r="O43" s="205"/>
      <c r="P43" s="198" t="s">
        <v>349</v>
      </c>
      <c r="Q43" s="216" t="s">
        <v>477</v>
      </c>
      <c r="R43" s="198" t="s">
        <v>478</v>
      </c>
      <c r="S43" s="198" t="s">
        <v>351</v>
      </c>
      <c r="T43" s="198" t="s">
        <v>352</v>
      </c>
      <c r="U43" s="207">
        <v>407.35053356003999</v>
      </c>
      <c r="V43" s="198" t="b">
        <v>1</v>
      </c>
      <c r="W43" s="198" t="s">
        <v>479</v>
      </c>
      <c r="X43" s="208">
        <v>341.09999999999997</v>
      </c>
      <c r="Y43" s="209">
        <v>373.125</v>
      </c>
      <c r="AA43" s="211"/>
      <c r="AB43"/>
      <c r="AC43"/>
      <c r="AD43"/>
      <c r="AE43"/>
      <c r="AF43">
        <v>1</v>
      </c>
      <c r="AG43">
        <v>1</v>
      </c>
      <c r="AH43">
        <v>1</v>
      </c>
      <c r="AI43"/>
      <c r="AJ43"/>
      <c r="AK43"/>
      <c r="AL43" s="196">
        <v>3</v>
      </c>
      <c r="AM43" s="196"/>
      <c r="AN43"/>
      <c r="AO43"/>
      <c r="AP43"/>
      <c r="AQ43"/>
      <c r="AR43">
        <v>1</v>
      </c>
      <c r="AS43">
        <v>1</v>
      </c>
      <c r="AT43">
        <v>1</v>
      </c>
      <c r="AU43"/>
      <c r="AV43"/>
      <c r="AW43"/>
      <c r="AX43" s="196">
        <v>3</v>
      </c>
    </row>
    <row r="44" spans="1:50" ht="50" x14ac:dyDescent="0.3">
      <c r="A44" s="197">
        <v>3</v>
      </c>
      <c r="B44" s="198" t="s">
        <v>480</v>
      </c>
      <c r="C44" s="199" t="s">
        <v>474</v>
      </c>
      <c r="D44" s="199" t="s">
        <v>476</v>
      </c>
      <c r="E44" s="199" t="s">
        <v>96</v>
      </c>
      <c r="F44" s="199" t="s">
        <v>97</v>
      </c>
      <c r="G44" s="200" t="b">
        <v>1</v>
      </c>
      <c r="H44" s="201">
        <v>171</v>
      </c>
      <c r="I44" s="201">
        <v>186.5625</v>
      </c>
      <c r="J44" s="201">
        <v>214</v>
      </c>
      <c r="K44" s="202">
        <v>225.69240420719998</v>
      </c>
      <c r="L44" s="203">
        <v>5.4637402837383053E-2</v>
      </c>
      <c r="M44" s="204" t="s">
        <v>335</v>
      </c>
      <c r="N44" s="204"/>
      <c r="O44" s="205"/>
      <c r="P44" s="198" t="s">
        <v>349</v>
      </c>
      <c r="Q44" s="216" t="s">
        <v>480</v>
      </c>
      <c r="R44" s="198" t="s">
        <v>481</v>
      </c>
      <c r="S44" s="198" t="s">
        <v>351</v>
      </c>
      <c r="T44" s="198" t="s">
        <v>352</v>
      </c>
      <c r="U44" s="207">
        <v>225.69240420719998</v>
      </c>
      <c r="V44" s="198" t="b">
        <v>1</v>
      </c>
      <c r="W44" s="198" t="s">
        <v>482</v>
      </c>
      <c r="X44" s="208">
        <v>170.54999999999998</v>
      </c>
      <c r="Y44" s="209">
        <v>186.5625</v>
      </c>
      <c r="AA44" s="211"/>
      <c r="AB44"/>
      <c r="AC44"/>
      <c r="AD44"/>
      <c r="AE44"/>
      <c r="AF44"/>
      <c r="AG44"/>
      <c r="AH44"/>
      <c r="AI44"/>
      <c r="AJ44"/>
      <c r="AK44"/>
      <c r="AL44" s="196">
        <v>0</v>
      </c>
      <c r="AM44" s="196"/>
      <c r="AN44"/>
      <c r="AO44"/>
      <c r="AP44"/>
      <c r="AQ44"/>
      <c r="AR44"/>
      <c r="AS44"/>
      <c r="AT44"/>
      <c r="AU44"/>
      <c r="AV44"/>
      <c r="AW44"/>
      <c r="AX44" s="196">
        <v>0</v>
      </c>
    </row>
    <row r="45" spans="1:50" ht="50" x14ac:dyDescent="0.3">
      <c r="A45" s="197">
        <v>4</v>
      </c>
      <c r="B45" s="198" t="s">
        <v>483</v>
      </c>
      <c r="C45" s="199" t="s">
        <v>474</v>
      </c>
      <c r="D45" s="199" t="s">
        <v>476</v>
      </c>
      <c r="E45" s="199" t="s">
        <v>260</v>
      </c>
      <c r="F45" s="199" t="s">
        <v>17</v>
      </c>
      <c r="G45" s="200" t="b">
        <v>1</v>
      </c>
      <c r="H45" s="201">
        <v>74</v>
      </c>
      <c r="I45" s="201">
        <v>74.991289333333341</v>
      </c>
      <c r="J45" s="201">
        <v>76</v>
      </c>
      <c r="K45" s="202">
        <v>75.839763539770502</v>
      </c>
      <c r="L45" s="203">
        <v>-2.108374476703978E-3</v>
      </c>
      <c r="M45" s="204" t="s">
        <v>335</v>
      </c>
      <c r="N45" s="204"/>
      <c r="O45" s="205"/>
      <c r="P45" s="198" t="s">
        <v>349</v>
      </c>
      <c r="Q45" s="216" t="s">
        <v>483</v>
      </c>
      <c r="R45" s="198" t="s">
        <v>484</v>
      </c>
      <c r="S45" s="198" t="s">
        <v>485</v>
      </c>
      <c r="T45" s="198" t="s">
        <v>352</v>
      </c>
      <c r="U45" s="207">
        <v>75.839763539770502</v>
      </c>
      <c r="V45" s="198" t="b">
        <v>1</v>
      </c>
      <c r="W45" s="198" t="s">
        <v>486</v>
      </c>
      <c r="X45" s="208"/>
      <c r="AA45" s="211"/>
      <c r="AB45"/>
      <c r="AC45"/>
      <c r="AD45"/>
      <c r="AE45"/>
      <c r="AF45"/>
      <c r="AG45"/>
      <c r="AH45"/>
      <c r="AI45"/>
      <c r="AJ45"/>
      <c r="AK45"/>
      <c r="AL45" s="196">
        <v>0</v>
      </c>
      <c r="AM45" s="196"/>
      <c r="AN45"/>
      <c r="AO45"/>
      <c r="AP45"/>
      <c r="AQ45"/>
      <c r="AR45"/>
      <c r="AS45"/>
      <c r="AT45"/>
      <c r="AU45"/>
      <c r="AV45"/>
      <c r="AW45"/>
      <c r="AX45" s="196">
        <v>0</v>
      </c>
    </row>
    <row r="46" spans="1:50" ht="50" x14ac:dyDescent="0.3">
      <c r="A46" s="197">
        <v>5</v>
      </c>
      <c r="B46" s="198" t="s">
        <v>487</v>
      </c>
      <c r="C46" s="199" t="s">
        <v>474</v>
      </c>
      <c r="D46" s="199" t="s">
        <v>476</v>
      </c>
      <c r="E46" s="199" t="s">
        <v>99</v>
      </c>
      <c r="F46" s="199" t="s">
        <v>17</v>
      </c>
      <c r="G46" s="200" t="b">
        <v>1</v>
      </c>
      <c r="H46" s="201">
        <v>117</v>
      </c>
      <c r="I46" s="201">
        <v>116.37867000000001</v>
      </c>
      <c r="J46" s="201">
        <v>119</v>
      </c>
      <c r="K46" s="202">
        <v>119</v>
      </c>
      <c r="L46" s="229">
        <v>3.7868673542014175E-3</v>
      </c>
      <c r="M46" s="204" t="s">
        <v>335</v>
      </c>
      <c r="N46" s="204"/>
      <c r="O46" s="205"/>
      <c r="P46" s="198" t="s">
        <v>349</v>
      </c>
      <c r="Q46" s="216" t="s">
        <v>487</v>
      </c>
      <c r="R46" s="198" t="s">
        <v>488</v>
      </c>
      <c r="S46" s="198" t="s">
        <v>485</v>
      </c>
      <c r="T46" s="198" t="s">
        <v>352</v>
      </c>
      <c r="U46" s="207">
        <v>119.45063721514998</v>
      </c>
      <c r="V46" s="198" t="b">
        <v>1</v>
      </c>
      <c r="W46" s="198" t="s">
        <v>486</v>
      </c>
      <c r="X46" s="208"/>
      <c r="AA46" s="211"/>
      <c r="AB46"/>
      <c r="AC46"/>
      <c r="AD46"/>
      <c r="AE46"/>
      <c r="AF46">
        <v>40</v>
      </c>
      <c r="AG46">
        <v>290</v>
      </c>
      <c r="AH46">
        <v>990</v>
      </c>
      <c r="AI46"/>
      <c r="AJ46"/>
      <c r="AK46"/>
      <c r="AL46" s="196">
        <v>1320</v>
      </c>
      <c r="AM46" s="196"/>
      <c r="AN46"/>
      <c r="AO46"/>
      <c r="AP46"/>
      <c r="AQ46"/>
      <c r="AR46">
        <v>40</v>
      </c>
      <c r="AS46">
        <v>290</v>
      </c>
      <c r="AT46">
        <v>990</v>
      </c>
      <c r="AU46"/>
      <c r="AV46"/>
      <c r="AW46"/>
      <c r="AX46" s="196">
        <v>1320</v>
      </c>
    </row>
    <row r="47" spans="1:50" ht="50" x14ac:dyDescent="0.3">
      <c r="A47" s="197">
        <v>6</v>
      </c>
      <c r="B47" s="198" t="s">
        <v>489</v>
      </c>
      <c r="C47" s="199" t="s">
        <v>474</v>
      </c>
      <c r="D47" s="199" t="s">
        <v>476</v>
      </c>
      <c r="E47" s="199" t="s">
        <v>18</v>
      </c>
      <c r="F47" s="199" t="s">
        <v>17</v>
      </c>
      <c r="G47" s="200" t="b">
        <v>1</v>
      </c>
      <c r="H47" s="201">
        <v>191</v>
      </c>
      <c r="I47" s="201">
        <v>203.43689333333336</v>
      </c>
      <c r="J47" s="201">
        <v>151</v>
      </c>
      <c r="K47" s="202">
        <v>151.75500759638601</v>
      </c>
      <c r="L47" s="229">
        <v>5.0000503071920832E-3</v>
      </c>
      <c r="M47" s="204" t="s">
        <v>335</v>
      </c>
      <c r="N47" s="204"/>
      <c r="O47" s="205"/>
      <c r="P47" s="198" t="s">
        <v>349</v>
      </c>
      <c r="Q47" s="216" t="s">
        <v>489</v>
      </c>
      <c r="R47" s="198" t="s">
        <v>490</v>
      </c>
      <c r="S47" s="198" t="s">
        <v>491</v>
      </c>
      <c r="T47" s="198" t="s">
        <v>352</v>
      </c>
      <c r="U47" s="207">
        <v>151.75500759638601</v>
      </c>
      <c r="V47" s="198" t="b">
        <v>1</v>
      </c>
      <c r="W47" s="198" t="s">
        <v>486</v>
      </c>
      <c r="X47" s="208"/>
      <c r="AA47" s="211"/>
      <c r="AB47"/>
      <c r="AC47"/>
      <c r="AD47"/>
      <c r="AE47"/>
      <c r="AF47"/>
      <c r="AG47"/>
      <c r="AH47"/>
      <c r="AI47"/>
      <c r="AJ47"/>
      <c r="AK47"/>
      <c r="AL47" s="196">
        <v>0</v>
      </c>
      <c r="AM47" s="196"/>
      <c r="AN47"/>
      <c r="AO47"/>
      <c r="AP47"/>
      <c r="AQ47"/>
      <c r="AR47"/>
      <c r="AS47"/>
      <c r="AT47"/>
      <c r="AU47"/>
      <c r="AV47"/>
      <c r="AW47"/>
      <c r="AX47" s="196">
        <v>0</v>
      </c>
    </row>
    <row r="48" spans="1:50" ht="50" x14ac:dyDescent="0.3">
      <c r="A48" s="197">
        <v>7</v>
      </c>
      <c r="B48" s="198" t="s">
        <v>492</v>
      </c>
      <c r="C48" s="199" t="s">
        <v>474</v>
      </c>
      <c r="D48" s="199" t="s">
        <v>476</v>
      </c>
      <c r="E48" s="199" t="s">
        <v>100</v>
      </c>
      <c r="F48" s="199" t="s">
        <v>17</v>
      </c>
      <c r="G48" s="200" t="b">
        <v>1</v>
      </c>
      <c r="H48" s="201">
        <v>233</v>
      </c>
      <c r="I48" s="201">
        <v>288.42067500000007</v>
      </c>
      <c r="J48" s="201">
        <v>222</v>
      </c>
      <c r="K48" s="202">
        <v>222.82788964714499</v>
      </c>
      <c r="L48" s="229">
        <v>3.7292326447972979E-3</v>
      </c>
      <c r="M48" s="204" t="s">
        <v>335</v>
      </c>
      <c r="N48" s="204"/>
      <c r="O48" s="205"/>
      <c r="P48" s="198" t="s">
        <v>349</v>
      </c>
      <c r="Q48" s="216" t="s">
        <v>492</v>
      </c>
      <c r="R48" s="198" t="s">
        <v>493</v>
      </c>
      <c r="S48" s="198" t="s">
        <v>491</v>
      </c>
      <c r="T48" s="198" t="s">
        <v>352</v>
      </c>
      <c r="U48" s="207">
        <v>222.82788964714499</v>
      </c>
      <c r="V48" s="198" t="b">
        <v>1</v>
      </c>
      <c r="W48" s="198" t="s">
        <v>486</v>
      </c>
      <c r="X48" s="208"/>
      <c r="AA48" s="211"/>
      <c r="AB48"/>
      <c r="AC48"/>
      <c r="AD48"/>
      <c r="AE48"/>
      <c r="AF48">
        <v>10</v>
      </c>
      <c r="AG48">
        <v>10</v>
      </c>
      <c r="AH48">
        <v>10</v>
      </c>
      <c r="AI48"/>
      <c r="AJ48"/>
      <c r="AK48"/>
      <c r="AL48" s="196">
        <v>30</v>
      </c>
      <c r="AM48" s="196"/>
      <c r="AN48"/>
      <c r="AO48"/>
      <c r="AP48"/>
      <c r="AQ48"/>
      <c r="AR48">
        <v>10</v>
      </c>
      <c r="AS48">
        <v>10</v>
      </c>
      <c r="AT48">
        <v>10</v>
      </c>
      <c r="AU48"/>
      <c r="AV48"/>
      <c r="AW48"/>
      <c r="AX48" s="196">
        <v>30</v>
      </c>
    </row>
    <row r="49" spans="1:50" ht="42" x14ac:dyDescent="0.3">
      <c r="A49" s="197">
        <v>8</v>
      </c>
      <c r="B49" s="198" t="s">
        <v>494</v>
      </c>
      <c r="C49" s="199" t="s">
        <v>474</v>
      </c>
      <c r="D49" s="199" t="s">
        <v>476</v>
      </c>
      <c r="E49" s="199" t="s">
        <v>101</v>
      </c>
      <c r="F49" s="199" t="s">
        <v>17</v>
      </c>
      <c r="G49" s="200" t="b">
        <v>1</v>
      </c>
      <c r="H49" s="201"/>
      <c r="I49" s="201">
        <v>8</v>
      </c>
      <c r="J49" s="201">
        <v>23</v>
      </c>
      <c r="K49" s="202">
        <v>23.05</v>
      </c>
      <c r="L49" s="203">
        <v>2.1739130434783593E-3</v>
      </c>
      <c r="M49" s="204" t="s">
        <v>335</v>
      </c>
      <c r="N49" s="204"/>
      <c r="O49" s="220" t="s">
        <v>495</v>
      </c>
      <c r="P49" s="198" t="s">
        <v>496</v>
      </c>
      <c r="Q49" s="206"/>
      <c r="R49" s="198" t="s">
        <v>335</v>
      </c>
      <c r="S49" s="198" t="s">
        <v>497</v>
      </c>
      <c r="T49" s="198" t="s">
        <v>335</v>
      </c>
      <c r="U49" s="207" t="s">
        <v>335</v>
      </c>
      <c r="V49" s="198" t="s">
        <v>335</v>
      </c>
      <c r="W49" s="198"/>
      <c r="X49" s="208"/>
      <c r="AA49" s="211"/>
      <c r="AB49"/>
      <c r="AC49"/>
      <c r="AD49"/>
      <c r="AE49"/>
      <c r="AF49"/>
      <c r="AG49"/>
      <c r="AH49"/>
      <c r="AI49"/>
      <c r="AJ49"/>
      <c r="AK49"/>
      <c r="AL49" s="196">
        <v>0</v>
      </c>
      <c r="AM49" s="196"/>
      <c r="AN49"/>
      <c r="AO49"/>
      <c r="AP49"/>
      <c r="AQ49"/>
      <c r="AR49"/>
      <c r="AS49"/>
      <c r="AT49"/>
      <c r="AU49"/>
      <c r="AV49"/>
      <c r="AW49"/>
      <c r="AX49" s="196">
        <v>0</v>
      </c>
    </row>
    <row r="50" spans="1:50" ht="112.5" x14ac:dyDescent="0.3">
      <c r="A50" s="197">
        <v>9</v>
      </c>
      <c r="B50" s="198" t="s">
        <v>498</v>
      </c>
      <c r="C50" s="199" t="s">
        <v>474</v>
      </c>
      <c r="D50" s="199" t="s">
        <v>476</v>
      </c>
      <c r="E50" s="199" t="s">
        <v>261</v>
      </c>
      <c r="F50" s="199" t="s">
        <v>103</v>
      </c>
      <c r="G50" s="200" t="b">
        <v>1</v>
      </c>
      <c r="H50" s="201">
        <v>63600</v>
      </c>
      <c r="I50" s="201">
        <v>75412.820577833787</v>
      </c>
      <c r="J50" s="201">
        <v>144215</v>
      </c>
      <c r="K50" s="202">
        <v>145079.86312460972</v>
      </c>
      <c r="L50" s="230">
        <v>5.9970400070015195E-3</v>
      </c>
      <c r="M50" s="204" t="s">
        <v>335</v>
      </c>
      <c r="N50" s="204"/>
      <c r="O50" s="217" t="s">
        <v>499</v>
      </c>
      <c r="P50" s="198" t="s">
        <v>349</v>
      </c>
      <c r="Q50" s="216" t="s">
        <v>498</v>
      </c>
      <c r="R50" s="198" t="s">
        <v>500</v>
      </c>
      <c r="S50" s="198" t="s">
        <v>501</v>
      </c>
      <c r="T50" s="198" t="s">
        <v>502</v>
      </c>
      <c r="U50" s="207">
        <v>145079.86312460972</v>
      </c>
      <c r="V50" s="198" t="b">
        <v>1</v>
      </c>
      <c r="W50" s="198" t="s">
        <v>503</v>
      </c>
      <c r="X50" s="208"/>
      <c r="AA50" s="211"/>
      <c r="AB50"/>
      <c r="AC50"/>
      <c r="AD50"/>
      <c r="AE50"/>
      <c r="AF50"/>
      <c r="AG50"/>
      <c r="AH50"/>
      <c r="AI50"/>
      <c r="AJ50"/>
      <c r="AK50"/>
      <c r="AL50" s="196">
        <v>0</v>
      </c>
      <c r="AM50" s="196"/>
      <c r="AN50"/>
      <c r="AO50"/>
      <c r="AP50"/>
      <c r="AQ50"/>
      <c r="AR50"/>
      <c r="AS50"/>
      <c r="AT50"/>
      <c r="AU50"/>
      <c r="AV50"/>
      <c r="AW50"/>
      <c r="AX50" s="196">
        <v>0</v>
      </c>
    </row>
    <row r="51" spans="1:50" ht="50" x14ac:dyDescent="0.3">
      <c r="A51" s="197">
        <v>10</v>
      </c>
      <c r="B51" s="198" t="s">
        <v>504</v>
      </c>
      <c r="C51" s="199" t="s">
        <v>474</v>
      </c>
      <c r="D51" s="199" t="s">
        <v>476</v>
      </c>
      <c r="E51" s="199" t="s">
        <v>104</v>
      </c>
      <c r="F51" s="199" t="s">
        <v>5</v>
      </c>
      <c r="G51" s="200" t="b">
        <v>1</v>
      </c>
      <c r="H51" s="201">
        <v>1000</v>
      </c>
      <c r="I51" s="201">
        <v>955.0934000000002</v>
      </c>
      <c r="J51" s="201">
        <v>553</v>
      </c>
      <c r="K51" s="202">
        <v>551.85713634438002</v>
      </c>
      <c r="L51" s="203">
        <v>-2.0666612217359326E-3</v>
      </c>
      <c r="M51" s="204" t="s">
        <v>335</v>
      </c>
      <c r="N51" s="204"/>
      <c r="O51" s="205"/>
      <c r="P51" s="198" t="s">
        <v>349</v>
      </c>
      <c r="Q51" s="206" t="s">
        <v>504</v>
      </c>
      <c r="R51" s="198" t="s">
        <v>505</v>
      </c>
      <c r="S51" s="198" t="s">
        <v>506</v>
      </c>
      <c r="T51" s="198" t="s">
        <v>352</v>
      </c>
      <c r="U51" s="207">
        <v>551.85713634438002</v>
      </c>
      <c r="V51" s="198" t="b">
        <v>1</v>
      </c>
      <c r="W51" s="198" t="s">
        <v>507</v>
      </c>
      <c r="X51" s="208"/>
      <c r="Y51" s="231"/>
      <c r="AA51" s="211"/>
      <c r="AB51"/>
      <c r="AC51"/>
      <c r="AD51"/>
      <c r="AE51"/>
      <c r="AF51">
        <v>1</v>
      </c>
      <c r="AG51">
        <v>3</v>
      </c>
      <c r="AH51">
        <v>10</v>
      </c>
      <c r="AI51"/>
      <c r="AJ51"/>
      <c r="AK51"/>
      <c r="AL51" s="196">
        <v>14</v>
      </c>
      <c r="AM51" s="196"/>
      <c r="AN51"/>
      <c r="AO51"/>
      <c r="AP51"/>
      <c r="AQ51"/>
      <c r="AR51">
        <v>1</v>
      </c>
      <c r="AS51">
        <v>3</v>
      </c>
      <c r="AT51">
        <v>10</v>
      </c>
      <c r="AU51"/>
      <c r="AV51"/>
      <c r="AW51"/>
      <c r="AX51" s="196">
        <v>14</v>
      </c>
    </row>
    <row r="52" spans="1:50" ht="50" x14ac:dyDescent="0.3">
      <c r="A52" s="197">
        <v>11</v>
      </c>
      <c r="B52" s="198" t="s">
        <v>508</v>
      </c>
      <c r="C52" s="199" t="s">
        <v>474</v>
      </c>
      <c r="D52" s="199" t="s">
        <v>476</v>
      </c>
      <c r="E52" s="199" t="s">
        <v>105</v>
      </c>
      <c r="F52" s="199" t="s">
        <v>106</v>
      </c>
      <c r="G52" s="200" t="b">
        <v>1</v>
      </c>
      <c r="H52" s="201">
        <v>612</v>
      </c>
      <c r="I52" s="201">
        <v>541.46</v>
      </c>
      <c r="J52" s="201">
        <v>390</v>
      </c>
      <c r="K52" s="202">
        <v>436.03585154752</v>
      </c>
      <c r="L52" s="203">
        <v>0.11804064499364109</v>
      </c>
      <c r="M52" s="204" t="s">
        <v>335</v>
      </c>
      <c r="N52" s="204"/>
      <c r="O52" s="205" t="s">
        <v>509</v>
      </c>
      <c r="P52" s="198" t="s">
        <v>349</v>
      </c>
      <c r="Q52" s="206" t="s">
        <v>508</v>
      </c>
      <c r="R52" s="198" t="s">
        <v>510</v>
      </c>
      <c r="S52" s="198">
        <v>0</v>
      </c>
      <c r="T52" s="198" t="s">
        <v>352</v>
      </c>
      <c r="U52" s="207">
        <v>436.03585154752</v>
      </c>
      <c r="V52" s="198" t="b">
        <v>1</v>
      </c>
      <c r="W52" s="198" t="s">
        <v>511</v>
      </c>
      <c r="X52" s="208">
        <v>612</v>
      </c>
      <c r="Y52" s="209">
        <v>731.52</v>
      </c>
      <c r="AA52" s="211"/>
      <c r="AB52"/>
      <c r="AC52"/>
      <c r="AD52"/>
      <c r="AE52"/>
      <c r="AF52">
        <v>1</v>
      </c>
      <c r="AG52">
        <v>3</v>
      </c>
      <c r="AH52">
        <v>10</v>
      </c>
      <c r="AI52"/>
      <c r="AJ52"/>
      <c r="AK52"/>
      <c r="AL52" s="196">
        <v>14</v>
      </c>
      <c r="AM52" s="196"/>
      <c r="AN52"/>
      <c r="AO52"/>
      <c r="AP52"/>
      <c r="AQ52"/>
      <c r="AR52">
        <v>1</v>
      </c>
      <c r="AS52">
        <v>3</v>
      </c>
      <c r="AT52">
        <v>10</v>
      </c>
      <c r="AU52"/>
      <c r="AV52"/>
      <c r="AW52"/>
      <c r="AX52" s="196">
        <v>14</v>
      </c>
    </row>
    <row r="53" spans="1:50" ht="50" x14ac:dyDescent="0.3">
      <c r="A53" s="197">
        <v>12</v>
      </c>
      <c r="B53" s="198" t="s">
        <v>512</v>
      </c>
      <c r="C53" s="199" t="s">
        <v>474</v>
      </c>
      <c r="D53" s="199" t="s">
        <v>476</v>
      </c>
      <c r="E53" s="199" t="s">
        <v>107</v>
      </c>
      <c r="F53" s="199" t="s">
        <v>108</v>
      </c>
      <c r="G53" s="200" t="b">
        <v>1</v>
      </c>
      <c r="H53" s="201">
        <v>306</v>
      </c>
      <c r="I53" s="201">
        <v>270.73</v>
      </c>
      <c r="J53" s="201">
        <v>268</v>
      </c>
      <c r="K53" s="202">
        <v>311.05443554752003</v>
      </c>
      <c r="L53" s="203">
        <v>0.16065087890865692</v>
      </c>
      <c r="M53" s="204" t="s">
        <v>335</v>
      </c>
      <c r="N53" s="204"/>
      <c r="O53" s="205" t="s">
        <v>509</v>
      </c>
      <c r="P53" s="198" t="s">
        <v>349</v>
      </c>
      <c r="Q53" s="206" t="s">
        <v>512</v>
      </c>
      <c r="R53" s="198" t="s">
        <v>513</v>
      </c>
      <c r="S53" s="198">
        <v>0</v>
      </c>
      <c r="T53" s="198" t="s">
        <v>352</v>
      </c>
      <c r="U53" s="207">
        <v>311.05443554752003</v>
      </c>
      <c r="V53" s="198" t="b">
        <v>1</v>
      </c>
      <c r="W53" s="198" t="s">
        <v>514</v>
      </c>
      <c r="X53" s="208">
        <v>306</v>
      </c>
      <c r="Y53" s="209">
        <v>365.76</v>
      </c>
      <c r="AA53" s="211"/>
      <c r="AB53"/>
      <c r="AC53"/>
      <c r="AD53"/>
      <c r="AE53"/>
      <c r="AF53">
        <v>1</v>
      </c>
      <c r="AG53">
        <v>3</v>
      </c>
      <c r="AH53">
        <v>10</v>
      </c>
      <c r="AI53"/>
      <c r="AJ53"/>
      <c r="AK53"/>
      <c r="AL53" s="196">
        <v>14</v>
      </c>
      <c r="AM53" s="196"/>
      <c r="AN53"/>
      <c r="AO53"/>
      <c r="AP53"/>
      <c r="AQ53"/>
      <c r="AR53">
        <v>1</v>
      </c>
      <c r="AS53">
        <v>3</v>
      </c>
      <c r="AT53">
        <v>10</v>
      </c>
      <c r="AU53"/>
      <c r="AV53"/>
      <c r="AW53"/>
      <c r="AX53" s="196">
        <v>14</v>
      </c>
    </row>
    <row r="54" spans="1:50" ht="50" x14ac:dyDescent="0.3">
      <c r="A54" s="197">
        <v>13</v>
      </c>
      <c r="B54" s="198" t="s">
        <v>515</v>
      </c>
      <c r="C54" s="199" t="s">
        <v>474</v>
      </c>
      <c r="D54" s="199" t="s">
        <v>476</v>
      </c>
      <c r="E54" s="199" t="s">
        <v>109</v>
      </c>
      <c r="F54" s="199" t="s">
        <v>110</v>
      </c>
      <c r="G54" s="200" t="b">
        <v>1</v>
      </c>
      <c r="H54" s="201">
        <v>85</v>
      </c>
      <c r="I54" s="201">
        <v>85</v>
      </c>
      <c r="J54" s="201">
        <v>135</v>
      </c>
      <c r="K54" s="202">
        <v>156.95674377376002</v>
      </c>
      <c r="L54" s="203">
        <v>0.16264254647229648</v>
      </c>
      <c r="M54" s="204" t="s">
        <v>335</v>
      </c>
      <c r="N54" s="204"/>
      <c r="O54" s="205" t="s">
        <v>509</v>
      </c>
      <c r="P54" s="198" t="s">
        <v>349</v>
      </c>
      <c r="Q54" s="232" t="s">
        <v>515</v>
      </c>
      <c r="R54" s="198" t="s">
        <v>516</v>
      </c>
      <c r="S54" s="198">
        <v>0</v>
      </c>
      <c r="T54" s="198" t="s">
        <v>352</v>
      </c>
      <c r="U54" s="207">
        <v>156.95674377376002</v>
      </c>
      <c r="V54" s="198" t="b">
        <v>1</v>
      </c>
      <c r="W54" s="198" t="s">
        <v>517</v>
      </c>
      <c r="X54" s="208"/>
      <c r="AA54" s="211"/>
      <c r="AB54"/>
      <c r="AC54"/>
      <c r="AD54"/>
      <c r="AE54"/>
      <c r="AF54">
        <v>1</v>
      </c>
      <c r="AG54">
        <v>3</v>
      </c>
      <c r="AH54">
        <v>10</v>
      </c>
      <c r="AI54"/>
      <c r="AJ54"/>
      <c r="AK54"/>
      <c r="AL54" s="196">
        <v>14</v>
      </c>
      <c r="AM54" s="196"/>
      <c r="AN54"/>
      <c r="AO54"/>
      <c r="AP54"/>
      <c r="AQ54"/>
      <c r="AR54">
        <v>1</v>
      </c>
      <c r="AS54">
        <v>3</v>
      </c>
      <c r="AT54">
        <v>10</v>
      </c>
      <c r="AU54"/>
      <c r="AV54"/>
      <c r="AW54"/>
      <c r="AX54" s="196">
        <v>14</v>
      </c>
    </row>
    <row r="55" spans="1:50" ht="42" x14ac:dyDescent="0.3">
      <c r="A55" s="197">
        <v>14</v>
      </c>
      <c r="B55" s="198" t="s">
        <v>518</v>
      </c>
      <c r="C55" s="199" t="s">
        <v>474</v>
      </c>
      <c r="D55" s="199" t="s">
        <v>476</v>
      </c>
      <c r="E55" s="199" t="s">
        <v>230</v>
      </c>
      <c r="F55" s="199" t="s">
        <v>25</v>
      </c>
      <c r="G55" s="200" t="b">
        <v>1</v>
      </c>
      <c r="H55" s="201">
        <v>350</v>
      </c>
      <c r="I55" s="201">
        <v>350</v>
      </c>
      <c r="J55" s="201">
        <v>145</v>
      </c>
      <c r="K55" s="202">
        <v>145</v>
      </c>
      <c r="L55" s="203">
        <v>0</v>
      </c>
      <c r="M55" s="204" t="s">
        <v>335</v>
      </c>
      <c r="N55" s="204"/>
      <c r="O55" s="205" t="s">
        <v>519</v>
      </c>
      <c r="P55" s="198" t="s">
        <v>391</v>
      </c>
      <c r="Q55" s="206" t="s">
        <v>442</v>
      </c>
      <c r="R55" s="198" t="s">
        <v>444</v>
      </c>
      <c r="S55" s="198" t="s">
        <v>445</v>
      </c>
      <c r="T55" s="198" t="s">
        <v>446</v>
      </c>
      <c r="U55" s="207">
        <v>145</v>
      </c>
      <c r="V55" s="198" t="b">
        <v>1</v>
      </c>
      <c r="W55" s="198"/>
      <c r="X55" s="208"/>
      <c r="AA55" s="211"/>
      <c r="AB55"/>
      <c r="AC55"/>
      <c r="AD55"/>
      <c r="AE55"/>
      <c r="AF55">
        <v>1</v>
      </c>
      <c r="AG55">
        <v>1</v>
      </c>
      <c r="AH55">
        <v>1</v>
      </c>
      <c r="AI55"/>
      <c r="AJ55"/>
      <c r="AK55"/>
      <c r="AL55" s="196">
        <v>3</v>
      </c>
      <c r="AM55" s="196"/>
      <c r="AN55"/>
      <c r="AO55"/>
      <c r="AP55"/>
      <c r="AQ55"/>
      <c r="AR55">
        <v>1</v>
      </c>
      <c r="AS55">
        <v>1</v>
      </c>
      <c r="AT55">
        <v>1</v>
      </c>
      <c r="AU55"/>
      <c r="AV55"/>
      <c r="AW55"/>
      <c r="AX55" s="196">
        <v>3</v>
      </c>
    </row>
    <row r="56" spans="1:50" ht="42.5" thickBot="1" x14ac:dyDescent="0.35">
      <c r="A56" s="197">
        <v>15</v>
      </c>
      <c r="B56" s="198" t="s">
        <v>520</v>
      </c>
      <c r="C56" s="199" t="s">
        <v>474</v>
      </c>
      <c r="D56" s="199" t="s">
        <v>476</v>
      </c>
      <c r="E56" s="199" t="s">
        <v>231</v>
      </c>
      <c r="F56" s="199" t="s">
        <v>26</v>
      </c>
      <c r="G56" s="200" t="b">
        <v>1</v>
      </c>
      <c r="H56" s="201">
        <v>1350</v>
      </c>
      <c r="I56" s="201">
        <v>2340</v>
      </c>
      <c r="J56" s="201">
        <v>2387</v>
      </c>
      <c r="K56" s="202">
        <v>2387</v>
      </c>
      <c r="L56" s="203">
        <v>0</v>
      </c>
      <c r="M56" s="204" t="s">
        <v>335</v>
      </c>
      <c r="N56" s="204"/>
      <c r="O56" s="205" t="s">
        <v>521</v>
      </c>
      <c r="P56" s="198" t="s">
        <v>391</v>
      </c>
      <c r="Q56" s="206" t="s">
        <v>447</v>
      </c>
      <c r="R56" s="198" t="s">
        <v>449</v>
      </c>
      <c r="S56" s="198" t="s">
        <v>450</v>
      </c>
      <c r="T56" s="198" t="s">
        <v>446</v>
      </c>
      <c r="U56" s="207">
        <v>2387</v>
      </c>
      <c r="V56" s="198" t="b">
        <v>1</v>
      </c>
      <c r="W56" s="198"/>
      <c r="X56" s="208"/>
      <c r="AA56" s="211"/>
      <c r="AB56" s="218"/>
      <c r="AC56" s="218"/>
      <c r="AD56" s="218"/>
      <c r="AE56" s="218"/>
      <c r="AF56" s="218"/>
      <c r="AG56" s="218"/>
      <c r="AH56" s="218"/>
      <c r="AI56" s="218"/>
      <c r="AJ56" s="218"/>
      <c r="AK56" s="218"/>
      <c r="AL56" s="196">
        <v>0</v>
      </c>
      <c r="AM56" s="196"/>
      <c r="AN56" s="218"/>
      <c r="AO56" s="218"/>
      <c r="AP56" s="218"/>
      <c r="AQ56" s="218"/>
      <c r="AR56" s="218"/>
      <c r="AS56" s="218"/>
      <c r="AT56" s="218"/>
      <c r="AU56" s="218"/>
      <c r="AV56" s="218"/>
      <c r="AW56" s="218"/>
      <c r="AX56" s="196">
        <v>0</v>
      </c>
    </row>
    <row r="57" spans="1:50" ht="50" x14ac:dyDescent="0.3">
      <c r="A57" s="197">
        <v>1</v>
      </c>
      <c r="B57" s="198" t="s">
        <v>522</v>
      </c>
      <c r="C57" s="199" t="s">
        <v>523</v>
      </c>
      <c r="D57" s="199" t="s">
        <v>524</v>
      </c>
      <c r="E57" s="199" t="s">
        <v>112</v>
      </c>
      <c r="F57" s="199" t="s">
        <v>16</v>
      </c>
      <c r="G57" s="200" t="b">
        <v>1</v>
      </c>
      <c r="H57" s="201">
        <v>74</v>
      </c>
      <c r="I57" s="201">
        <v>40.64</v>
      </c>
      <c r="J57" s="201" t="s">
        <v>14</v>
      </c>
      <c r="K57" s="202" t="s">
        <v>14</v>
      </c>
      <c r="L57" s="203" t="s">
        <v>335</v>
      </c>
      <c r="M57" s="204" t="s">
        <v>335</v>
      </c>
      <c r="N57" s="204"/>
      <c r="O57" s="205" t="s">
        <v>525</v>
      </c>
      <c r="P57" s="198" t="s">
        <v>526</v>
      </c>
      <c r="Q57" s="206" t="s">
        <v>522</v>
      </c>
      <c r="R57" s="198" t="s">
        <v>527</v>
      </c>
      <c r="S57" s="198" t="s">
        <v>528</v>
      </c>
      <c r="T57" s="198" t="s">
        <v>424</v>
      </c>
      <c r="U57" s="207" t="s">
        <v>14</v>
      </c>
      <c r="V57" s="198" t="b">
        <v>1</v>
      </c>
      <c r="W57" s="198" t="s">
        <v>529</v>
      </c>
      <c r="X57" s="208">
        <v>73.62</v>
      </c>
      <c r="Y57" s="209">
        <v>40.64</v>
      </c>
      <c r="AA57" s="211"/>
      <c r="AB57"/>
      <c r="AC57"/>
      <c r="AD57"/>
      <c r="AE57"/>
      <c r="AF57"/>
      <c r="AG57"/>
      <c r="AH57"/>
      <c r="AI57"/>
      <c r="AJ57"/>
      <c r="AK57"/>
      <c r="AL57" s="196">
        <v>0</v>
      </c>
      <c r="AM57" s="196"/>
      <c r="AN57"/>
      <c r="AO57"/>
      <c r="AP57"/>
      <c r="AQ57"/>
      <c r="AR57"/>
      <c r="AS57"/>
      <c r="AT57"/>
      <c r="AU57"/>
      <c r="AV57"/>
      <c r="AW57"/>
      <c r="AX57" s="196">
        <v>0</v>
      </c>
    </row>
    <row r="58" spans="1:50" ht="42" x14ac:dyDescent="0.3">
      <c r="A58" s="197">
        <v>2</v>
      </c>
      <c r="B58" s="198" t="s">
        <v>530</v>
      </c>
      <c r="C58" s="199" t="s">
        <v>523</v>
      </c>
      <c r="D58" s="199" t="s">
        <v>524</v>
      </c>
      <c r="E58" s="199" t="s">
        <v>113</v>
      </c>
      <c r="F58" s="199" t="s">
        <v>114</v>
      </c>
      <c r="G58" s="200" t="b">
        <v>1</v>
      </c>
      <c r="H58" s="201">
        <v>37</v>
      </c>
      <c r="I58" s="201">
        <v>81.28</v>
      </c>
      <c r="J58" s="201" t="s">
        <v>14</v>
      </c>
      <c r="K58" s="202" t="s">
        <v>14</v>
      </c>
      <c r="L58" s="203" t="s">
        <v>335</v>
      </c>
      <c r="M58" s="204" t="s">
        <v>335</v>
      </c>
      <c r="N58" s="204"/>
      <c r="O58" s="205" t="s">
        <v>525</v>
      </c>
      <c r="P58" s="198" t="s">
        <v>526</v>
      </c>
      <c r="Q58" s="206" t="s">
        <v>530</v>
      </c>
      <c r="R58" s="198" t="s">
        <v>531</v>
      </c>
      <c r="S58" s="198" t="s">
        <v>528</v>
      </c>
      <c r="T58" s="198" t="s">
        <v>424</v>
      </c>
      <c r="U58" s="207" t="s">
        <v>14</v>
      </c>
      <c r="V58" s="198" t="b">
        <v>1</v>
      </c>
      <c r="W58" s="198" t="s">
        <v>532</v>
      </c>
      <c r="X58" s="208">
        <v>36.81</v>
      </c>
      <c r="Y58" s="209">
        <v>81.28</v>
      </c>
      <c r="AA58" s="211"/>
      <c r="AB58"/>
      <c r="AC58"/>
      <c r="AD58"/>
      <c r="AE58"/>
      <c r="AF58"/>
      <c r="AG58"/>
      <c r="AH58"/>
      <c r="AI58"/>
      <c r="AJ58"/>
      <c r="AK58"/>
      <c r="AL58" s="196">
        <v>0</v>
      </c>
      <c r="AM58" s="196"/>
      <c r="AN58"/>
      <c r="AO58"/>
      <c r="AP58"/>
      <c r="AQ58"/>
      <c r="AR58"/>
      <c r="AS58"/>
      <c r="AT58"/>
      <c r="AU58"/>
      <c r="AV58"/>
      <c r="AW58"/>
      <c r="AX58" s="196">
        <v>0</v>
      </c>
    </row>
    <row r="59" spans="1:50" ht="75.5" thickBot="1" x14ac:dyDescent="0.35">
      <c r="A59" s="197">
        <v>3</v>
      </c>
      <c r="B59" s="198" t="s">
        <v>533</v>
      </c>
      <c r="C59" s="199" t="s">
        <v>523</v>
      </c>
      <c r="D59" s="199" t="s">
        <v>524</v>
      </c>
      <c r="E59" s="199" t="s">
        <v>115</v>
      </c>
      <c r="F59" s="199" t="s">
        <v>116</v>
      </c>
      <c r="G59" s="200" t="b">
        <v>1</v>
      </c>
      <c r="H59" s="201">
        <v>460</v>
      </c>
      <c r="I59" s="201">
        <v>460.02499999999998</v>
      </c>
      <c r="J59" s="201" t="s">
        <v>14</v>
      </c>
      <c r="K59" s="202" t="s">
        <v>14</v>
      </c>
      <c r="L59" s="203" t="s">
        <v>335</v>
      </c>
      <c r="M59" s="204" t="s">
        <v>335</v>
      </c>
      <c r="N59" s="204"/>
      <c r="O59" s="205" t="s">
        <v>534</v>
      </c>
      <c r="P59" s="198" t="s">
        <v>535</v>
      </c>
      <c r="Q59" s="216" t="s">
        <v>533</v>
      </c>
      <c r="R59" s="198" t="s">
        <v>536</v>
      </c>
      <c r="S59" s="198" t="s">
        <v>537</v>
      </c>
      <c r="T59" s="198" t="s">
        <v>538</v>
      </c>
      <c r="U59" s="207" t="s">
        <v>14</v>
      </c>
      <c r="V59" s="198" t="b">
        <v>1</v>
      </c>
      <c r="W59" s="198"/>
      <c r="X59" s="208"/>
      <c r="Y59" s="209">
        <v>460.02499999999998</v>
      </c>
      <c r="Z59" s="210" t="s">
        <v>539</v>
      </c>
      <c r="AA59" s="211"/>
      <c r="AB59" s="218"/>
      <c r="AC59" s="218"/>
      <c r="AD59" s="218"/>
      <c r="AE59" s="218"/>
      <c r="AF59" s="218"/>
      <c r="AG59" s="218"/>
      <c r="AH59" s="218"/>
      <c r="AI59" s="218"/>
      <c r="AJ59" s="218"/>
      <c r="AK59" s="218"/>
      <c r="AL59" s="196">
        <v>0</v>
      </c>
      <c r="AM59" s="196"/>
      <c r="AN59" s="218"/>
      <c r="AO59" s="218"/>
      <c r="AP59" s="218"/>
      <c r="AQ59" s="218"/>
      <c r="AR59" s="218"/>
      <c r="AS59" s="218"/>
      <c r="AT59" s="218"/>
      <c r="AU59" s="218"/>
      <c r="AV59" s="218"/>
      <c r="AW59" s="218"/>
      <c r="AX59" s="196">
        <v>0</v>
      </c>
    </row>
    <row r="60" spans="1:50" ht="42" x14ac:dyDescent="0.3">
      <c r="A60" s="197">
        <v>4</v>
      </c>
      <c r="B60" s="198" t="s">
        <v>540</v>
      </c>
      <c r="C60" s="199" t="s">
        <v>523</v>
      </c>
      <c r="D60" s="199" t="s">
        <v>524</v>
      </c>
      <c r="E60" s="199" t="s">
        <v>541</v>
      </c>
      <c r="F60" s="199" t="s">
        <v>5</v>
      </c>
      <c r="G60" s="200" t="b">
        <v>1</v>
      </c>
      <c r="H60" s="200" t="s">
        <v>365</v>
      </c>
      <c r="I60" s="200" t="s">
        <v>365</v>
      </c>
      <c r="J60" s="200" t="s">
        <v>365</v>
      </c>
      <c r="K60" s="213" t="s">
        <v>365</v>
      </c>
      <c r="L60" s="203" t="s">
        <v>335</v>
      </c>
      <c r="M60" s="204" t="s">
        <v>335</v>
      </c>
      <c r="N60" s="204"/>
      <c r="O60" s="205"/>
      <c r="P60" s="198" t="s">
        <v>69</v>
      </c>
      <c r="Q60" s="206"/>
      <c r="R60" s="198" t="s">
        <v>335</v>
      </c>
      <c r="S60" s="198" t="s">
        <v>69</v>
      </c>
      <c r="T60" s="198" t="s">
        <v>335</v>
      </c>
      <c r="U60" s="207" t="s">
        <v>335</v>
      </c>
      <c r="V60" s="198" t="s">
        <v>335</v>
      </c>
      <c r="W60" s="198"/>
      <c r="X60" s="208"/>
      <c r="AA60" s="211"/>
      <c r="AB60"/>
      <c r="AC60"/>
      <c r="AD60"/>
      <c r="AE60"/>
      <c r="AF60"/>
      <c r="AG60"/>
      <c r="AH60"/>
      <c r="AI60"/>
      <c r="AJ60"/>
      <c r="AK60"/>
      <c r="AL60" s="196">
        <v>0</v>
      </c>
      <c r="AM60" s="196"/>
      <c r="AN60"/>
      <c r="AO60"/>
      <c r="AP60"/>
      <c r="AQ60"/>
      <c r="AR60"/>
      <c r="AS60"/>
      <c r="AT60"/>
      <c r="AU60"/>
      <c r="AV60"/>
      <c r="AW60"/>
      <c r="AX60" s="196">
        <v>0</v>
      </c>
    </row>
    <row r="61" spans="1:50" ht="42" x14ac:dyDescent="0.3">
      <c r="A61" s="197">
        <v>5</v>
      </c>
      <c r="B61" s="198" t="s">
        <v>542</v>
      </c>
      <c r="C61" s="199" t="s">
        <v>523</v>
      </c>
      <c r="D61" s="199" t="s">
        <v>524</v>
      </c>
      <c r="E61" s="199" t="s">
        <v>543</v>
      </c>
      <c r="F61" s="199"/>
      <c r="G61" s="200" t="b">
        <v>1</v>
      </c>
      <c r="H61" s="200"/>
      <c r="I61" s="200" t="s">
        <v>457</v>
      </c>
      <c r="J61" s="200" t="s">
        <v>457</v>
      </c>
      <c r="K61" s="213" t="s">
        <v>457</v>
      </c>
      <c r="L61" s="203" t="s">
        <v>335</v>
      </c>
      <c r="M61" s="204" t="s">
        <v>335</v>
      </c>
      <c r="N61" s="204"/>
      <c r="O61" s="205"/>
      <c r="P61" s="198" t="s">
        <v>69</v>
      </c>
      <c r="Q61" s="206"/>
      <c r="R61" s="198" t="s">
        <v>335</v>
      </c>
      <c r="S61" s="198" t="s">
        <v>69</v>
      </c>
      <c r="T61" s="198" t="s">
        <v>335</v>
      </c>
      <c r="U61" s="207" t="s">
        <v>335</v>
      </c>
      <c r="V61" s="198" t="s">
        <v>335</v>
      </c>
      <c r="W61" s="198"/>
      <c r="X61" s="208"/>
      <c r="AA61" s="211"/>
      <c r="AB61"/>
      <c r="AC61"/>
      <c r="AD61"/>
      <c r="AE61"/>
      <c r="AF61"/>
      <c r="AG61"/>
      <c r="AH61"/>
      <c r="AI61"/>
      <c r="AJ61"/>
      <c r="AK61"/>
      <c r="AL61" s="196">
        <v>0</v>
      </c>
      <c r="AM61" s="196"/>
      <c r="AN61"/>
      <c r="AO61"/>
      <c r="AP61"/>
      <c r="AQ61"/>
      <c r="AR61"/>
      <c r="AS61"/>
      <c r="AT61"/>
      <c r="AU61"/>
      <c r="AV61"/>
      <c r="AW61"/>
      <c r="AX61" s="196">
        <v>0</v>
      </c>
    </row>
    <row r="62" spans="1:50" ht="50" x14ac:dyDescent="0.3">
      <c r="A62" s="197">
        <v>1</v>
      </c>
      <c r="B62" s="198" t="s">
        <v>544</v>
      </c>
      <c r="C62" s="199" t="s">
        <v>545</v>
      </c>
      <c r="D62" s="199" t="s">
        <v>546</v>
      </c>
      <c r="E62" s="199" t="s">
        <v>233</v>
      </c>
      <c r="F62" s="199" t="s">
        <v>118</v>
      </c>
      <c r="G62" s="200" t="b">
        <v>1</v>
      </c>
      <c r="H62" s="201">
        <v>341</v>
      </c>
      <c r="I62" s="201">
        <v>373.125</v>
      </c>
      <c r="J62" s="201">
        <v>395</v>
      </c>
      <c r="K62" s="202">
        <v>407.35053356003999</v>
      </c>
      <c r="L62" s="203">
        <v>3.1267173569721418E-2</v>
      </c>
      <c r="M62" s="204" t="s">
        <v>335</v>
      </c>
      <c r="N62" s="204"/>
      <c r="O62" s="205"/>
      <c r="P62" s="198" t="s">
        <v>349</v>
      </c>
      <c r="Q62" s="233" t="s">
        <v>477</v>
      </c>
      <c r="R62" s="198" t="s">
        <v>478</v>
      </c>
      <c r="S62" s="198" t="s">
        <v>351</v>
      </c>
      <c r="T62" s="175" t="s">
        <v>352</v>
      </c>
      <c r="U62" s="207">
        <v>407.35053356003999</v>
      </c>
      <c r="V62" s="198" t="b">
        <v>1</v>
      </c>
      <c r="W62" s="198" t="s">
        <v>479</v>
      </c>
      <c r="X62" s="208">
        <v>341.09999999999997</v>
      </c>
      <c r="Y62" s="209">
        <v>373.125</v>
      </c>
      <c r="AA62" s="211"/>
      <c r="AB62"/>
      <c r="AC62"/>
      <c r="AD62"/>
      <c r="AE62"/>
      <c r="AF62"/>
      <c r="AG62"/>
      <c r="AH62"/>
      <c r="AI62">
        <v>1</v>
      </c>
      <c r="AJ62">
        <v>1</v>
      </c>
      <c r="AK62">
        <v>1</v>
      </c>
      <c r="AL62" s="196">
        <v>3</v>
      </c>
      <c r="AM62" s="196"/>
      <c r="AN62"/>
      <c r="AO62"/>
      <c r="AP62"/>
      <c r="AQ62"/>
      <c r="AR62"/>
      <c r="AS62"/>
      <c r="AT62"/>
      <c r="AU62">
        <v>1</v>
      </c>
      <c r="AV62">
        <v>1</v>
      </c>
      <c r="AW62">
        <v>1</v>
      </c>
      <c r="AX62" s="196">
        <v>3</v>
      </c>
    </row>
    <row r="63" spans="1:50" ht="28.5" thickBot="1" x14ac:dyDescent="0.35">
      <c r="A63" s="197">
        <v>2</v>
      </c>
      <c r="B63" s="198" t="s">
        <v>547</v>
      </c>
      <c r="C63" s="199" t="s">
        <v>545</v>
      </c>
      <c r="D63" s="199" t="s">
        <v>546</v>
      </c>
      <c r="E63" s="199" t="s">
        <v>543</v>
      </c>
      <c r="F63" s="199"/>
      <c r="G63" s="200" t="b">
        <v>1</v>
      </c>
      <c r="H63" s="200"/>
      <c r="I63" s="200" t="s">
        <v>474</v>
      </c>
      <c r="J63" s="200" t="s">
        <v>474</v>
      </c>
      <c r="K63" s="213" t="s">
        <v>474</v>
      </c>
      <c r="L63" s="203" t="s">
        <v>335</v>
      </c>
      <c r="M63" s="204" t="s">
        <v>335</v>
      </c>
      <c r="N63" s="204"/>
      <c r="O63" s="205"/>
      <c r="P63" s="198" t="s">
        <v>69</v>
      </c>
      <c r="Q63" s="206"/>
      <c r="R63" s="198" t="s">
        <v>335</v>
      </c>
      <c r="S63" s="198" t="s">
        <v>69</v>
      </c>
      <c r="T63" s="198" t="s">
        <v>335</v>
      </c>
      <c r="U63" s="207" t="s">
        <v>335</v>
      </c>
      <c r="V63" s="198" t="s">
        <v>335</v>
      </c>
      <c r="W63" s="198"/>
      <c r="X63" s="208"/>
      <c r="AA63" s="211"/>
      <c r="AB63" s="218"/>
      <c r="AC63" s="218"/>
      <c r="AD63" s="218"/>
      <c r="AE63" s="218"/>
      <c r="AF63" s="218"/>
      <c r="AG63" s="218"/>
      <c r="AH63" s="218"/>
      <c r="AI63" s="218"/>
      <c r="AJ63" s="218"/>
      <c r="AK63" s="218"/>
      <c r="AL63" s="196">
        <v>0</v>
      </c>
      <c r="AM63" s="196"/>
      <c r="AN63" s="218"/>
      <c r="AO63" s="218"/>
      <c r="AP63" s="218"/>
      <c r="AQ63" s="218"/>
      <c r="AR63" s="218"/>
      <c r="AS63" s="218"/>
      <c r="AT63" s="218"/>
      <c r="AU63" s="218"/>
      <c r="AV63" s="218"/>
      <c r="AW63" s="218"/>
      <c r="AX63" s="196">
        <v>0</v>
      </c>
    </row>
    <row r="64" spans="1:50" ht="37.5" x14ac:dyDescent="0.3">
      <c r="A64" s="197">
        <v>1</v>
      </c>
      <c r="B64" s="198" t="s">
        <v>548</v>
      </c>
      <c r="C64" s="199" t="s">
        <v>549</v>
      </c>
      <c r="D64" s="199" t="s">
        <v>550</v>
      </c>
      <c r="E64" s="199" t="s">
        <v>119</v>
      </c>
      <c r="F64" s="199" t="s">
        <v>16</v>
      </c>
      <c r="G64" s="199" t="b">
        <v>0</v>
      </c>
      <c r="H64" s="201">
        <v>74</v>
      </c>
      <c r="I64" s="201">
        <v>132.13</v>
      </c>
      <c r="J64" s="201">
        <v>166</v>
      </c>
      <c r="K64" s="202">
        <v>155.48158088235292</v>
      </c>
      <c r="L64" s="203">
        <v>-6.3363970588235397E-2</v>
      </c>
      <c r="M64" s="204" t="s">
        <v>335</v>
      </c>
      <c r="N64" s="204"/>
      <c r="O64" s="205" t="s">
        <v>551</v>
      </c>
      <c r="P64" s="198" t="s">
        <v>552</v>
      </c>
      <c r="Q64" s="206" t="s">
        <v>548</v>
      </c>
      <c r="R64" s="198" t="s">
        <v>553</v>
      </c>
      <c r="S64" s="198" t="s">
        <v>351</v>
      </c>
      <c r="T64" s="198" t="s">
        <v>337</v>
      </c>
      <c r="U64" s="207">
        <v>155.48158088235292</v>
      </c>
      <c r="V64" s="198" t="b">
        <v>1</v>
      </c>
      <c r="W64" s="198" t="s">
        <v>554</v>
      </c>
      <c r="X64" s="234">
        <v>82.5</v>
      </c>
      <c r="Y64" s="226">
        <v>132.13</v>
      </c>
      <c r="AA64" s="211"/>
      <c r="AB64"/>
      <c r="AC64"/>
      <c r="AD64"/>
      <c r="AE64"/>
      <c r="AF64"/>
      <c r="AG64"/>
      <c r="AH64"/>
      <c r="AI64"/>
      <c r="AJ64"/>
      <c r="AK64"/>
      <c r="AL64" s="196">
        <v>0</v>
      </c>
      <c r="AM64" s="196"/>
      <c r="AN64"/>
      <c r="AO64"/>
      <c r="AP64"/>
      <c r="AQ64"/>
      <c r="AR64"/>
      <c r="AS64"/>
      <c r="AT64"/>
      <c r="AU64"/>
      <c r="AV64"/>
      <c r="AW64"/>
      <c r="AX64" s="196">
        <v>0</v>
      </c>
    </row>
    <row r="65" spans="1:50" ht="50" x14ac:dyDescent="0.3">
      <c r="A65" s="197">
        <v>2</v>
      </c>
      <c r="B65" s="198" t="s">
        <v>555</v>
      </c>
      <c r="C65" s="199" t="s">
        <v>549</v>
      </c>
      <c r="D65" s="199" t="s">
        <v>550</v>
      </c>
      <c r="E65" s="199" t="s">
        <v>120</v>
      </c>
      <c r="F65" s="199" t="s">
        <v>121</v>
      </c>
      <c r="G65" s="199" t="b">
        <v>0</v>
      </c>
      <c r="H65" s="201">
        <v>2000</v>
      </c>
      <c r="I65" s="201">
        <v>2000</v>
      </c>
      <c r="J65" s="201">
        <v>1894</v>
      </c>
      <c r="K65" s="202">
        <v>1805.4937134980391</v>
      </c>
      <c r="L65" s="203">
        <v>-4.6729823918669977E-2</v>
      </c>
      <c r="M65" s="204" t="s">
        <v>335</v>
      </c>
      <c r="N65" s="204"/>
      <c r="O65" s="205" t="s">
        <v>551</v>
      </c>
      <c r="P65" s="198" t="s">
        <v>349</v>
      </c>
      <c r="Q65" s="206" t="s">
        <v>555</v>
      </c>
      <c r="R65" s="198" t="s">
        <v>556</v>
      </c>
      <c r="S65" s="198" t="s">
        <v>351</v>
      </c>
      <c r="T65" s="198" t="s">
        <v>352</v>
      </c>
      <c r="U65" s="207">
        <v>1805.4937134980391</v>
      </c>
      <c r="V65" s="198" t="b">
        <v>1</v>
      </c>
      <c r="W65" s="198" t="s">
        <v>556</v>
      </c>
      <c r="X65" s="208"/>
      <c r="AA65" s="211"/>
      <c r="AB65"/>
      <c r="AC65"/>
      <c r="AD65"/>
      <c r="AE65"/>
      <c r="AF65"/>
      <c r="AG65"/>
      <c r="AH65"/>
      <c r="AI65"/>
      <c r="AJ65"/>
      <c r="AK65"/>
      <c r="AL65" s="196">
        <v>0</v>
      </c>
      <c r="AM65" s="196"/>
      <c r="AN65"/>
      <c r="AO65"/>
      <c r="AP65"/>
      <c r="AQ65"/>
      <c r="AR65"/>
      <c r="AS65"/>
      <c r="AT65"/>
      <c r="AU65"/>
      <c r="AV65"/>
      <c r="AW65"/>
      <c r="AX65" s="196">
        <v>0</v>
      </c>
    </row>
    <row r="66" spans="1:50" ht="56" x14ac:dyDescent="0.3">
      <c r="A66" s="197">
        <v>3</v>
      </c>
      <c r="B66" s="198" t="s">
        <v>557</v>
      </c>
      <c r="C66" s="199" t="s">
        <v>549</v>
      </c>
      <c r="D66" s="199" t="s">
        <v>550</v>
      </c>
      <c r="E66" s="199" t="s">
        <v>262</v>
      </c>
      <c r="F66" s="199" t="s">
        <v>122</v>
      </c>
      <c r="G66" s="199" t="b">
        <v>0</v>
      </c>
      <c r="H66" s="201">
        <v>160</v>
      </c>
      <c r="I66" s="201">
        <v>160</v>
      </c>
      <c r="J66" s="201">
        <v>223</v>
      </c>
      <c r="K66" s="202">
        <v>216.53576774117647</v>
      </c>
      <c r="L66" s="203">
        <v>-2.8987588604589831E-2</v>
      </c>
      <c r="M66" s="204" t="s">
        <v>335</v>
      </c>
      <c r="N66" s="204"/>
      <c r="O66" s="205" t="s">
        <v>551</v>
      </c>
      <c r="P66" s="198" t="s">
        <v>349</v>
      </c>
      <c r="Q66" s="216" t="s">
        <v>557</v>
      </c>
      <c r="R66" s="198" t="s">
        <v>558</v>
      </c>
      <c r="S66" s="198">
        <v>0</v>
      </c>
      <c r="T66" s="198" t="s">
        <v>352</v>
      </c>
      <c r="U66" s="207">
        <v>216.53576774117647</v>
      </c>
      <c r="V66" s="198" t="b">
        <v>1</v>
      </c>
      <c r="W66" s="198" t="s">
        <v>559</v>
      </c>
      <c r="X66" s="208"/>
      <c r="AA66" s="211"/>
      <c r="AB66"/>
      <c r="AC66"/>
      <c r="AD66"/>
      <c r="AE66"/>
      <c r="AF66"/>
      <c r="AG66"/>
      <c r="AH66"/>
      <c r="AI66"/>
      <c r="AJ66"/>
      <c r="AK66"/>
      <c r="AL66" s="196">
        <v>0</v>
      </c>
      <c r="AM66" s="196"/>
      <c r="AN66"/>
      <c r="AO66"/>
      <c r="AP66"/>
      <c r="AQ66"/>
      <c r="AR66"/>
      <c r="AS66"/>
      <c r="AT66"/>
      <c r="AU66"/>
      <c r="AV66"/>
      <c r="AW66"/>
      <c r="AX66" s="196">
        <v>0</v>
      </c>
    </row>
    <row r="67" spans="1:50" ht="62.5" x14ac:dyDescent="0.3">
      <c r="A67" s="197">
        <v>4</v>
      </c>
      <c r="B67" s="198" t="s">
        <v>560</v>
      </c>
      <c r="C67" s="199" t="s">
        <v>549</v>
      </c>
      <c r="D67" s="199" t="s">
        <v>550</v>
      </c>
      <c r="E67" s="199" t="s">
        <v>263</v>
      </c>
      <c r="F67" s="199" t="s">
        <v>123</v>
      </c>
      <c r="G67" s="199" t="b">
        <v>0</v>
      </c>
      <c r="H67" s="201">
        <v>170</v>
      </c>
      <c r="I67" s="201">
        <v>203.2</v>
      </c>
      <c r="J67" s="201">
        <v>219</v>
      </c>
      <c r="K67" s="202">
        <v>224.36768924705882</v>
      </c>
      <c r="L67" s="203">
        <v>2.4509996561912439E-2</v>
      </c>
      <c r="M67" s="204" t="s">
        <v>335</v>
      </c>
      <c r="N67" s="204"/>
      <c r="O67" s="205" t="s">
        <v>561</v>
      </c>
      <c r="P67" s="198" t="s">
        <v>349</v>
      </c>
      <c r="Q67" s="206" t="s">
        <v>560</v>
      </c>
      <c r="R67" s="198" t="s">
        <v>562</v>
      </c>
      <c r="S67" s="198" t="s">
        <v>351</v>
      </c>
      <c r="T67" s="198" t="s">
        <v>352</v>
      </c>
      <c r="U67" s="207">
        <v>224.36768924705882</v>
      </c>
      <c r="V67" s="198" t="b">
        <v>1</v>
      </c>
      <c r="W67" s="198" t="s">
        <v>563</v>
      </c>
      <c r="X67" s="208">
        <v>170</v>
      </c>
      <c r="Y67" s="209">
        <v>203.2</v>
      </c>
      <c r="AA67" s="211"/>
      <c r="AB67"/>
      <c r="AC67"/>
      <c r="AD67"/>
      <c r="AE67"/>
      <c r="AF67"/>
      <c r="AG67"/>
      <c r="AH67"/>
      <c r="AI67"/>
      <c r="AJ67"/>
      <c r="AK67"/>
      <c r="AL67" s="196">
        <v>0</v>
      </c>
      <c r="AM67" s="196"/>
      <c r="AN67"/>
      <c r="AO67"/>
      <c r="AP67"/>
      <c r="AQ67"/>
      <c r="AR67"/>
      <c r="AS67"/>
      <c r="AT67"/>
      <c r="AU67"/>
      <c r="AV67"/>
      <c r="AW67"/>
      <c r="AX67" s="196">
        <v>0</v>
      </c>
    </row>
    <row r="68" spans="1:50" ht="50" x14ac:dyDescent="0.3">
      <c r="A68" s="197">
        <v>5</v>
      </c>
      <c r="B68" s="198" t="s">
        <v>564</v>
      </c>
      <c r="C68" s="199" t="s">
        <v>549</v>
      </c>
      <c r="D68" s="199" t="s">
        <v>550</v>
      </c>
      <c r="E68" s="199" t="s">
        <v>124</v>
      </c>
      <c r="F68" s="199" t="s">
        <v>5</v>
      </c>
      <c r="G68" s="199" t="b">
        <v>0</v>
      </c>
      <c r="H68" s="201"/>
      <c r="I68" s="201">
        <v>955.08</v>
      </c>
      <c r="J68" s="201">
        <v>1035</v>
      </c>
      <c r="K68" s="202">
        <v>1016.8708505411764</v>
      </c>
      <c r="L68" s="203">
        <v>-1.7516086433645994E-2</v>
      </c>
      <c r="M68" s="204" t="s">
        <v>335</v>
      </c>
      <c r="N68" s="204"/>
      <c r="O68" s="205" t="s">
        <v>565</v>
      </c>
      <c r="P68" s="198" t="s">
        <v>349</v>
      </c>
      <c r="Q68" s="206" t="s">
        <v>564</v>
      </c>
      <c r="R68" s="198" t="s">
        <v>124</v>
      </c>
      <c r="S68" s="198">
        <v>0</v>
      </c>
      <c r="T68" s="198" t="s">
        <v>352</v>
      </c>
      <c r="U68" s="207">
        <v>1016.8708505411764</v>
      </c>
      <c r="V68" s="198" t="b">
        <v>1</v>
      </c>
      <c r="W68" s="198"/>
      <c r="X68" s="208"/>
      <c r="AA68" s="211"/>
      <c r="AB68"/>
      <c r="AC68"/>
      <c r="AD68"/>
      <c r="AE68"/>
      <c r="AF68"/>
      <c r="AG68"/>
      <c r="AH68"/>
      <c r="AI68"/>
      <c r="AJ68"/>
      <c r="AK68"/>
      <c r="AL68" s="196">
        <v>0</v>
      </c>
      <c r="AM68" s="196"/>
      <c r="AN68"/>
      <c r="AO68"/>
      <c r="AP68"/>
      <c r="AQ68"/>
      <c r="AR68"/>
      <c r="AS68"/>
      <c r="AT68"/>
      <c r="AU68"/>
      <c r="AV68"/>
      <c r="AW68"/>
      <c r="AX68" s="196">
        <v>0</v>
      </c>
    </row>
    <row r="69" spans="1:50" ht="50" x14ac:dyDescent="0.3">
      <c r="A69" s="197">
        <v>6</v>
      </c>
      <c r="B69" s="198" t="s">
        <v>566</v>
      </c>
      <c r="C69" s="199" t="s">
        <v>549</v>
      </c>
      <c r="D69" s="199" t="s">
        <v>550</v>
      </c>
      <c r="E69" s="199" t="s">
        <v>125</v>
      </c>
      <c r="F69" s="199" t="s">
        <v>5</v>
      </c>
      <c r="G69" s="199" t="b">
        <v>0</v>
      </c>
      <c r="H69" s="201"/>
      <c r="I69" s="201">
        <v>4304</v>
      </c>
      <c r="J69" s="201">
        <v>5139</v>
      </c>
      <c r="K69" s="202">
        <v>5127.0182736941169</v>
      </c>
      <c r="L69" s="203">
        <v>-2.3315287616040292E-3</v>
      </c>
      <c r="M69" s="204" t="s">
        <v>335</v>
      </c>
      <c r="N69" s="204"/>
      <c r="O69" s="205" t="s">
        <v>565</v>
      </c>
      <c r="P69" s="198" t="s">
        <v>349</v>
      </c>
      <c r="Q69" s="206" t="s">
        <v>566</v>
      </c>
      <c r="R69" s="198" t="s">
        <v>125</v>
      </c>
      <c r="S69" s="198">
        <v>0</v>
      </c>
      <c r="T69" s="198" t="s">
        <v>352</v>
      </c>
      <c r="U69" s="207">
        <v>5127.0182736941169</v>
      </c>
      <c r="V69" s="198" t="b">
        <v>1</v>
      </c>
      <c r="W69" s="198"/>
      <c r="X69" s="208"/>
      <c r="AA69" s="211"/>
      <c r="AB69"/>
      <c r="AC69"/>
      <c r="AD69"/>
      <c r="AE69"/>
      <c r="AF69"/>
      <c r="AG69"/>
      <c r="AH69"/>
      <c r="AI69"/>
      <c r="AJ69"/>
      <c r="AK69"/>
      <c r="AL69" s="196">
        <v>0</v>
      </c>
      <c r="AM69" s="196"/>
      <c r="AN69"/>
      <c r="AO69"/>
      <c r="AP69"/>
      <c r="AQ69"/>
      <c r="AR69"/>
      <c r="AS69"/>
      <c r="AT69"/>
      <c r="AU69"/>
      <c r="AV69"/>
      <c r="AW69"/>
      <c r="AX69" s="196">
        <v>0</v>
      </c>
    </row>
    <row r="70" spans="1:50" ht="37.5" x14ac:dyDescent="0.3">
      <c r="A70" s="197">
        <v>7</v>
      </c>
      <c r="B70" s="198" t="s">
        <v>567</v>
      </c>
      <c r="C70" s="199" t="s">
        <v>549</v>
      </c>
      <c r="D70" s="199" t="s">
        <v>550</v>
      </c>
      <c r="E70" s="199" t="s">
        <v>126</v>
      </c>
      <c r="F70" s="199" t="s">
        <v>17</v>
      </c>
      <c r="G70" s="199" t="b">
        <v>0</v>
      </c>
      <c r="H70" s="201">
        <v>27</v>
      </c>
      <c r="I70" s="201">
        <v>27</v>
      </c>
      <c r="J70" s="201">
        <v>27</v>
      </c>
      <c r="K70" s="202">
        <v>27</v>
      </c>
      <c r="L70" s="203">
        <v>0</v>
      </c>
      <c r="M70" s="204" t="s">
        <v>335</v>
      </c>
      <c r="N70" s="204"/>
      <c r="O70" s="205"/>
      <c r="P70" s="198" t="s">
        <v>552</v>
      </c>
      <c r="Q70" s="206"/>
      <c r="R70" s="198" t="s">
        <v>335</v>
      </c>
      <c r="S70" s="198" t="s">
        <v>335</v>
      </c>
      <c r="T70" s="198" t="s">
        <v>335</v>
      </c>
      <c r="U70" s="207" t="s">
        <v>335</v>
      </c>
      <c r="V70" s="198" t="s">
        <v>335</v>
      </c>
      <c r="W70" s="198" t="s">
        <v>568</v>
      </c>
      <c r="X70" s="234"/>
      <c r="Y70" s="231"/>
      <c r="AA70" s="211"/>
      <c r="AB70"/>
      <c r="AC70"/>
      <c r="AD70"/>
      <c r="AE70"/>
      <c r="AF70"/>
      <c r="AG70"/>
      <c r="AH70"/>
      <c r="AI70"/>
      <c r="AJ70"/>
      <c r="AK70"/>
      <c r="AL70" s="196">
        <v>0</v>
      </c>
      <c r="AM70" s="196"/>
      <c r="AN70"/>
      <c r="AO70"/>
      <c r="AP70"/>
      <c r="AQ70"/>
      <c r="AR70"/>
      <c r="AS70"/>
      <c r="AT70"/>
      <c r="AU70"/>
      <c r="AV70"/>
      <c r="AW70"/>
      <c r="AX70" s="196">
        <v>0</v>
      </c>
    </row>
    <row r="71" spans="1:50" ht="50" x14ac:dyDescent="0.3">
      <c r="A71" s="197">
        <v>8</v>
      </c>
      <c r="B71" s="198" t="s">
        <v>569</v>
      </c>
      <c r="C71" s="199" t="s">
        <v>549</v>
      </c>
      <c r="D71" s="199" t="s">
        <v>550</v>
      </c>
      <c r="E71" s="199" t="s">
        <v>127</v>
      </c>
      <c r="F71" s="199" t="s">
        <v>128</v>
      </c>
      <c r="G71" s="199" t="b">
        <v>0</v>
      </c>
      <c r="H71" s="201"/>
      <c r="I71" s="201">
        <v>202.82</v>
      </c>
      <c r="J71" s="201">
        <v>170</v>
      </c>
      <c r="K71" s="202">
        <v>166.23624121999998</v>
      </c>
      <c r="L71" s="203">
        <v>-2.2139757529411885E-2</v>
      </c>
      <c r="M71" s="204" t="s">
        <v>335</v>
      </c>
      <c r="N71" s="204"/>
      <c r="O71" s="205"/>
      <c r="P71" s="198" t="s">
        <v>349</v>
      </c>
      <c r="Q71" s="206" t="s">
        <v>569</v>
      </c>
      <c r="R71" s="198" t="s">
        <v>570</v>
      </c>
      <c r="S71" s="198" t="s">
        <v>571</v>
      </c>
      <c r="T71" s="198" t="s">
        <v>352</v>
      </c>
      <c r="U71" s="207">
        <v>166.23624121999998</v>
      </c>
      <c r="V71" s="198" t="b">
        <v>1</v>
      </c>
      <c r="W71" s="198"/>
      <c r="X71" s="208"/>
      <c r="AA71" s="211"/>
      <c r="AB71"/>
      <c r="AC71"/>
      <c r="AD71"/>
      <c r="AE71"/>
      <c r="AF71"/>
      <c r="AG71"/>
      <c r="AH71"/>
      <c r="AI71"/>
      <c r="AJ71"/>
      <c r="AK71"/>
      <c r="AL71" s="196">
        <v>0</v>
      </c>
      <c r="AM71" s="196"/>
      <c r="AN71"/>
      <c r="AO71"/>
      <c r="AP71"/>
      <c r="AQ71"/>
      <c r="AR71"/>
      <c r="AS71"/>
      <c r="AT71"/>
      <c r="AU71"/>
      <c r="AV71"/>
      <c r="AW71"/>
      <c r="AX71" s="196">
        <v>0</v>
      </c>
    </row>
    <row r="72" spans="1:50" ht="28" x14ac:dyDescent="0.3">
      <c r="A72" s="197">
        <v>9</v>
      </c>
      <c r="B72" s="198" t="s">
        <v>572</v>
      </c>
      <c r="C72" s="199" t="s">
        <v>549</v>
      </c>
      <c r="D72" s="199" t="s">
        <v>550</v>
      </c>
      <c r="E72" s="199" t="s">
        <v>543</v>
      </c>
      <c r="F72" s="199"/>
      <c r="G72" s="199" t="b">
        <v>0</v>
      </c>
      <c r="H72" s="200" t="s">
        <v>573</v>
      </c>
      <c r="I72" s="200" t="s">
        <v>574</v>
      </c>
      <c r="J72" s="200" t="s">
        <v>574</v>
      </c>
      <c r="K72" s="213" t="s">
        <v>574</v>
      </c>
      <c r="L72" s="203" t="s">
        <v>335</v>
      </c>
      <c r="M72" s="204" t="s">
        <v>335</v>
      </c>
      <c r="N72" s="204"/>
      <c r="O72" s="205"/>
      <c r="P72" s="198" t="s">
        <v>69</v>
      </c>
      <c r="Q72" s="206"/>
      <c r="R72" s="198" t="s">
        <v>335</v>
      </c>
      <c r="S72" s="198" t="s">
        <v>69</v>
      </c>
      <c r="T72" s="198" t="s">
        <v>335</v>
      </c>
      <c r="U72" s="207" t="s">
        <v>335</v>
      </c>
      <c r="V72" s="198" t="s">
        <v>335</v>
      </c>
      <c r="W72" s="198"/>
      <c r="X72" s="208"/>
      <c r="AA72" s="211"/>
      <c r="AB72"/>
      <c r="AC72"/>
      <c r="AD72"/>
      <c r="AE72"/>
      <c r="AF72"/>
      <c r="AG72"/>
      <c r="AH72"/>
      <c r="AI72"/>
      <c r="AJ72"/>
      <c r="AK72"/>
      <c r="AL72" s="196">
        <v>0</v>
      </c>
      <c r="AM72" s="196"/>
      <c r="AN72"/>
      <c r="AO72"/>
      <c r="AP72"/>
      <c r="AQ72"/>
      <c r="AR72"/>
      <c r="AS72"/>
      <c r="AT72"/>
      <c r="AU72"/>
      <c r="AV72"/>
      <c r="AW72"/>
      <c r="AX72" s="196">
        <v>0</v>
      </c>
    </row>
    <row r="73" spans="1:50" ht="75" x14ac:dyDescent="0.3">
      <c r="A73" s="197">
        <v>1</v>
      </c>
      <c r="B73" s="198" t="s">
        <v>575</v>
      </c>
      <c r="C73" s="199" t="s">
        <v>576</v>
      </c>
      <c r="D73" s="199" t="s">
        <v>577</v>
      </c>
      <c r="E73" s="199" t="s">
        <v>130</v>
      </c>
      <c r="F73" s="199" t="s">
        <v>16</v>
      </c>
      <c r="G73" s="200" t="b">
        <v>0</v>
      </c>
      <c r="H73" s="201">
        <v>79</v>
      </c>
      <c r="I73" s="201">
        <v>83.801666666666662</v>
      </c>
      <c r="J73" s="201">
        <v>73</v>
      </c>
      <c r="K73" s="202">
        <v>72.624742647058824</v>
      </c>
      <c r="L73" s="203">
        <v>-5.1405116841256593E-3</v>
      </c>
      <c r="M73" s="204" t="s">
        <v>335</v>
      </c>
      <c r="N73" s="204"/>
      <c r="O73" s="205"/>
      <c r="P73" s="198" t="s">
        <v>337</v>
      </c>
      <c r="Q73" s="206" t="s">
        <v>575</v>
      </c>
      <c r="R73" s="198" t="s">
        <v>578</v>
      </c>
      <c r="S73" s="198" t="s">
        <v>351</v>
      </c>
      <c r="T73" s="198" t="s">
        <v>337</v>
      </c>
      <c r="U73" s="207">
        <v>72.624742647058824</v>
      </c>
      <c r="V73" s="198" t="b">
        <v>1</v>
      </c>
      <c r="W73" s="198" t="s">
        <v>579</v>
      </c>
      <c r="X73" s="225">
        <v>81.465000000000003</v>
      </c>
      <c r="Y73" s="209">
        <v>83.801666666666662</v>
      </c>
      <c r="AA73" s="211"/>
      <c r="AB73"/>
      <c r="AC73"/>
      <c r="AD73"/>
      <c r="AE73"/>
      <c r="AF73"/>
      <c r="AG73"/>
      <c r="AH73"/>
      <c r="AI73"/>
      <c r="AJ73"/>
      <c r="AK73"/>
      <c r="AL73" s="196">
        <v>0</v>
      </c>
      <c r="AM73" s="196"/>
      <c r="AN73"/>
      <c r="AO73"/>
      <c r="AP73"/>
      <c r="AQ73"/>
      <c r="AR73"/>
      <c r="AS73"/>
      <c r="AT73"/>
      <c r="AU73"/>
      <c r="AV73"/>
      <c r="AW73"/>
      <c r="AX73" s="196">
        <v>0</v>
      </c>
    </row>
    <row r="74" spans="1:50" ht="42" x14ac:dyDescent="0.3">
      <c r="A74" s="197">
        <v>2</v>
      </c>
      <c r="B74" s="198" t="s">
        <v>580</v>
      </c>
      <c r="C74" s="199" t="s">
        <v>576</v>
      </c>
      <c r="D74" s="199" t="s">
        <v>577</v>
      </c>
      <c r="E74" s="199" t="s">
        <v>131</v>
      </c>
      <c r="F74" s="199" t="s">
        <v>5</v>
      </c>
      <c r="G74" s="200" t="b">
        <v>0</v>
      </c>
      <c r="H74" s="201">
        <v>400</v>
      </c>
      <c r="I74" s="201">
        <v>363.18</v>
      </c>
      <c r="J74" s="201">
        <v>370</v>
      </c>
      <c r="K74" s="202">
        <v>384.55</v>
      </c>
      <c r="L74" s="203">
        <v>3.9324324324324422E-2</v>
      </c>
      <c r="M74" s="204" t="s">
        <v>335</v>
      </c>
      <c r="N74" s="204"/>
      <c r="O74" s="205"/>
      <c r="P74" s="198" t="s">
        <v>337</v>
      </c>
      <c r="Q74" s="206" t="s">
        <v>580</v>
      </c>
      <c r="R74" s="198" t="s">
        <v>581</v>
      </c>
      <c r="S74" s="198" t="s">
        <v>582</v>
      </c>
      <c r="T74" s="198" t="s">
        <v>383</v>
      </c>
      <c r="U74" s="207">
        <v>384.55</v>
      </c>
      <c r="V74" s="198" t="b">
        <v>1</v>
      </c>
      <c r="W74" s="198" t="s">
        <v>583</v>
      </c>
      <c r="X74" s="208"/>
      <c r="AA74" s="211"/>
      <c r="AB74"/>
      <c r="AC74"/>
      <c r="AD74"/>
      <c r="AE74"/>
      <c r="AF74"/>
      <c r="AG74"/>
      <c r="AH74"/>
      <c r="AI74"/>
      <c r="AJ74"/>
      <c r="AK74"/>
      <c r="AL74" s="196">
        <v>0</v>
      </c>
      <c r="AM74" s="196"/>
      <c r="AN74"/>
      <c r="AO74"/>
      <c r="AP74"/>
      <c r="AQ74"/>
      <c r="AR74"/>
      <c r="AS74"/>
      <c r="AT74"/>
      <c r="AU74"/>
      <c r="AV74"/>
      <c r="AW74"/>
      <c r="AX74" s="196">
        <v>0</v>
      </c>
    </row>
    <row r="75" spans="1:50" ht="42" x14ac:dyDescent="0.3">
      <c r="A75" s="197">
        <v>3</v>
      </c>
      <c r="B75" s="198" t="s">
        <v>584</v>
      </c>
      <c r="C75" s="199" t="s">
        <v>576</v>
      </c>
      <c r="D75" s="199" t="s">
        <v>577</v>
      </c>
      <c r="E75" s="199" t="s">
        <v>132</v>
      </c>
      <c r="F75" s="199" t="s">
        <v>16</v>
      </c>
      <c r="G75" s="200" t="b">
        <v>0</v>
      </c>
      <c r="H75" s="201">
        <v>110</v>
      </c>
      <c r="I75" s="201">
        <v>121.92</v>
      </c>
      <c r="J75" s="201">
        <v>103</v>
      </c>
      <c r="K75" s="202">
        <v>137.86088235294116</v>
      </c>
      <c r="L75" s="203">
        <v>0.33845516847515689</v>
      </c>
      <c r="M75" s="204" t="s">
        <v>335</v>
      </c>
      <c r="N75" s="204"/>
      <c r="O75" s="205" t="s">
        <v>585</v>
      </c>
      <c r="P75" s="198" t="s">
        <v>552</v>
      </c>
      <c r="Q75" s="206" t="s">
        <v>584</v>
      </c>
      <c r="R75" s="198" t="s">
        <v>586</v>
      </c>
      <c r="S75" s="198" t="s">
        <v>351</v>
      </c>
      <c r="T75" s="198" t="s">
        <v>337</v>
      </c>
      <c r="U75" s="207">
        <v>137.86088235294116</v>
      </c>
      <c r="V75" s="198" t="b">
        <v>1</v>
      </c>
      <c r="W75" s="198" t="s">
        <v>587</v>
      </c>
      <c r="X75" s="208">
        <v>110.43</v>
      </c>
      <c r="Y75" s="209">
        <v>121.92</v>
      </c>
      <c r="AA75" s="211"/>
      <c r="AB75"/>
      <c r="AC75"/>
      <c r="AD75"/>
      <c r="AE75"/>
      <c r="AF75"/>
      <c r="AG75"/>
      <c r="AH75"/>
      <c r="AI75"/>
      <c r="AJ75"/>
      <c r="AK75"/>
      <c r="AL75" s="196">
        <v>0</v>
      </c>
      <c r="AM75" s="196"/>
      <c r="AN75"/>
      <c r="AO75"/>
      <c r="AP75"/>
      <c r="AQ75"/>
      <c r="AR75"/>
      <c r="AS75"/>
      <c r="AT75"/>
      <c r="AU75"/>
      <c r="AV75"/>
      <c r="AW75"/>
      <c r="AX75" s="196">
        <v>0</v>
      </c>
    </row>
    <row r="76" spans="1:50" ht="42" x14ac:dyDescent="0.3">
      <c r="A76" s="197">
        <v>4</v>
      </c>
      <c r="B76" s="198" t="s">
        <v>588</v>
      </c>
      <c r="C76" s="199" t="s">
        <v>576</v>
      </c>
      <c r="D76" s="199" t="s">
        <v>577</v>
      </c>
      <c r="E76" s="199" t="s">
        <v>133</v>
      </c>
      <c r="F76" s="199" t="s">
        <v>16</v>
      </c>
      <c r="G76" s="200" t="b">
        <v>0</v>
      </c>
      <c r="H76" s="201">
        <v>55</v>
      </c>
      <c r="I76" s="201">
        <v>60.96</v>
      </c>
      <c r="J76" s="201">
        <v>51</v>
      </c>
      <c r="K76" s="202">
        <v>68.93044117647058</v>
      </c>
      <c r="L76" s="203">
        <v>0.35157727797001148</v>
      </c>
      <c r="M76" s="204" t="s">
        <v>335</v>
      </c>
      <c r="N76" s="204"/>
      <c r="O76" s="205" t="s">
        <v>585</v>
      </c>
      <c r="P76" s="198" t="s">
        <v>552</v>
      </c>
      <c r="Q76" s="206" t="s">
        <v>588</v>
      </c>
      <c r="R76" s="198" t="s">
        <v>586</v>
      </c>
      <c r="S76" s="198" t="s">
        <v>351</v>
      </c>
      <c r="T76" s="198" t="s">
        <v>337</v>
      </c>
      <c r="U76" s="207">
        <v>68.93044117647058</v>
      </c>
      <c r="V76" s="198" t="b">
        <v>1</v>
      </c>
      <c r="W76" s="198" t="s">
        <v>589</v>
      </c>
      <c r="X76" s="208">
        <v>55.215000000000003</v>
      </c>
      <c r="Y76" s="209">
        <v>60.96</v>
      </c>
      <c r="AA76" s="211"/>
      <c r="AB76"/>
      <c r="AC76"/>
      <c r="AD76"/>
      <c r="AE76"/>
      <c r="AF76"/>
      <c r="AG76"/>
      <c r="AH76"/>
      <c r="AI76"/>
      <c r="AJ76"/>
      <c r="AK76"/>
      <c r="AL76" s="196">
        <v>0</v>
      </c>
      <c r="AM76" s="196"/>
      <c r="AN76"/>
      <c r="AO76"/>
      <c r="AP76"/>
      <c r="AQ76"/>
      <c r="AR76"/>
      <c r="AS76"/>
      <c r="AT76"/>
      <c r="AU76"/>
      <c r="AV76"/>
      <c r="AW76"/>
      <c r="AX76" s="196">
        <v>0</v>
      </c>
    </row>
    <row r="77" spans="1:50" ht="56" x14ac:dyDescent="0.3">
      <c r="A77" s="197">
        <v>1</v>
      </c>
      <c r="B77" s="198" t="s">
        <v>590</v>
      </c>
      <c r="C77" s="199" t="s">
        <v>591</v>
      </c>
      <c r="D77" s="199" t="s">
        <v>592</v>
      </c>
      <c r="E77" s="199" t="s">
        <v>119</v>
      </c>
      <c r="F77" s="199" t="s">
        <v>16</v>
      </c>
      <c r="G77" s="200" t="b">
        <v>1</v>
      </c>
      <c r="H77" s="201">
        <v>114</v>
      </c>
      <c r="I77" s="201">
        <v>125.28999999999999</v>
      </c>
      <c r="J77" s="201">
        <v>278</v>
      </c>
      <c r="K77" s="202">
        <v>282.51768824999994</v>
      </c>
      <c r="L77" s="203">
        <v>1.6250677158273108E-2</v>
      </c>
      <c r="M77" s="204" t="s">
        <v>335</v>
      </c>
      <c r="N77" s="204"/>
      <c r="O77" s="205"/>
      <c r="P77" s="198" t="s">
        <v>552</v>
      </c>
      <c r="Q77" s="216" t="s">
        <v>590</v>
      </c>
      <c r="R77" s="198" t="s">
        <v>593</v>
      </c>
      <c r="S77" s="198" t="s">
        <v>351</v>
      </c>
      <c r="T77" s="198" t="s">
        <v>337</v>
      </c>
      <c r="U77" s="207">
        <v>282.51768824999994</v>
      </c>
      <c r="V77" s="198" t="b">
        <v>1</v>
      </c>
      <c r="W77" s="198" t="s">
        <v>594</v>
      </c>
      <c r="X77" s="234">
        <v>108</v>
      </c>
      <c r="Y77" s="226">
        <v>125.28999999999999</v>
      </c>
      <c r="AA77" s="211"/>
      <c r="AB77"/>
      <c r="AC77"/>
      <c r="AD77"/>
      <c r="AE77"/>
      <c r="AF77"/>
      <c r="AG77"/>
      <c r="AH77"/>
      <c r="AI77"/>
      <c r="AJ77"/>
      <c r="AK77"/>
      <c r="AL77" s="196">
        <v>0</v>
      </c>
      <c r="AM77" s="196"/>
      <c r="AN77"/>
      <c r="AO77"/>
      <c r="AP77"/>
      <c r="AQ77"/>
      <c r="AR77"/>
      <c r="AS77"/>
      <c r="AT77"/>
      <c r="AU77"/>
      <c r="AV77"/>
      <c r="AW77"/>
      <c r="AX77" s="196">
        <v>0</v>
      </c>
    </row>
    <row r="78" spans="1:50" ht="56" x14ac:dyDescent="0.3">
      <c r="A78" s="197">
        <v>2</v>
      </c>
      <c r="B78" s="198" t="s">
        <v>595</v>
      </c>
      <c r="C78" s="199" t="s">
        <v>591</v>
      </c>
      <c r="D78" s="199" t="s">
        <v>592</v>
      </c>
      <c r="E78" s="199" t="s">
        <v>12</v>
      </c>
      <c r="F78" s="199" t="s">
        <v>135</v>
      </c>
      <c r="G78" s="200" t="b">
        <v>1</v>
      </c>
      <c r="H78" s="200" t="s">
        <v>14</v>
      </c>
      <c r="I78" s="200" t="s">
        <v>14</v>
      </c>
      <c r="J78" s="200" t="s">
        <v>14</v>
      </c>
      <c r="K78" s="213" t="s">
        <v>14</v>
      </c>
      <c r="L78" s="203" t="s">
        <v>335</v>
      </c>
      <c r="M78" s="204" t="s">
        <v>335</v>
      </c>
      <c r="N78" s="204"/>
      <c r="O78" s="205"/>
      <c r="P78" s="198" t="s">
        <v>69</v>
      </c>
      <c r="Q78" s="206"/>
      <c r="R78" s="198" t="s">
        <v>596</v>
      </c>
      <c r="S78" s="198" t="s">
        <v>69</v>
      </c>
      <c r="T78" s="198" t="s">
        <v>335</v>
      </c>
      <c r="U78" s="207" t="s">
        <v>335</v>
      </c>
      <c r="V78" s="198" t="s">
        <v>335</v>
      </c>
      <c r="W78" s="198" t="s">
        <v>596</v>
      </c>
      <c r="X78" s="208"/>
      <c r="AA78" s="211"/>
      <c r="AB78"/>
      <c r="AC78"/>
      <c r="AD78"/>
      <c r="AE78"/>
      <c r="AF78"/>
      <c r="AG78"/>
      <c r="AH78"/>
      <c r="AI78"/>
      <c r="AJ78"/>
      <c r="AK78"/>
      <c r="AL78" s="196">
        <v>0</v>
      </c>
      <c r="AM78" s="196"/>
      <c r="AN78"/>
      <c r="AO78"/>
      <c r="AP78"/>
      <c r="AQ78"/>
      <c r="AR78"/>
      <c r="AS78"/>
      <c r="AT78"/>
      <c r="AU78"/>
      <c r="AV78"/>
      <c r="AW78"/>
      <c r="AX78" s="196">
        <v>0</v>
      </c>
    </row>
    <row r="79" spans="1:50" ht="42" x14ac:dyDescent="0.3">
      <c r="A79" s="197">
        <v>1</v>
      </c>
      <c r="B79" s="198" t="s">
        <v>597</v>
      </c>
      <c r="C79" s="199" t="s">
        <v>598</v>
      </c>
      <c r="D79" s="199" t="s">
        <v>599</v>
      </c>
      <c r="E79" s="199" t="s">
        <v>600</v>
      </c>
      <c r="F79" s="199" t="s">
        <v>17</v>
      </c>
      <c r="G79" s="200"/>
      <c r="H79" s="201"/>
      <c r="I79" s="201"/>
      <c r="J79" s="201"/>
      <c r="K79" s="202">
        <v>787.17</v>
      </c>
      <c r="L79" s="203" t="s">
        <v>416</v>
      </c>
      <c r="M79" s="204" t="s">
        <v>601</v>
      </c>
      <c r="N79" s="204"/>
      <c r="O79" s="235" t="s">
        <v>602</v>
      </c>
      <c r="P79" s="198"/>
      <c r="Q79" s="206"/>
      <c r="R79" s="198" t="s">
        <v>335</v>
      </c>
      <c r="S79" s="198" t="s">
        <v>335</v>
      </c>
      <c r="T79" s="198" t="s">
        <v>335</v>
      </c>
      <c r="U79" s="207" t="s">
        <v>335</v>
      </c>
      <c r="V79" s="198" t="s">
        <v>335</v>
      </c>
      <c r="W79" s="198"/>
      <c r="X79" s="208"/>
      <c r="AA79" s="211"/>
      <c r="AB79"/>
      <c r="AC79"/>
      <c r="AD79"/>
      <c r="AE79"/>
      <c r="AF79"/>
      <c r="AG79"/>
      <c r="AH79"/>
      <c r="AI79"/>
      <c r="AJ79"/>
      <c r="AK79"/>
      <c r="AL79" s="196">
        <v>0</v>
      </c>
      <c r="AM79" s="196"/>
      <c r="AN79"/>
      <c r="AO79"/>
      <c r="AP79"/>
      <c r="AQ79"/>
      <c r="AR79"/>
      <c r="AS79"/>
      <c r="AT79"/>
      <c r="AU79"/>
      <c r="AV79"/>
      <c r="AW79"/>
      <c r="AX79" s="196">
        <v>0</v>
      </c>
    </row>
    <row r="80" spans="1:50" ht="42" x14ac:dyDescent="0.3">
      <c r="A80" s="197">
        <v>2</v>
      </c>
      <c r="B80" s="198" t="s">
        <v>603</v>
      </c>
      <c r="C80" s="199" t="s">
        <v>598</v>
      </c>
      <c r="D80" s="199" t="s">
        <v>599</v>
      </c>
      <c r="E80" s="199" t="s">
        <v>604</v>
      </c>
      <c r="F80" s="199" t="s">
        <v>17</v>
      </c>
      <c r="G80" s="200"/>
      <c r="H80" s="201"/>
      <c r="I80" s="201"/>
      <c r="J80" s="201"/>
      <c r="K80" s="202">
        <v>1024.44</v>
      </c>
      <c r="L80" s="203" t="s">
        <v>416</v>
      </c>
      <c r="M80" s="204" t="s">
        <v>601</v>
      </c>
      <c r="N80" s="204"/>
      <c r="O80" s="205" t="s">
        <v>605</v>
      </c>
      <c r="P80" s="198"/>
      <c r="Q80" s="206"/>
      <c r="R80" s="198" t="s">
        <v>335</v>
      </c>
      <c r="S80" s="198" t="s">
        <v>335</v>
      </c>
      <c r="T80" s="198" t="s">
        <v>335</v>
      </c>
      <c r="U80" s="207" t="s">
        <v>335</v>
      </c>
      <c r="V80" s="198" t="s">
        <v>335</v>
      </c>
      <c r="W80" s="198"/>
      <c r="X80" s="208"/>
      <c r="AA80" s="211"/>
      <c r="AB80"/>
      <c r="AC80"/>
      <c r="AD80"/>
      <c r="AE80"/>
      <c r="AF80"/>
      <c r="AG80"/>
      <c r="AH80"/>
      <c r="AI80"/>
      <c r="AJ80"/>
      <c r="AK80"/>
      <c r="AL80" s="196">
        <v>0</v>
      </c>
      <c r="AM80" s="196"/>
      <c r="AN80"/>
      <c r="AO80"/>
      <c r="AP80"/>
      <c r="AQ80"/>
      <c r="AR80"/>
      <c r="AS80"/>
      <c r="AT80"/>
      <c r="AU80"/>
      <c r="AV80"/>
      <c r="AW80"/>
      <c r="AX80" s="196">
        <v>0</v>
      </c>
    </row>
    <row r="81" spans="1:50" ht="42" x14ac:dyDescent="0.3">
      <c r="A81" s="197">
        <v>3</v>
      </c>
      <c r="B81" s="198" t="s">
        <v>606</v>
      </c>
      <c r="C81" s="199" t="s">
        <v>598</v>
      </c>
      <c r="D81" s="199" t="s">
        <v>599</v>
      </c>
      <c r="E81" s="199" t="s">
        <v>607</v>
      </c>
      <c r="F81" s="199" t="s">
        <v>17</v>
      </c>
      <c r="G81" s="200"/>
      <c r="H81" s="201"/>
      <c r="I81" s="201"/>
      <c r="J81" s="201"/>
      <c r="K81" s="202">
        <v>1407.48</v>
      </c>
      <c r="L81" s="203" t="s">
        <v>416</v>
      </c>
      <c r="M81" s="204" t="s">
        <v>601</v>
      </c>
      <c r="N81" s="204"/>
      <c r="O81" s="205" t="s">
        <v>605</v>
      </c>
      <c r="P81" s="198"/>
      <c r="Q81" s="206"/>
      <c r="R81" s="198" t="s">
        <v>335</v>
      </c>
      <c r="S81" s="198" t="s">
        <v>335</v>
      </c>
      <c r="T81" s="198" t="s">
        <v>335</v>
      </c>
      <c r="U81" s="207" t="s">
        <v>335</v>
      </c>
      <c r="V81" s="198" t="s">
        <v>335</v>
      </c>
      <c r="W81" s="198"/>
      <c r="X81" s="208"/>
      <c r="AA81" s="211"/>
      <c r="AB81"/>
      <c r="AC81"/>
      <c r="AD81"/>
      <c r="AE81"/>
      <c r="AF81"/>
      <c r="AG81"/>
      <c r="AH81"/>
      <c r="AI81"/>
      <c r="AJ81"/>
      <c r="AK81"/>
      <c r="AL81" s="196">
        <v>0</v>
      </c>
      <c r="AM81" s="196"/>
      <c r="AN81"/>
      <c r="AO81"/>
      <c r="AP81"/>
      <c r="AQ81"/>
      <c r="AR81"/>
      <c r="AS81"/>
      <c r="AT81"/>
      <c r="AU81"/>
      <c r="AV81"/>
      <c r="AW81"/>
      <c r="AX81" s="196">
        <v>0</v>
      </c>
    </row>
    <row r="82" spans="1:50" ht="42" x14ac:dyDescent="0.3">
      <c r="A82" s="197">
        <v>4</v>
      </c>
      <c r="B82" s="198" t="s">
        <v>608</v>
      </c>
      <c r="C82" s="199" t="s">
        <v>598</v>
      </c>
      <c r="D82" s="199" t="s">
        <v>599</v>
      </c>
      <c r="E82" s="199" t="s">
        <v>609</v>
      </c>
      <c r="F82" s="199" t="s">
        <v>17</v>
      </c>
      <c r="G82" s="200"/>
      <c r="H82" s="201"/>
      <c r="I82" s="201"/>
      <c r="J82" s="201"/>
      <c r="K82" s="202">
        <v>834.83</v>
      </c>
      <c r="L82" s="203" t="s">
        <v>416</v>
      </c>
      <c r="M82" s="204" t="s">
        <v>601</v>
      </c>
      <c r="N82" s="204"/>
      <c r="O82" s="205" t="s">
        <v>605</v>
      </c>
      <c r="P82" s="198"/>
      <c r="Q82" s="206"/>
      <c r="R82" s="198" t="s">
        <v>335</v>
      </c>
      <c r="S82" s="198" t="s">
        <v>335</v>
      </c>
      <c r="T82" s="198" t="s">
        <v>335</v>
      </c>
      <c r="U82" s="207" t="s">
        <v>335</v>
      </c>
      <c r="V82" s="198" t="s">
        <v>335</v>
      </c>
      <c r="W82" s="198"/>
      <c r="X82" s="208"/>
      <c r="AA82" s="211"/>
      <c r="AB82"/>
      <c r="AC82"/>
      <c r="AD82"/>
      <c r="AE82"/>
      <c r="AF82"/>
      <c r="AG82"/>
      <c r="AH82"/>
      <c r="AI82"/>
      <c r="AJ82"/>
      <c r="AK82"/>
      <c r="AL82" s="196">
        <v>0</v>
      </c>
      <c r="AM82" s="196"/>
      <c r="AN82"/>
      <c r="AO82"/>
      <c r="AP82"/>
      <c r="AQ82"/>
      <c r="AR82"/>
      <c r="AS82"/>
      <c r="AT82"/>
      <c r="AU82"/>
      <c r="AV82"/>
      <c r="AW82"/>
      <c r="AX82" s="196">
        <v>0</v>
      </c>
    </row>
    <row r="83" spans="1:50" ht="42" x14ac:dyDescent="0.3">
      <c r="A83" s="197">
        <v>5</v>
      </c>
      <c r="B83" s="198" t="s">
        <v>610</v>
      </c>
      <c r="C83" s="199" t="s">
        <v>598</v>
      </c>
      <c r="D83" s="199" t="s">
        <v>599</v>
      </c>
      <c r="E83" s="199" t="s">
        <v>611</v>
      </c>
      <c r="F83" s="199" t="s">
        <v>17</v>
      </c>
      <c r="G83" s="200"/>
      <c r="H83" s="201"/>
      <c r="I83" s="201"/>
      <c r="J83" s="201"/>
      <c r="K83" s="202">
        <v>1077.9000000000001</v>
      </c>
      <c r="L83" s="203" t="s">
        <v>416</v>
      </c>
      <c r="M83" s="204" t="s">
        <v>601</v>
      </c>
      <c r="N83" s="204"/>
      <c r="O83" s="205" t="s">
        <v>605</v>
      </c>
      <c r="P83" s="198"/>
      <c r="Q83" s="206"/>
      <c r="R83" s="198" t="s">
        <v>335</v>
      </c>
      <c r="S83" s="198" t="s">
        <v>335</v>
      </c>
      <c r="T83" s="198" t="s">
        <v>335</v>
      </c>
      <c r="U83" s="207" t="s">
        <v>335</v>
      </c>
      <c r="V83" s="198" t="s">
        <v>335</v>
      </c>
      <c r="W83" s="198"/>
      <c r="X83" s="208"/>
      <c r="AA83" s="211"/>
      <c r="AB83"/>
      <c r="AC83"/>
      <c r="AD83"/>
      <c r="AE83"/>
      <c r="AF83"/>
      <c r="AG83"/>
      <c r="AH83"/>
      <c r="AI83"/>
      <c r="AJ83"/>
      <c r="AK83"/>
      <c r="AL83" s="196">
        <v>0</v>
      </c>
      <c r="AM83" s="196"/>
      <c r="AN83"/>
      <c r="AO83"/>
      <c r="AP83"/>
      <c r="AQ83"/>
      <c r="AR83"/>
      <c r="AS83"/>
      <c r="AT83"/>
      <c r="AU83"/>
      <c r="AV83"/>
      <c r="AW83"/>
      <c r="AX83" s="196">
        <v>0</v>
      </c>
    </row>
    <row r="84" spans="1:50" ht="42" x14ac:dyDescent="0.3">
      <c r="A84" s="197">
        <v>6</v>
      </c>
      <c r="B84" s="198" t="s">
        <v>612</v>
      </c>
      <c r="C84" s="199" t="s">
        <v>598</v>
      </c>
      <c r="D84" s="199" t="s">
        <v>599</v>
      </c>
      <c r="E84" s="199" t="s">
        <v>613</v>
      </c>
      <c r="F84" s="199" t="s">
        <v>17</v>
      </c>
      <c r="G84" s="200"/>
      <c r="H84" s="201"/>
      <c r="I84" s="201"/>
      <c r="J84" s="201"/>
      <c r="K84" s="202">
        <v>1435.65</v>
      </c>
      <c r="L84" s="203" t="s">
        <v>416</v>
      </c>
      <c r="M84" s="204" t="s">
        <v>601</v>
      </c>
      <c r="N84" s="204"/>
      <c r="O84" s="205" t="s">
        <v>605</v>
      </c>
      <c r="P84" s="198"/>
      <c r="Q84" s="206"/>
      <c r="R84" s="198" t="s">
        <v>335</v>
      </c>
      <c r="S84" s="198" t="s">
        <v>335</v>
      </c>
      <c r="T84" s="198" t="s">
        <v>335</v>
      </c>
      <c r="U84" s="207" t="s">
        <v>335</v>
      </c>
      <c r="V84" s="198" t="s">
        <v>335</v>
      </c>
      <c r="W84" s="198"/>
      <c r="X84" s="208"/>
      <c r="AA84" s="211"/>
      <c r="AB84"/>
      <c r="AC84"/>
      <c r="AD84"/>
      <c r="AE84"/>
      <c r="AF84"/>
      <c r="AG84"/>
      <c r="AH84"/>
      <c r="AI84"/>
      <c r="AJ84"/>
      <c r="AK84"/>
      <c r="AL84" s="196">
        <v>0</v>
      </c>
      <c r="AM84" s="196"/>
      <c r="AN84"/>
      <c r="AO84"/>
      <c r="AP84"/>
      <c r="AQ84"/>
      <c r="AR84"/>
      <c r="AS84"/>
      <c r="AT84"/>
      <c r="AU84"/>
      <c r="AV84"/>
      <c r="AW84"/>
      <c r="AX84" s="196">
        <v>0</v>
      </c>
    </row>
    <row r="85" spans="1:50" ht="42" x14ac:dyDescent="0.3">
      <c r="A85" s="197">
        <v>7</v>
      </c>
      <c r="B85" s="198" t="s">
        <v>614</v>
      </c>
      <c r="C85" s="199" t="s">
        <v>598</v>
      </c>
      <c r="D85" s="199" t="s">
        <v>599</v>
      </c>
      <c r="E85" s="199" t="s">
        <v>615</v>
      </c>
      <c r="F85" s="199" t="s">
        <v>17</v>
      </c>
      <c r="G85" s="200"/>
      <c r="H85" s="201"/>
      <c r="I85" s="201"/>
      <c r="J85" s="201"/>
      <c r="K85" s="202">
        <v>551.5</v>
      </c>
      <c r="L85" s="203" t="s">
        <v>416</v>
      </c>
      <c r="M85" s="204" t="s">
        <v>601</v>
      </c>
      <c r="N85" s="204"/>
      <c r="O85" s="205" t="s">
        <v>605</v>
      </c>
      <c r="P85" s="198"/>
      <c r="Q85" s="206"/>
      <c r="R85" s="198" t="s">
        <v>335</v>
      </c>
      <c r="S85" s="198" t="s">
        <v>335</v>
      </c>
      <c r="T85" s="198" t="s">
        <v>335</v>
      </c>
      <c r="U85" s="207" t="s">
        <v>335</v>
      </c>
      <c r="V85" s="198" t="s">
        <v>335</v>
      </c>
      <c r="W85" s="198"/>
      <c r="X85" s="208"/>
      <c r="AA85" s="211"/>
      <c r="AB85"/>
      <c r="AC85"/>
      <c r="AD85"/>
      <c r="AE85"/>
      <c r="AF85"/>
      <c r="AG85"/>
      <c r="AH85"/>
      <c r="AI85"/>
      <c r="AJ85"/>
      <c r="AK85"/>
      <c r="AL85" s="196">
        <v>0</v>
      </c>
      <c r="AM85" s="196"/>
      <c r="AN85"/>
      <c r="AO85"/>
      <c r="AP85"/>
      <c r="AQ85"/>
      <c r="AR85"/>
      <c r="AS85"/>
      <c r="AT85"/>
      <c r="AU85"/>
      <c r="AV85"/>
      <c r="AW85"/>
      <c r="AX85" s="196">
        <v>0</v>
      </c>
    </row>
    <row r="86" spans="1:50" ht="42" x14ac:dyDescent="0.3">
      <c r="A86" s="197">
        <v>8</v>
      </c>
      <c r="B86" s="198" t="s">
        <v>616</v>
      </c>
      <c r="C86" s="199" t="s">
        <v>598</v>
      </c>
      <c r="D86" s="199" t="s">
        <v>599</v>
      </c>
      <c r="E86" s="199" t="s">
        <v>617</v>
      </c>
      <c r="F86" s="199" t="s">
        <v>17</v>
      </c>
      <c r="G86" s="200"/>
      <c r="H86" s="201"/>
      <c r="I86" s="201"/>
      <c r="J86" s="201"/>
      <c r="K86" s="202">
        <v>618.65</v>
      </c>
      <c r="L86" s="203" t="s">
        <v>416</v>
      </c>
      <c r="M86" s="204" t="s">
        <v>601</v>
      </c>
      <c r="N86" s="204"/>
      <c r="O86" s="205" t="s">
        <v>605</v>
      </c>
      <c r="P86" s="198"/>
      <c r="Q86" s="206"/>
      <c r="R86" s="198" t="s">
        <v>335</v>
      </c>
      <c r="S86" s="198" t="s">
        <v>335</v>
      </c>
      <c r="T86" s="198" t="s">
        <v>335</v>
      </c>
      <c r="U86" s="207" t="s">
        <v>335</v>
      </c>
      <c r="V86" s="198" t="s">
        <v>335</v>
      </c>
      <c r="W86" s="198"/>
      <c r="X86" s="208"/>
      <c r="AA86" s="211"/>
      <c r="AB86"/>
      <c r="AC86"/>
      <c r="AD86"/>
      <c r="AE86"/>
      <c r="AF86"/>
      <c r="AG86"/>
      <c r="AH86"/>
      <c r="AI86"/>
      <c r="AJ86"/>
      <c r="AK86"/>
      <c r="AL86" s="196">
        <v>0</v>
      </c>
      <c r="AM86" s="196"/>
      <c r="AN86"/>
      <c r="AO86"/>
      <c r="AP86"/>
      <c r="AQ86"/>
      <c r="AR86"/>
      <c r="AS86"/>
      <c r="AT86"/>
      <c r="AU86"/>
      <c r="AV86"/>
      <c r="AW86"/>
      <c r="AX86" s="196">
        <v>0</v>
      </c>
    </row>
    <row r="87" spans="1:50" ht="42" x14ac:dyDescent="0.3">
      <c r="A87" s="197">
        <v>9</v>
      </c>
      <c r="B87" s="198" t="s">
        <v>618</v>
      </c>
      <c r="C87" s="199" t="s">
        <v>598</v>
      </c>
      <c r="D87" s="199" t="s">
        <v>599</v>
      </c>
      <c r="E87" s="199" t="s">
        <v>619</v>
      </c>
      <c r="F87" s="199" t="s">
        <v>17</v>
      </c>
      <c r="G87" s="200"/>
      <c r="H87" s="201"/>
      <c r="I87" s="201"/>
      <c r="J87" s="201"/>
      <c r="K87" s="202">
        <v>1013.18</v>
      </c>
      <c r="L87" s="203" t="s">
        <v>416</v>
      </c>
      <c r="M87" s="204" t="s">
        <v>601</v>
      </c>
      <c r="N87" s="204"/>
      <c r="O87" s="205" t="s">
        <v>605</v>
      </c>
      <c r="P87" s="198"/>
      <c r="Q87" s="206"/>
      <c r="R87" s="198" t="s">
        <v>335</v>
      </c>
      <c r="S87" s="198" t="s">
        <v>335</v>
      </c>
      <c r="T87" s="198" t="s">
        <v>335</v>
      </c>
      <c r="U87" s="207" t="s">
        <v>335</v>
      </c>
      <c r="V87" s="198" t="s">
        <v>335</v>
      </c>
      <c r="W87" s="198"/>
      <c r="X87" s="208"/>
      <c r="AA87" s="211"/>
      <c r="AB87"/>
      <c r="AC87"/>
      <c r="AD87"/>
      <c r="AE87"/>
      <c r="AF87"/>
      <c r="AG87"/>
      <c r="AH87"/>
      <c r="AI87"/>
      <c r="AJ87"/>
      <c r="AK87"/>
      <c r="AL87" s="196">
        <v>0</v>
      </c>
      <c r="AM87" s="196"/>
      <c r="AN87"/>
      <c r="AO87"/>
      <c r="AP87"/>
      <c r="AQ87"/>
      <c r="AR87"/>
      <c r="AS87"/>
      <c r="AT87"/>
      <c r="AU87"/>
      <c r="AV87"/>
      <c r="AW87"/>
      <c r="AX87" s="196">
        <v>0</v>
      </c>
    </row>
    <row r="88" spans="1:50" ht="62.5" x14ac:dyDescent="0.3">
      <c r="A88" s="197">
        <v>10</v>
      </c>
      <c r="B88" s="198" t="s">
        <v>620</v>
      </c>
      <c r="C88" s="199" t="s">
        <v>598</v>
      </c>
      <c r="D88" s="199" t="s">
        <v>599</v>
      </c>
      <c r="E88" s="199" t="s">
        <v>621</v>
      </c>
      <c r="F88" s="199" t="s">
        <v>138</v>
      </c>
      <c r="G88" s="200" t="b">
        <v>1</v>
      </c>
      <c r="H88" s="201"/>
      <c r="I88" s="201" t="s">
        <v>140</v>
      </c>
      <c r="J88" s="201" t="s">
        <v>140</v>
      </c>
      <c r="K88" s="202" t="s">
        <v>140</v>
      </c>
      <c r="L88" s="203" t="s">
        <v>335</v>
      </c>
      <c r="M88" s="204" t="s">
        <v>335</v>
      </c>
      <c r="N88" s="204"/>
      <c r="O88" s="236" t="s">
        <v>622</v>
      </c>
      <c r="P88" s="198" t="s">
        <v>623</v>
      </c>
      <c r="Q88" s="206"/>
      <c r="R88" s="198" t="s">
        <v>335</v>
      </c>
      <c r="S88" s="198" t="s">
        <v>335</v>
      </c>
      <c r="T88" s="198" t="s">
        <v>335</v>
      </c>
      <c r="U88" s="207" t="s">
        <v>335</v>
      </c>
      <c r="V88" s="198" t="s">
        <v>335</v>
      </c>
      <c r="W88" s="198"/>
      <c r="X88" s="208"/>
      <c r="AA88" s="211"/>
      <c r="AB88"/>
      <c r="AC88"/>
      <c r="AD88"/>
      <c r="AE88"/>
      <c r="AF88"/>
      <c r="AG88"/>
      <c r="AH88"/>
      <c r="AI88"/>
      <c r="AJ88"/>
      <c r="AK88"/>
      <c r="AL88" s="196">
        <v>0</v>
      </c>
      <c r="AM88" s="196"/>
      <c r="AN88"/>
      <c r="AO88"/>
      <c r="AP88"/>
      <c r="AQ88"/>
      <c r="AR88"/>
      <c r="AS88"/>
      <c r="AT88"/>
      <c r="AU88"/>
      <c r="AV88"/>
      <c r="AW88"/>
      <c r="AX88" s="196">
        <v>0</v>
      </c>
    </row>
    <row r="89" spans="1:50" ht="42" x14ac:dyDescent="0.3">
      <c r="A89" s="197">
        <v>11</v>
      </c>
      <c r="B89" s="198" t="s">
        <v>624</v>
      </c>
      <c r="C89" s="199" t="s">
        <v>598</v>
      </c>
      <c r="D89" s="199" t="s">
        <v>599</v>
      </c>
      <c r="E89" s="199" t="s">
        <v>101</v>
      </c>
      <c r="F89" s="199" t="s">
        <v>17</v>
      </c>
      <c r="G89" s="200" t="b">
        <v>1</v>
      </c>
      <c r="H89" s="201"/>
      <c r="I89" s="201">
        <v>8</v>
      </c>
      <c r="J89" s="201">
        <v>23</v>
      </c>
      <c r="K89" s="202">
        <v>23.05</v>
      </c>
      <c r="L89" s="203">
        <v>2.1739130434783593E-3</v>
      </c>
      <c r="M89" s="204" t="s">
        <v>335</v>
      </c>
      <c r="N89" s="204"/>
      <c r="O89" s="220" t="s">
        <v>495</v>
      </c>
      <c r="P89" s="198" t="s">
        <v>496</v>
      </c>
      <c r="Q89" s="206"/>
      <c r="R89" s="198" t="s">
        <v>335</v>
      </c>
      <c r="S89" s="198" t="s">
        <v>497</v>
      </c>
      <c r="T89" s="198" t="s">
        <v>335</v>
      </c>
      <c r="U89" s="207" t="s">
        <v>335</v>
      </c>
      <c r="V89" s="198" t="s">
        <v>335</v>
      </c>
      <c r="W89" s="198"/>
      <c r="X89" s="208"/>
      <c r="AA89" s="211"/>
      <c r="AB89"/>
      <c r="AC89"/>
      <c r="AD89"/>
      <c r="AE89"/>
      <c r="AF89"/>
      <c r="AG89"/>
      <c r="AH89"/>
      <c r="AI89"/>
      <c r="AJ89"/>
      <c r="AK89"/>
      <c r="AL89" s="196">
        <v>0</v>
      </c>
      <c r="AM89" s="196"/>
      <c r="AN89"/>
      <c r="AO89"/>
      <c r="AP89"/>
      <c r="AQ89"/>
      <c r="AR89"/>
      <c r="AS89"/>
      <c r="AT89"/>
      <c r="AU89"/>
      <c r="AV89"/>
      <c r="AW89"/>
      <c r="AX89" s="196">
        <v>0</v>
      </c>
    </row>
    <row r="90" spans="1:50" ht="42" x14ac:dyDescent="0.3">
      <c r="A90" s="197">
        <v>12</v>
      </c>
      <c r="B90" s="198" t="s">
        <v>625</v>
      </c>
      <c r="C90" s="199" t="s">
        <v>598</v>
      </c>
      <c r="D90" s="199" t="s">
        <v>599</v>
      </c>
      <c r="E90" s="199" t="s">
        <v>230</v>
      </c>
      <c r="F90" s="199" t="s">
        <v>25</v>
      </c>
      <c r="G90" s="200" t="b">
        <v>1</v>
      </c>
      <c r="H90" s="201">
        <v>350</v>
      </c>
      <c r="I90" s="201">
        <v>350</v>
      </c>
      <c r="J90" s="201">
        <v>145</v>
      </c>
      <c r="K90" s="202">
        <v>145</v>
      </c>
      <c r="L90" s="203">
        <v>0</v>
      </c>
      <c r="M90" s="204" t="s">
        <v>335</v>
      </c>
      <c r="N90" s="204"/>
      <c r="O90" s="205" t="s">
        <v>519</v>
      </c>
      <c r="P90" s="198" t="s">
        <v>391</v>
      </c>
      <c r="Q90" s="206" t="s">
        <v>442</v>
      </c>
      <c r="R90" s="198" t="s">
        <v>444</v>
      </c>
      <c r="S90" s="198" t="s">
        <v>445</v>
      </c>
      <c r="T90" s="198" t="s">
        <v>446</v>
      </c>
      <c r="U90" s="207">
        <v>145</v>
      </c>
      <c r="V90" s="198" t="b">
        <v>1</v>
      </c>
      <c r="W90" s="198" t="s">
        <v>626</v>
      </c>
      <c r="X90" s="208"/>
      <c r="AA90" s="211"/>
      <c r="AB90"/>
      <c r="AC90"/>
      <c r="AD90"/>
      <c r="AE90"/>
      <c r="AF90"/>
      <c r="AG90"/>
      <c r="AH90"/>
      <c r="AI90"/>
      <c r="AJ90"/>
      <c r="AK90"/>
      <c r="AL90" s="196">
        <v>0</v>
      </c>
      <c r="AM90" s="196"/>
      <c r="AN90"/>
      <c r="AO90"/>
      <c r="AP90"/>
      <c r="AQ90"/>
      <c r="AR90"/>
      <c r="AS90"/>
      <c r="AT90"/>
      <c r="AU90"/>
      <c r="AV90"/>
      <c r="AW90"/>
      <c r="AX90" s="196">
        <v>0</v>
      </c>
    </row>
    <row r="91" spans="1:50" ht="42" x14ac:dyDescent="0.3">
      <c r="A91" s="197">
        <v>13</v>
      </c>
      <c r="B91" s="198" t="s">
        <v>627</v>
      </c>
      <c r="C91" s="199" t="s">
        <v>598</v>
      </c>
      <c r="D91" s="199" t="s">
        <v>599</v>
      </c>
      <c r="E91" s="199" t="s">
        <v>231</v>
      </c>
      <c r="F91" s="199" t="s">
        <v>26</v>
      </c>
      <c r="G91" s="200" t="b">
        <v>1</v>
      </c>
      <c r="H91" s="201">
        <v>1350</v>
      </c>
      <c r="I91" s="201">
        <v>2340</v>
      </c>
      <c r="J91" s="201">
        <v>2387</v>
      </c>
      <c r="K91" s="202">
        <v>2387</v>
      </c>
      <c r="L91" s="203">
        <v>0</v>
      </c>
      <c r="M91" s="204" t="s">
        <v>335</v>
      </c>
      <c r="N91" s="204"/>
      <c r="O91" s="205" t="s">
        <v>521</v>
      </c>
      <c r="P91" s="198" t="s">
        <v>391</v>
      </c>
      <c r="Q91" s="206" t="s">
        <v>447</v>
      </c>
      <c r="R91" s="198" t="s">
        <v>449</v>
      </c>
      <c r="S91" s="198" t="s">
        <v>450</v>
      </c>
      <c r="T91" s="198" t="s">
        <v>446</v>
      </c>
      <c r="U91" s="207">
        <v>2387</v>
      </c>
      <c r="V91" s="198" t="b">
        <v>1</v>
      </c>
      <c r="W91" s="198" t="s">
        <v>628</v>
      </c>
      <c r="X91" s="208"/>
      <c r="AA91" s="211"/>
      <c r="AB91"/>
      <c r="AC91"/>
      <c r="AD91"/>
      <c r="AE91"/>
      <c r="AF91"/>
      <c r="AG91"/>
      <c r="AH91"/>
      <c r="AI91"/>
      <c r="AJ91"/>
      <c r="AK91"/>
      <c r="AL91" s="196">
        <v>0</v>
      </c>
      <c r="AM91" s="196"/>
      <c r="AN91"/>
      <c r="AO91"/>
      <c r="AP91"/>
      <c r="AQ91"/>
      <c r="AR91"/>
      <c r="AS91"/>
      <c r="AT91"/>
      <c r="AU91"/>
      <c r="AV91"/>
      <c r="AW91"/>
      <c r="AX91" s="196">
        <v>0</v>
      </c>
    </row>
    <row r="92" spans="1:50" ht="42" x14ac:dyDescent="0.3">
      <c r="A92" s="197">
        <v>14</v>
      </c>
      <c r="B92" s="198" t="s">
        <v>629</v>
      </c>
      <c r="C92" s="199" t="s">
        <v>598</v>
      </c>
      <c r="D92" s="199" t="s">
        <v>599</v>
      </c>
      <c r="E92" s="199" t="s">
        <v>139</v>
      </c>
      <c r="F92" s="200" t="s">
        <v>17</v>
      </c>
      <c r="G92" s="200" t="b">
        <v>1</v>
      </c>
      <c r="H92" s="201">
        <v>27</v>
      </c>
      <c r="I92" s="201">
        <v>27</v>
      </c>
      <c r="J92" s="201">
        <v>27</v>
      </c>
      <c r="K92" s="202">
        <v>27</v>
      </c>
      <c r="L92" s="203">
        <v>0</v>
      </c>
      <c r="M92" s="204" t="s">
        <v>335</v>
      </c>
      <c r="N92" s="204"/>
      <c r="O92" s="205" t="s">
        <v>630</v>
      </c>
      <c r="P92" s="198" t="s">
        <v>631</v>
      </c>
      <c r="Q92" s="206"/>
      <c r="R92" s="198" t="s">
        <v>335</v>
      </c>
      <c r="S92" s="198" t="s">
        <v>335</v>
      </c>
      <c r="T92" s="198" t="s">
        <v>335</v>
      </c>
      <c r="U92" s="207" t="s">
        <v>335</v>
      </c>
      <c r="V92" s="198" t="s">
        <v>335</v>
      </c>
      <c r="W92" s="198"/>
      <c r="X92" s="208"/>
      <c r="AA92" s="211"/>
      <c r="AB92"/>
      <c r="AC92"/>
      <c r="AD92"/>
      <c r="AE92"/>
      <c r="AF92"/>
      <c r="AG92"/>
      <c r="AH92"/>
      <c r="AI92"/>
      <c r="AJ92"/>
      <c r="AK92"/>
      <c r="AL92" s="196">
        <v>0</v>
      </c>
      <c r="AM92" s="196"/>
      <c r="AN92"/>
      <c r="AO92"/>
      <c r="AP92"/>
      <c r="AQ92"/>
      <c r="AR92"/>
      <c r="AS92"/>
      <c r="AT92"/>
      <c r="AU92"/>
      <c r="AV92"/>
      <c r="AW92"/>
      <c r="AX92" s="196">
        <v>0</v>
      </c>
    </row>
    <row r="93" spans="1:50" ht="137.5" x14ac:dyDescent="0.3">
      <c r="A93" s="197">
        <v>1</v>
      </c>
      <c r="B93" s="198" t="s">
        <v>632</v>
      </c>
      <c r="C93" s="199" t="s">
        <v>633</v>
      </c>
      <c r="D93" s="199" t="s">
        <v>634</v>
      </c>
      <c r="E93" s="199" t="s">
        <v>119</v>
      </c>
      <c r="F93" s="199" t="s">
        <v>16</v>
      </c>
      <c r="G93" s="200" t="b">
        <v>1</v>
      </c>
      <c r="H93" s="201">
        <v>99</v>
      </c>
      <c r="I93" s="201">
        <v>103.16</v>
      </c>
      <c r="J93" s="201">
        <v>100</v>
      </c>
      <c r="K93" s="202">
        <v>100.53524249999998</v>
      </c>
      <c r="L93" s="203">
        <v>5.352424999999883E-3</v>
      </c>
      <c r="M93" s="204" t="s">
        <v>335</v>
      </c>
      <c r="N93" s="204"/>
      <c r="O93" s="205" t="s">
        <v>635</v>
      </c>
      <c r="P93" s="198" t="s">
        <v>552</v>
      </c>
      <c r="Q93" s="216" t="s">
        <v>632</v>
      </c>
      <c r="R93" s="198" t="s">
        <v>636</v>
      </c>
      <c r="S93" s="198" t="s">
        <v>351</v>
      </c>
      <c r="T93" s="198" t="s">
        <v>637</v>
      </c>
      <c r="U93" s="207">
        <v>100.53524249999998</v>
      </c>
      <c r="V93" s="198" t="b">
        <v>1</v>
      </c>
      <c r="W93" s="198" t="s">
        <v>638</v>
      </c>
      <c r="X93" s="225">
        <v>97.5</v>
      </c>
      <c r="Y93" s="226">
        <v>103.16</v>
      </c>
      <c r="AA93" s="211"/>
      <c r="AB93"/>
      <c r="AC93"/>
      <c r="AD93"/>
      <c r="AE93"/>
      <c r="AF93"/>
      <c r="AG93"/>
      <c r="AH93"/>
      <c r="AI93"/>
      <c r="AJ93"/>
      <c r="AK93"/>
      <c r="AL93" s="196">
        <v>0</v>
      </c>
      <c r="AM93" s="196"/>
      <c r="AN93"/>
      <c r="AO93"/>
      <c r="AP93"/>
      <c r="AQ93"/>
      <c r="AR93"/>
      <c r="AS93"/>
      <c r="AT93"/>
      <c r="AU93"/>
      <c r="AV93"/>
      <c r="AW93"/>
      <c r="AX93" s="196">
        <v>0</v>
      </c>
    </row>
    <row r="94" spans="1:50" ht="42" x14ac:dyDescent="0.3">
      <c r="A94" s="197">
        <v>2</v>
      </c>
      <c r="B94" s="198" t="s">
        <v>639</v>
      </c>
      <c r="C94" s="199" t="s">
        <v>633</v>
      </c>
      <c r="D94" s="199" t="s">
        <v>634</v>
      </c>
      <c r="E94" s="199" t="s">
        <v>142</v>
      </c>
      <c r="F94" s="199" t="s">
        <v>16</v>
      </c>
      <c r="G94" s="200" t="b">
        <v>1</v>
      </c>
      <c r="H94" s="201">
        <v>276</v>
      </c>
      <c r="I94" s="201">
        <v>309.41999999999996</v>
      </c>
      <c r="J94" s="201">
        <v>453</v>
      </c>
      <c r="K94" s="202">
        <v>446.48888287499994</v>
      </c>
      <c r="L94" s="203">
        <v>-1.4373326986755086E-2</v>
      </c>
      <c r="M94" s="204" t="s">
        <v>335</v>
      </c>
      <c r="N94" s="204"/>
      <c r="O94" s="217"/>
      <c r="P94" s="198" t="s">
        <v>552</v>
      </c>
      <c r="Q94" s="206" t="s">
        <v>639</v>
      </c>
      <c r="R94" s="198" t="s">
        <v>640</v>
      </c>
      <c r="S94" s="198" t="s">
        <v>351</v>
      </c>
      <c r="T94" s="198" t="s">
        <v>637</v>
      </c>
      <c r="U94" s="207">
        <v>446.48888287499994</v>
      </c>
      <c r="V94" s="198" t="b">
        <v>1</v>
      </c>
      <c r="W94" s="198" t="s">
        <v>641</v>
      </c>
      <c r="X94" s="225">
        <v>341.09999999999997</v>
      </c>
      <c r="Y94" s="226">
        <v>309.41999999999996</v>
      </c>
      <c r="AA94" s="211"/>
      <c r="AB94"/>
      <c r="AC94"/>
      <c r="AD94"/>
      <c r="AE94"/>
      <c r="AF94"/>
      <c r="AG94"/>
      <c r="AH94"/>
      <c r="AI94"/>
      <c r="AJ94"/>
      <c r="AK94"/>
      <c r="AL94" s="196">
        <v>0</v>
      </c>
      <c r="AM94" s="196"/>
      <c r="AN94"/>
      <c r="AO94"/>
      <c r="AP94"/>
      <c r="AQ94"/>
      <c r="AR94"/>
      <c r="AS94"/>
      <c r="AT94"/>
      <c r="AU94"/>
      <c r="AV94"/>
      <c r="AW94"/>
      <c r="AX94" s="196">
        <v>0</v>
      </c>
    </row>
    <row r="95" spans="1:50" ht="62.5" x14ac:dyDescent="0.3">
      <c r="A95" s="197">
        <v>3</v>
      </c>
      <c r="B95" s="198" t="s">
        <v>642</v>
      </c>
      <c r="C95" s="199" t="s">
        <v>633</v>
      </c>
      <c r="D95" s="199" t="s">
        <v>634</v>
      </c>
      <c r="E95" s="199" t="s">
        <v>143</v>
      </c>
      <c r="F95" s="199" t="s">
        <v>16</v>
      </c>
      <c r="G95" s="200" t="b">
        <v>1</v>
      </c>
      <c r="H95" s="201">
        <v>276</v>
      </c>
      <c r="I95" s="201">
        <v>304.8</v>
      </c>
      <c r="J95" s="201">
        <v>257</v>
      </c>
      <c r="K95" s="202">
        <v>582.15893399999993</v>
      </c>
      <c r="L95" s="203">
        <v>1.2652098599221788</v>
      </c>
      <c r="M95" s="204" t="s">
        <v>335</v>
      </c>
      <c r="N95" s="204"/>
      <c r="O95" s="205" t="s">
        <v>643</v>
      </c>
      <c r="P95" s="198" t="s">
        <v>552</v>
      </c>
      <c r="Q95" s="216" t="s">
        <v>642</v>
      </c>
      <c r="R95" s="198" t="s">
        <v>644</v>
      </c>
      <c r="S95" s="198" t="s">
        <v>645</v>
      </c>
      <c r="T95" s="198" t="s">
        <v>646</v>
      </c>
      <c r="U95" s="207">
        <v>582.15893399999993</v>
      </c>
      <c r="V95" s="198" t="b">
        <v>1</v>
      </c>
      <c r="W95" s="198" t="s">
        <v>647</v>
      </c>
      <c r="X95" s="208">
        <v>276.07500000000005</v>
      </c>
      <c r="Y95" s="208">
        <v>304.8</v>
      </c>
      <c r="Z95" s="208">
        <v>344.65220588235286</v>
      </c>
      <c r="AA95" s="211"/>
      <c r="AB95"/>
      <c r="AC95"/>
      <c r="AD95"/>
      <c r="AE95"/>
      <c r="AF95"/>
      <c r="AG95"/>
      <c r="AH95"/>
      <c r="AI95"/>
      <c r="AJ95"/>
      <c r="AK95"/>
      <c r="AL95" s="196">
        <v>0</v>
      </c>
      <c r="AM95" s="196"/>
      <c r="AN95"/>
      <c r="AO95"/>
      <c r="AP95"/>
      <c r="AQ95"/>
      <c r="AR95"/>
      <c r="AS95"/>
      <c r="AT95"/>
      <c r="AU95"/>
      <c r="AV95"/>
      <c r="AW95"/>
      <c r="AX95" s="196">
        <v>0</v>
      </c>
    </row>
    <row r="96" spans="1:50" ht="87.5" x14ac:dyDescent="0.3">
      <c r="A96" s="197">
        <v>4</v>
      </c>
      <c r="B96" s="198" t="s">
        <v>648</v>
      </c>
      <c r="C96" s="199" t="s">
        <v>633</v>
      </c>
      <c r="D96" s="199" t="s">
        <v>634</v>
      </c>
      <c r="E96" s="199" t="s">
        <v>268</v>
      </c>
      <c r="F96" s="199" t="s">
        <v>271</v>
      </c>
      <c r="G96" s="200" t="b">
        <v>1</v>
      </c>
      <c r="H96" s="201"/>
      <c r="I96" s="201"/>
      <c r="J96" s="201"/>
      <c r="K96" s="202">
        <v>1078.3534400000001</v>
      </c>
      <c r="L96" s="203" t="s">
        <v>416</v>
      </c>
      <c r="M96" s="204" t="s">
        <v>335</v>
      </c>
      <c r="N96" s="204"/>
      <c r="O96" s="205" t="s">
        <v>649</v>
      </c>
      <c r="P96" s="198" t="s">
        <v>650</v>
      </c>
      <c r="Q96" s="216" t="s">
        <v>648</v>
      </c>
      <c r="R96" s="198" t="s">
        <v>651</v>
      </c>
      <c r="S96" s="198">
        <v>0</v>
      </c>
      <c r="T96" s="198" t="s">
        <v>652</v>
      </c>
      <c r="U96" s="207">
        <v>1078.3534400000001</v>
      </c>
      <c r="V96" s="198" t="b">
        <v>1</v>
      </c>
      <c r="W96" s="198" t="s">
        <v>653</v>
      </c>
      <c r="X96" s="208"/>
      <c r="Y96" s="208"/>
      <c r="Z96" s="208"/>
      <c r="AA96" s="211"/>
      <c r="AB96"/>
      <c r="AC96"/>
      <c r="AD96"/>
      <c r="AE96"/>
      <c r="AF96"/>
      <c r="AG96"/>
      <c r="AH96"/>
      <c r="AI96"/>
      <c r="AJ96"/>
      <c r="AK96"/>
      <c r="AL96" s="196">
        <v>0</v>
      </c>
      <c r="AM96" s="196"/>
      <c r="AN96"/>
      <c r="AO96"/>
      <c r="AP96"/>
      <c r="AQ96"/>
      <c r="AR96"/>
      <c r="AS96"/>
      <c r="AT96"/>
      <c r="AU96"/>
      <c r="AV96"/>
      <c r="AW96"/>
      <c r="AX96" s="196">
        <v>0</v>
      </c>
    </row>
    <row r="97" spans="1:50" ht="50" x14ac:dyDescent="0.3">
      <c r="A97" s="197">
        <v>5</v>
      </c>
      <c r="B97" s="198" t="s">
        <v>654</v>
      </c>
      <c r="C97" s="199" t="s">
        <v>633</v>
      </c>
      <c r="D97" s="199" t="s">
        <v>634</v>
      </c>
      <c r="E97" s="199" t="s">
        <v>148</v>
      </c>
      <c r="F97" s="199" t="s">
        <v>147</v>
      </c>
      <c r="G97" s="200" t="b">
        <v>1</v>
      </c>
      <c r="H97" s="201"/>
      <c r="I97" s="201"/>
      <c r="J97" s="201"/>
      <c r="K97" s="202">
        <v>909.32393474999992</v>
      </c>
      <c r="L97" s="203" t="s">
        <v>416</v>
      </c>
      <c r="M97" s="204" t="s">
        <v>335</v>
      </c>
      <c r="N97" s="204"/>
      <c r="O97" s="205" t="s">
        <v>655</v>
      </c>
      <c r="P97" s="206" t="s">
        <v>535</v>
      </c>
      <c r="Q97" s="206" t="s">
        <v>656</v>
      </c>
      <c r="R97" s="198" t="s">
        <v>657</v>
      </c>
      <c r="S97" s="198" t="s">
        <v>351</v>
      </c>
      <c r="T97" s="198" t="s">
        <v>658</v>
      </c>
      <c r="U97" s="207">
        <v>909.32393474999992</v>
      </c>
      <c r="V97" s="198" t="b">
        <v>1</v>
      </c>
      <c r="W97" s="198" t="s">
        <v>659</v>
      </c>
      <c r="X97" s="208"/>
      <c r="Y97" s="208"/>
      <c r="Z97" s="208"/>
      <c r="AA97" s="211"/>
      <c r="AB97"/>
      <c r="AC97"/>
      <c r="AD97"/>
      <c r="AE97"/>
      <c r="AF97"/>
      <c r="AG97"/>
      <c r="AH97"/>
      <c r="AI97"/>
      <c r="AJ97"/>
      <c r="AK97"/>
      <c r="AL97" s="196">
        <v>0</v>
      </c>
      <c r="AM97" s="196"/>
      <c r="AN97"/>
      <c r="AO97"/>
      <c r="AP97"/>
      <c r="AQ97"/>
      <c r="AR97"/>
      <c r="AS97"/>
      <c r="AT97"/>
      <c r="AU97"/>
      <c r="AV97"/>
      <c r="AW97"/>
      <c r="AX97" s="196">
        <v>0</v>
      </c>
    </row>
    <row r="98" spans="1:50" ht="87.5" x14ac:dyDescent="0.3">
      <c r="A98" s="197">
        <v>6</v>
      </c>
      <c r="B98" s="198" t="s">
        <v>660</v>
      </c>
      <c r="C98" s="199" t="s">
        <v>633</v>
      </c>
      <c r="D98" s="199" t="s">
        <v>634</v>
      </c>
      <c r="E98" s="199" t="s">
        <v>661</v>
      </c>
      <c r="F98" s="199" t="s">
        <v>144</v>
      </c>
      <c r="G98" s="200" t="b">
        <v>1</v>
      </c>
      <c r="H98" s="201"/>
      <c r="I98" s="201"/>
      <c r="J98" s="201">
        <v>1842</v>
      </c>
      <c r="K98" s="202">
        <v>2210.1763799999999</v>
      </c>
      <c r="L98" s="203">
        <v>0.19987859934853414</v>
      </c>
      <c r="M98" s="204" t="s">
        <v>601</v>
      </c>
      <c r="N98" s="204"/>
      <c r="O98" s="205" t="s">
        <v>662</v>
      </c>
      <c r="P98" s="198" t="s">
        <v>663</v>
      </c>
      <c r="Q98" s="237" t="s">
        <v>660</v>
      </c>
      <c r="R98" s="198" t="s">
        <v>664</v>
      </c>
      <c r="S98" s="198">
        <v>0</v>
      </c>
      <c r="T98" s="198" t="s">
        <v>665</v>
      </c>
      <c r="U98" s="207">
        <v>2210.1763799999999</v>
      </c>
      <c r="V98" s="198" t="b">
        <v>1</v>
      </c>
      <c r="W98" s="198" t="s">
        <v>666</v>
      </c>
      <c r="X98" s="208"/>
      <c r="Y98" s="208"/>
      <c r="AA98" s="211"/>
      <c r="AB98"/>
      <c r="AC98"/>
      <c r="AD98"/>
      <c r="AE98"/>
      <c r="AF98"/>
      <c r="AG98"/>
      <c r="AH98"/>
      <c r="AI98"/>
      <c r="AJ98"/>
      <c r="AK98"/>
      <c r="AL98" s="196">
        <v>0</v>
      </c>
      <c r="AM98" s="196"/>
      <c r="AN98"/>
      <c r="AO98"/>
      <c r="AP98"/>
      <c r="AQ98"/>
      <c r="AR98"/>
      <c r="AS98"/>
      <c r="AT98"/>
      <c r="AU98"/>
      <c r="AV98"/>
      <c r="AW98"/>
      <c r="AX98" s="196">
        <v>0</v>
      </c>
    </row>
    <row r="99" spans="1:50" ht="98" x14ac:dyDescent="0.3">
      <c r="A99" s="197">
        <v>7</v>
      </c>
      <c r="B99" s="198" t="s">
        <v>667</v>
      </c>
      <c r="C99" s="199" t="s">
        <v>633</v>
      </c>
      <c r="D99" s="199" t="s">
        <v>634</v>
      </c>
      <c r="E99" s="199" t="s">
        <v>668</v>
      </c>
      <c r="F99" s="199" t="s">
        <v>144</v>
      </c>
      <c r="G99" s="200" t="b">
        <v>1</v>
      </c>
      <c r="H99" s="201"/>
      <c r="I99" s="201"/>
      <c r="J99" s="201" t="s">
        <v>140</v>
      </c>
      <c r="K99" s="202" t="s">
        <v>140</v>
      </c>
      <c r="L99" s="203" t="s">
        <v>335</v>
      </c>
      <c r="M99" s="204" t="s">
        <v>601</v>
      </c>
      <c r="N99" s="204"/>
      <c r="O99" s="205" t="s">
        <v>669</v>
      </c>
      <c r="P99" s="198" t="s">
        <v>663</v>
      </c>
      <c r="Q99" s="238" t="s">
        <v>667</v>
      </c>
      <c r="R99" s="198">
        <v>0</v>
      </c>
      <c r="S99" s="198">
        <v>0</v>
      </c>
      <c r="T99" s="198" t="s">
        <v>670</v>
      </c>
      <c r="U99" s="207" t="s">
        <v>140</v>
      </c>
      <c r="V99" s="198" t="b">
        <v>1</v>
      </c>
      <c r="W99" s="198" t="s">
        <v>666</v>
      </c>
      <c r="X99" s="208"/>
      <c r="Y99" s="208"/>
      <c r="AA99" s="211"/>
      <c r="AB99"/>
      <c r="AC99"/>
      <c r="AD99"/>
      <c r="AE99"/>
      <c r="AF99"/>
      <c r="AG99"/>
      <c r="AH99"/>
      <c r="AI99"/>
      <c r="AJ99"/>
      <c r="AK99"/>
      <c r="AL99" s="196">
        <v>0</v>
      </c>
      <c r="AM99" s="196"/>
      <c r="AN99"/>
      <c r="AO99"/>
      <c r="AP99"/>
      <c r="AQ99"/>
      <c r="AR99"/>
      <c r="AS99"/>
      <c r="AT99"/>
      <c r="AU99"/>
      <c r="AV99"/>
      <c r="AW99"/>
      <c r="AX99" s="196">
        <v>0</v>
      </c>
    </row>
    <row r="100" spans="1:50" ht="42" x14ac:dyDescent="0.3">
      <c r="A100" s="197">
        <v>8</v>
      </c>
      <c r="B100" s="198" t="s">
        <v>671</v>
      </c>
      <c r="C100" s="199" t="s">
        <v>633</v>
      </c>
      <c r="D100" s="199" t="s">
        <v>634</v>
      </c>
      <c r="E100" s="199" t="s">
        <v>672</v>
      </c>
      <c r="F100" s="199"/>
      <c r="G100" s="200" t="b">
        <v>1</v>
      </c>
      <c r="H100" s="201"/>
      <c r="I100" s="201" t="s">
        <v>591</v>
      </c>
      <c r="J100" s="201" t="s">
        <v>591</v>
      </c>
      <c r="K100" s="202" t="s">
        <v>598</v>
      </c>
      <c r="L100" s="203" t="s">
        <v>335</v>
      </c>
      <c r="M100" s="204" t="s">
        <v>335</v>
      </c>
      <c r="N100" s="204"/>
      <c r="O100" s="205" t="s">
        <v>673</v>
      </c>
      <c r="P100" s="198" t="s">
        <v>69</v>
      </c>
      <c r="Q100" s="206"/>
      <c r="R100" s="198" t="s">
        <v>335</v>
      </c>
      <c r="S100" s="198" t="s">
        <v>69</v>
      </c>
      <c r="T100" s="198" t="s">
        <v>335</v>
      </c>
      <c r="U100" s="207" t="s">
        <v>335</v>
      </c>
      <c r="V100" s="198" t="s">
        <v>335</v>
      </c>
      <c r="W100" s="198"/>
      <c r="X100" s="208"/>
      <c r="AA100" s="211"/>
      <c r="AB100"/>
      <c r="AC100"/>
      <c r="AD100"/>
      <c r="AE100"/>
      <c r="AF100"/>
      <c r="AG100"/>
      <c r="AH100"/>
      <c r="AI100"/>
      <c r="AJ100"/>
      <c r="AK100"/>
      <c r="AL100" s="196">
        <v>0</v>
      </c>
      <c r="AM100" s="196"/>
      <c r="AN100"/>
      <c r="AO100"/>
      <c r="AP100"/>
      <c r="AQ100"/>
      <c r="AR100"/>
      <c r="AS100"/>
      <c r="AT100"/>
      <c r="AU100"/>
      <c r="AV100"/>
      <c r="AW100"/>
      <c r="AX100" s="196">
        <v>0</v>
      </c>
    </row>
    <row r="101" spans="1:50" ht="42" x14ac:dyDescent="0.3">
      <c r="A101" s="197">
        <v>1</v>
      </c>
      <c r="B101" s="198" t="s">
        <v>674</v>
      </c>
      <c r="C101" s="199" t="s">
        <v>675</v>
      </c>
      <c r="D101" s="199" t="s">
        <v>676</v>
      </c>
      <c r="E101" s="199" t="s">
        <v>119</v>
      </c>
      <c r="F101" s="199" t="s">
        <v>16</v>
      </c>
      <c r="G101" s="200" t="b">
        <v>1</v>
      </c>
      <c r="H101" s="201">
        <v>99</v>
      </c>
      <c r="I101" s="201">
        <v>172.85500000000002</v>
      </c>
      <c r="J101" s="201">
        <v>126</v>
      </c>
      <c r="K101" s="202">
        <v>127.54424024999999</v>
      </c>
      <c r="L101" s="203">
        <v>1.2255874999999916E-2</v>
      </c>
      <c r="M101" s="204" t="s">
        <v>335</v>
      </c>
      <c r="N101" s="204"/>
      <c r="O101" s="205"/>
      <c r="P101" s="198" t="s">
        <v>552</v>
      </c>
      <c r="Q101" s="216" t="s">
        <v>674</v>
      </c>
      <c r="R101" s="198" t="s">
        <v>636</v>
      </c>
      <c r="S101" s="198" t="s">
        <v>351</v>
      </c>
      <c r="T101" s="198" t="s">
        <v>637</v>
      </c>
      <c r="U101" s="207">
        <v>127.54424024999999</v>
      </c>
      <c r="V101" s="198" t="b">
        <v>1</v>
      </c>
      <c r="W101" s="198" t="s">
        <v>677</v>
      </c>
      <c r="X101" s="225">
        <v>97.5</v>
      </c>
      <c r="Y101" s="226">
        <v>172.85500000000002</v>
      </c>
      <c r="AA101" s="211"/>
      <c r="AB101"/>
      <c r="AC101"/>
      <c r="AD101"/>
      <c r="AE101"/>
      <c r="AF101"/>
      <c r="AG101"/>
      <c r="AH101"/>
      <c r="AI101"/>
      <c r="AJ101"/>
      <c r="AK101"/>
      <c r="AL101" s="196">
        <v>0</v>
      </c>
      <c r="AM101" s="196"/>
      <c r="AN101"/>
      <c r="AO101"/>
      <c r="AP101"/>
      <c r="AQ101"/>
      <c r="AR101"/>
      <c r="AS101"/>
      <c r="AT101"/>
      <c r="AU101"/>
      <c r="AV101"/>
      <c r="AW101"/>
      <c r="AX101" s="196">
        <v>0</v>
      </c>
    </row>
    <row r="102" spans="1:50" ht="41" customHeight="1" x14ac:dyDescent="0.3">
      <c r="A102" s="197">
        <v>2</v>
      </c>
      <c r="B102" s="198" t="s">
        <v>678</v>
      </c>
      <c r="C102" s="199" t="s">
        <v>675</v>
      </c>
      <c r="D102" s="199" t="s">
        <v>676</v>
      </c>
      <c r="E102" s="199" t="s">
        <v>272</v>
      </c>
      <c r="F102" s="199" t="s">
        <v>16</v>
      </c>
      <c r="G102" s="200" t="b">
        <v>1</v>
      </c>
      <c r="H102" s="201">
        <v>471</v>
      </c>
      <c r="I102" s="201">
        <v>511.15</v>
      </c>
      <c r="J102" s="201">
        <v>468</v>
      </c>
      <c r="K102" s="202">
        <v>465.10943849999995</v>
      </c>
      <c r="L102" s="203">
        <v>-6.1764134615385213E-3</v>
      </c>
      <c r="M102" s="204" t="s">
        <v>335</v>
      </c>
      <c r="N102" s="204"/>
      <c r="O102" s="205"/>
      <c r="P102" s="198" t="s">
        <v>552</v>
      </c>
      <c r="Q102" s="206" t="s">
        <v>678</v>
      </c>
      <c r="R102" s="198" t="s">
        <v>640</v>
      </c>
      <c r="S102" s="198" t="s">
        <v>679</v>
      </c>
      <c r="T102" s="198" t="s">
        <v>637</v>
      </c>
      <c r="U102" s="207">
        <v>465.10943849999995</v>
      </c>
      <c r="V102" s="198" t="b">
        <v>1</v>
      </c>
      <c r="W102" s="198" t="s">
        <v>680</v>
      </c>
      <c r="X102" s="225">
        <v>454.73999999999995</v>
      </c>
      <c r="Y102" s="226">
        <v>511.15</v>
      </c>
      <c r="AA102" s="211"/>
      <c r="AB102"/>
      <c r="AC102"/>
      <c r="AD102"/>
      <c r="AE102"/>
      <c r="AF102"/>
      <c r="AG102"/>
      <c r="AH102"/>
      <c r="AI102"/>
      <c r="AJ102"/>
      <c r="AK102"/>
      <c r="AL102" s="196">
        <v>0</v>
      </c>
      <c r="AM102" s="196"/>
      <c r="AN102"/>
      <c r="AO102"/>
      <c r="AP102"/>
      <c r="AQ102"/>
      <c r="AR102"/>
      <c r="AS102"/>
      <c r="AT102"/>
      <c r="AU102"/>
      <c r="AV102"/>
      <c r="AW102"/>
      <c r="AX102" s="196">
        <v>0</v>
      </c>
    </row>
    <row r="103" spans="1:50" ht="48.5" customHeight="1" x14ac:dyDescent="0.3">
      <c r="A103" s="197">
        <v>3</v>
      </c>
      <c r="B103" s="198" t="s">
        <v>681</v>
      </c>
      <c r="C103" s="199" t="s">
        <v>675</v>
      </c>
      <c r="D103" s="199" t="s">
        <v>682</v>
      </c>
      <c r="E103" s="199" t="s">
        <v>273</v>
      </c>
      <c r="F103" s="199" t="s">
        <v>274</v>
      </c>
      <c r="G103" s="200" t="b">
        <v>1</v>
      </c>
      <c r="H103" s="201"/>
      <c r="I103" s="201"/>
      <c r="J103" s="201"/>
      <c r="K103" s="202">
        <v>186.04377539999999</v>
      </c>
      <c r="L103" s="203" t="s">
        <v>416</v>
      </c>
      <c r="M103" s="204" t="s">
        <v>335</v>
      </c>
      <c r="N103" s="204"/>
      <c r="O103" s="205" t="s">
        <v>683</v>
      </c>
      <c r="P103" s="198" t="s">
        <v>552</v>
      </c>
      <c r="Q103" s="206" t="s">
        <v>684</v>
      </c>
      <c r="R103" s="198"/>
      <c r="S103" s="198"/>
      <c r="T103" s="198"/>
      <c r="U103" s="207"/>
      <c r="V103" s="198"/>
      <c r="W103" s="198"/>
      <c r="X103" s="225"/>
      <c r="Y103" s="226"/>
      <c r="AA103" s="211"/>
      <c r="AB103"/>
      <c r="AC103"/>
      <c r="AD103"/>
      <c r="AE103"/>
      <c r="AF103"/>
      <c r="AG103"/>
      <c r="AH103"/>
      <c r="AI103"/>
      <c r="AJ103"/>
      <c r="AK103"/>
      <c r="AL103" s="196">
        <v>0</v>
      </c>
      <c r="AM103" s="196"/>
      <c r="AN103"/>
      <c r="AO103"/>
      <c r="AP103"/>
      <c r="AQ103"/>
      <c r="AR103"/>
      <c r="AS103"/>
      <c r="AT103"/>
      <c r="AU103"/>
      <c r="AV103"/>
      <c r="AW103"/>
      <c r="AX103" s="196">
        <v>0</v>
      </c>
    </row>
    <row r="104" spans="1:50" ht="56" x14ac:dyDescent="0.3">
      <c r="A104" s="197">
        <v>4</v>
      </c>
      <c r="B104" s="198" t="s">
        <v>685</v>
      </c>
      <c r="C104" s="199" t="s">
        <v>675</v>
      </c>
      <c r="D104" s="199" t="s">
        <v>686</v>
      </c>
      <c r="E104" s="199" t="s">
        <v>275</v>
      </c>
      <c r="F104" s="199" t="s">
        <v>234</v>
      </c>
      <c r="G104" s="200" t="b">
        <v>1</v>
      </c>
      <c r="H104" s="227">
        <v>0.02</v>
      </c>
      <c r="I104" s="227">
        <v>0.02</v>
      </c>
      <c r="J104" s="201">
        <v>1000</v>
      </c>
      <c r="K104" s="202">
        <v>1000</v>
      </c>
      <c r="L104" s="203">
        <v>0</v>
      </c>
      <c r="M104" s="204" t="s">
        <v>335</v>
      </c>
      <c r="N104" s="204"/>
      <c r="O104" s="304" t="s">
        <v>687</v>
      </c>
      <c r="P104" s="198" t="s">
        <v>552</v>
      </c>
      <c r="Q104" s="206"/>
      <c r="R104" s="198" t="s">
        <v>688</v>
      </c>
      <c r="S104" s="198" t="s">
        <v>335</v>
      </c>
      <c r="T104" s="198" t="s">
        <v>335</v>
      </c>
      <c r="U104" s="207" t="s">
        <v>335</v>
      </c>
      <c r="V104" s="198" t="s">
        <v>335</v>
      </c>
      <c r="W104" s="198" t="s">
        <v>688</v>
      </c>
      <c r="X104" s="208"/>
      <c r="AA104" s="211"/>
      <c r="AB104"/>
      <c r="AC104"/>
      <c r="AD104"/>
      <c r="AE104"/>
      <c r="AF104"/>
      <c r="AG104"/>
      <c r="AH104"/>
      <c r="AI104"/>
      <c r="AJ104"/>
      <c r="AK104"/>
      <c r="AL104" s="196">
        <v>0</v>
      </c>
      <c r="AM104" s="196"/>
      <c r="AN104"/>
      <c r="AO104"/>
      <c r="AP104"/>
      <c r="AQ104"/>
      <c r="AR104"/>
      <c r="AS104"/>
      <c r="AT104"/>
      <c r="AU104"/>
      <c r="AV104"/>
      <c r="AW104"/>
      <c r="AX104" s="196">
        <v>0</v>
      </c>
    </row>
    <row r="105" spans="1:50" ht="56" x14ac:dyDescent="0.3">
      <c r="A105" s="197">
        <v>5</v>
      </c>
      <c r="B105" s="198" t="s">
        <v>689</v>
      </c>
      <c r="C105" s="199" t="s">
        <v>675</v>
      </c>
      <c r="D105" s="199" t="s">
        <v>676</v>
      </c>
      <c r="E105" s="199" t="s">
        <v>276</v>
      </c>
      <c r="F105" s="199" t="s">
        <v>234</v>
      </c>
      <c r="G105" s="200" t="b">
        <v>1</v>
      </c>
      <c r="H105" s="227">
        <v>0.02</v>
      </c>
      <c r="I105" s="227">
        <v>0.02</v>
      </c>
      <c r="J105" s="201">
        <v>2400</v>
      </c>
      <c r="K105" s="202">
        <v>2400</v>
      </c>
      <c r="L105" s="203">
        <v>0</v>
      </c>
      <c r="M105" s="204" t="s">
        <v>335</v>
      </c>
      <c r="N105" s="204"/>
      <c r="O105" s="305"/>
      <c r="P105" s="198" t="s">
        <v>552</v>
      </c>
      <c r="Q105" s="206"/>
      <c r="R105" s="198" t="s">
        <v>690</v>
      </c>
      <c r="S105" s="198" t="s">
        <v>335</v>
      </c>
      <c r="T105" s="198" t="s">
        <v>335</v>
      </c>
      <c r="U105" s="207" t="s">
        <v>335</v>
      </c>
      <c r="V105" s="198" t="s">
        <v>335</v>
      </c>
      <c r="W105" s="198" t="s">
        <v>690</v>
      </c>
      <c r="X105" s="208"/>
      <c r="AA105" s="211"/>
      <c r="AB105"/>
      <c r="AC105"/>
      <c r="AD105"/>
      <c r="AE105"/>
      <c r="AF105"/>
      <c r="AG105"/>
      <c r="AH105"/>
      <c r="AI105"/>
      <c r="AJ105"/>
      <c r="AK105"/>
      <c r="AL105" s="196">
        <v>0</v>
      </c>
      <c r="AM105" s="196"/>
      <c r="AN105"/>
      <c r="AO105"/>
      <c r="AP105"/>
      <c r="AQ105"/>
      <c r="AR105"/>
      <c r="AS105"/>
      <c r="AT105"/>
      <c r="AU105"/>
      <c r="AV105"/>
      <c r="AW105"/>
      <c r="AX105" s="196">
        <v>0</v>
      </c>
    </row>
    <row r="106" spans="1:50" ht="56" x14ac:dyDescent="0.3">
      <c r="A106" s="197">
        <v>6</v>
      </c>
      <c r="B106" s="198" t="s">
        <v>691</v>
      </c>
      <c r="C106" s="199" t="s">
        <v>675</v>
      </c>
      <c r="D106" s="199" t="s">
        <v>676</v>
      </c>
      <c r="E106" s="199" t="s">
        <v>277</v>
      </c>
      <c r="F106" s="199" t="s">
        <v>234</v>
      </c>
      <c r="G106" s="200" t="b">
        <v>1</v>
      </c>
      <c r="H106" s="227">
        <v>0.02</v>
      </c>
      <c r="I106" s="227">
        <v>0.02</v>
      </c>
      <c r="J106" s="201">
        <v>3800</v>
      </c>
      <c r="K106" s="202">
        <v>3800</v>
      </c>
      <c r="L106" s="203">
        <v>0</v>
      </c>
      <c r="M106" s="204" t="s">
        <v>335</v>
      </c>
      <c r="N106" s="204"/>
      <c r="O106" s="305"/>
      <c r="P106" s="198" t="s">
        <v>552</v>
      </c>
      <c r="Q106" s="206"/>
      <c r="R106" s="198" t="s">
        <v>690</v>
      </c>
      <c r="S106" s="198" t="s">
        <v>335</v>
      </c>
      <c r="T106" s="198" t="s">
        <v>335</v>
      </c>
      <c r="U106" s="207" t="s">
        <v>335</v>
      </c>
      <c r="V106" s="198" t="s">
        <v>335</v>
      </c>
      <c r="W106" s="198" t="s">
        <v>690</v>
      </c>
      <c r="X106" s="208"/>
      <c r="AA106" s="211"/>
      <c r="AB106"/>
      <c r="AC106"/>
      <c r="AD106"/>
      <c r="AE106"/>
      <c r="AF106"/>
      <c r="AG106"/>
      <c r="AH106"/>
      <c r="AI106"/>
      <c r="AJ106"/>
      <c r="AK106"/>
      <c r="AL106" s="196">
        <v>0</v>
      </c>
      <c r="AM106" s="196"/>
      <c r="AN106"/>
      <c r="AO106"/>
      <c r="AP106"/>
      <c r="AQ106"/>
      <c r="AR106"/>
      <c r="AS106"/>
      <c r="AT106"/>
      <c r="AU106"/>
      <c r="AV106"/>
      <c r="AW106"/>
      <c r="AX106" s="196">
        <v>0</v>
      </c>
    </row>
    <row r="107" spans="1:50" ht="70" x14ac:dyDescent="0.3">
      <c r="A107" s="197">
        <v>7</v>
      </c>
      <c r="B107" s="198" t="s">
        <v>692</v>
      </c>
      <c r="C107" s="199" t="s">
        <v>675</v>
      </c>
      <c r="D107" s="199" t="s">
        <v>676</v>
      </c>
      <c r="E107" s="199" t="s">
        <v>278</v>
      </c>
      <c r="F107" s="199" t="s">
        <v>279</v>
      </c>
      <c r="G107" s="200" t="b">
        <v>1</v>
      </c>
      <c r="H107" s="227">
        <v>0.02</v>
      </c>
      <c r="I107" s="227">
        <v>0.02</v>
      </c>
      <c r="J107" s="239">
        <v>4.0000000000000001E-3</v>
      </c>
      <c r="K107" s="240">
        <v>4.0000000000000001E-3</v>
      </c>
      <c r="L107" s="203">
        <v>0</v>
      </c>
      <c r="M107" s="204" t="s">
        <v>335</v>
      </c>
      <c r="N107" s="204"/>
      <c r="O107" s="306"/>
      <c r="P107" s="198" t="s">
        <v>552</v>
      </c>
      <c r="Q107" s="206"/>
      <c r="R107" s="198" t="s">
        <v>690</v>
      </c>
      <c r="S107" s="198" t="s">
        <v>335</v>
      </c>
      <c r="T107" s="198" t="s">
        <v>335</v>
      </c>
      <c r="U107" s="207" t="s">
        <v>335</v>
      </c>
      <c r="V107" s="198" t="s">
        <v>335</v>
      </c>
      <c r="W107" s="198" t="s">
        <v>690</v>
      </c>
      <c r="X107" s="208"/>
      <c r="AA107" s="211"/>
      <c r="AB107"/>
      <c r="AC107"/>
      <c r="AD107"/>
      <c r="AE107"/>
      <c r="AF107"/>
      <c r="AG107"/>
      <c r="AH107"/>
      <c r="AI107"/>
      <c r="AJ107"/>
      <c r="AK107"/>
      <c r="AL107" s="196">
        <v>0</v>
      </c>
      <c r="AM107" s="196"/>
      <c r="AN107"/>
      <c r="AO107"/>
      <c r="AP107"/>
      <c r="AQ107"/>
      <c r="AR107"/>
      <c r="AS107"/>
      <c r="AT107"/>
      <c r="AU107"/>
      <c r="AV107"/>
      <c r="AW107"/>
      <c r="AX107" s="196">
        <v>0</v>
      </c>
    </row>
    <row r="108" spans="1:50" ht="87.5" x14ac:dyDescent="0.3">
      <c r="A108" s="197">
        <v>8</v>
      </c>
      <c r="B108" s="198" t="s">
        <v>693</v>
      </c>
      <c r="C108" s="199" t="s">
        <v>675</v>
      </c>
      <c r="D108" s="199" t="s">
        <v>676</v>
      </c>
      <c r="E108" s="199" t="s">
        <v>280</v>
      </c>
      <c r="F108" s="199" t="s">
        <v>271</v>
      </c>
      <c r="G108" s="200" t="b">
        <v>1</v>
      </c>
      <c r="H108" s="227"/>
      <c r="I108" s="227"/>
      <c r="J108" s="239"/>
      <c r="K108" s="202">
        <v>1078.3534400000001</v>
      </c>
      <c r="L108" s="203" t="s">
        <v>416</v>
      </c>
      <c r="M108" s="204" t="s">
        <v>335</v>
      </c>
      <c r="N108" s="204"/>
      <c r="O108" s="205" t="s">
        <v>649</v>
      </c>
      <c r="P108" s="198" t="s">
        <v>650</v>
      </c>
      <c r="Q108" s="206" t="s">
        <v>648</v>
      </c>
      <c r="R108" s="198" t="s">
        <v>651</v>
      </c>
      <c r="S108" s="198">
        <v>0</v>
      </c>
      <c r="T108" s="198" t="s">
        <v>652</v>
      </c>
      <c r="U108" s="207">
        <v>1078.3534400000001</v>
      </c>
      <c r="V108" s="198" t="b">
        <v>1</v>
      </c>
      <c r="W108" s="198" t="s">
        <v>653</v>
      </c>
      <c r="X108" s="208"/>
      <c r="AA108" s="211"/>
      <c r="AB108"/>
      <c r="AC108"/>
      <c r="AD108"/>
      <c r="AE108"/>
      <c r="AF108"/>
      <c r="AG108"/>
      <c r="AH108"/>
      <c r="AI108"/>
      <c r="AJ108"/>
      <c r="AK108"/>
      <c r="AL108" s="196">
        <v>0</v>
      </c>
      <c r="AM108" s="196"/>
      <c r="AN108"/>
      <c r="AO108"/>
      <c r="AP108"/>
      <c r="AQ108"/>
      <c r="AR108"/>
      <c r="AS108"/>
      <c r="AT108"/>
      <c r="AU108"/>
      <c r="AV108"/>
      <c r="AW108"/>
      <c r="AX108" s="196">
        <v>0</v>
      </c>
    </row>
    <row r="109" spans="1:50" ht="42" x14ac:dyDescent="0.3">
      <c r="A109" s="197">
        <v>9</v>
      </c>
      <c r="B109" s="198" t="s">
        <v>694</v>
      </c>
      <c r="C109" s="199" t="s">
        <v>675</v>
      </c>
      <c r="D109" s="199" t="s">
        <v>676</v>
      </c>
      <c r="E109" s="199" t="s">
        <v>695</v>
      </c>
      <c r="F109" s="199" t="s">
        <v>282</v>
      </c>
      <c r="G109" s="200" t="b">
        <v>1</v>
      </c>
      <c r="H109" s="227"/>
      <c r="I109" s="227"/>
      <c r="J109" s="239"/>
      <c r="K109" s="202" t="s">
        <v>140</v>
      </c>
      <c r="L109" s="203" t="s">
        <v>416</v>
      </c>
      <c r="M109" s="204" t="s">
        <v>335</v>
      </c>
      <c r="N109" s="204"/>
      <c r="O109" s="205"/>
      <c r="P109" s="198"/>
      <c r="Q109" s="206"/>
      <c r="R109" s="198"/>
      <c r="S109" s="198"/>
      <c r="T109" s="198"/>
      <c r="U109" s="207"/>
      <c r="V109" s="198"/>
      <c r="W109" s="198"/>
      <c r="X109" s="208"/>
      <c r="AA109" s="211"/>
      <c r="AB109"/>
      <c r="AC109"/>
      <c r="AD109"/>
      <c r="AE109"/>
      <c r="AF109"/>
      <c r="AG109"/>
      <c r="AH109"/>
      <c r="AI109"/>
      <c r="AJ109"/>
      <c r="AK109"/>
      <c r="AL109" s="196">
        <v>0</v>
      </c>
      <c r="AM109" s="196"/>
      <c r="AN109"/>
      <c r="AO109"/>
      <c r="AP109"/>
      <c r="AQ109"/>
      <c r="AR109"/>
      <c r="AS109"/>
      <c r="AT109"/>
      <c r="AU109"/>
      <c r="AV109"/>
      <c r="AW109"/>
      <c r="AX109" s="196">
        <v>0</v>
      </c>
    </row>
    <row r="110" spans="1:50" ht="50" x14ac:dyDescent="0.3">
      <c r="A110" s="197">
        <v>10</v>
      </c>
      <c r="B110" s="198" t="s">
        <v>696</v>
      </c>
      <c r="C110" s="199" t="s">
        <v>675</v>
      </c>
      <c r="D110" s="199" t="s">
        <v>676</v>
      </c>
      <c r="E110" s="199" t="s">
        <v>115</v>
      </c>
      <c r="F110" s="199" t="s">
        <v>145</v>
      </c>
      <c r="G110" s="200" t="b">
        <v>1</v>
      </c>
      <c r="H110" s="201">
        <v>460</v>
      </c>
      <c r="I110" s="201">
        <v>460.02499999999998</v>
      </c>
      <c r="J110" s="201">
        <v>413</v>
      </c>
      <c r="K110" s="202">
        <v>429.75401962499996</v>
      </c>
      <c r="L110" s="203">
        <v>4.056663347457623E-2</v>
      </c>
      <c r="M110" s="204" t="s">
        <v>335</v>
      </c>
      <c r="N110" s="204"/>
      <c r="O110" s="205" t="s">
        <v>697</v>
      </c>
      <c r="P110" s="198" t="s">
        <v>535</v>
      </c>
      <c r="Q110" s="216" t="s">
        <v>696</v>
      </c>
      <c r="R110" s="198" t="s">
        <v>698</v>
      </c>
      <c r="S110" s="198" t="s">
        <v>351</v>
      </c>
      <c r="T110" s="198" t="s">
        <v>658</v>
      </c>
      <c r="U110" s="207">
        <v>429.75401962499996</v>
      </c>
      <c r="V110" s="198" t="b">
        <v>1</v>
      </c>
      <c r="W110" s="198" t="s">
        <v>699</v>
      </c>
      <c r="X110" s="208"/>
      <c r="Y110" s="209">
        <v>460.02499999999998</v>
      </c>
      <c r="AA110" s="211"/>
      <c r="AB110"/>
      <c r="AC110"/>
      <c r="AD110"/>
      <c r="AE110"/>
      <c r="AF110"/>
      <c r="AG110"/>
      <c r="AH110"/>
      <c r="AI110"/>
      <c r="AJ110"/>
      <c r="AK110"/>
      <c r="AL110" s="196">
        <v>0</v>
      </c>
      <c r="AM110" s="196"/>
      <c r="AN110"/>
      <c r="AO110"/>
      <c r="AP110"/>
      <c r="AQ110"/>
      <c r="AR110"/>
      <c r="AS110"/>
      <c r="AT110"/>
      <c r="AU110"/>
      <c r="AV110"/>
      <c r="AW110"/>
      <c r="AX110" s="196">
        <v>0</v>
      </c>
    </row>
    <row r="111" spans="1:50" ht="50" x14ac:dyDescent="0.3">
      <c r="A111" s="197">
        <v>11</v>
      </c>
      <c r="B111" s="198" t="s">
        <v>700</v>
      </c>
      <c r="C111" s="199" t="s">
        <v>675</v>
      </c>
      <c r="D111" s="199" t="s">
        <v>676</v>
      </c>
      <c r="E111" s="199" t="s">
        <v>146</v>
      </c>
      <c r="F111" s="199" t="s">
        <v>147</v>
      </c>
      <c r="G111" s="200" t="b">
        <v>1</v>
      </c>
      <c r="H111" s="201">
        <v>520</v>
      </c>
      <c r="I111" s="201">
        <v>769.4</v>
      </c>
      <c r="J111" s="201">
        <v>672</v>
      </c>
      <c r="K111" s="202">
        <v>726.1228799999999</v>
      </c>
      <c r="L111" s="203">
        <v>8.0539999999999834E-2</v>
      </c>
      <c r="M111" s="204" t="s">
        <v>335</v>
      </c>
      <c r="N111" s="204"/>
      <c r="O111" s="205" t="s">
        <v>697</v>
      </c>
      <c r="P111" s="198" t="s">
        <v>535</v>
      </c>
      <c r="Q111" s="216" t="s">
        <v>700</v>
      </c>
      <c r="R111" s="198" t="s">
        <v>701</v>
      </c>
      <c r="S111" s="198" t="s">
        <v>351</v>
      </c>
      <c r="T111" s="198" t="s">
        <v>658</v>
      </c>
      <c r="U111" s="207">
        <v>726.1228799999999</v>
      </c>
      <c r="V111" s="198" t="b">
        <v>1</v>
      </c>
      <c r="W111" s="198"/>
      <c r="X111" s="208"/>
      <c r="Y111" s="209">
        <v>769.4</v>
      </c>
      <c r="AA111" s="211"/>
      <c r="AB111"/>
      <c r="AC111"/>
      <c r="AD111"/>
      <c r="AE111"/>
      <c r="AF111"/>
      <c r="AG111"/>
      <c r="AH111"/>
      <c r="AI111"/>
      <c r="AJ111"/>
      <c r="AK111"/>
      <c r="AL111" s="196">
        <v>0</v>
      </c>
      <c r="AM111" s="196"/>
      <c r="AN111"/>
      <c r="AO111"/>
      <c r="AP111"/>
      <c r="AQ111"/>
      <c r="AR111"/>
      <c r="AS111"/>
      <c r="AT111"/>
      <c r="AU111"/>
      <c r="AV111"/>
      <c r="AW111"/>
      <c r="AX111" s="196">
        <v>0</v>
      </c>
    </row>
    <row r="112" spans="1:50" ht="50" x14ac:dyDescent="0.3">
      <c r="A112" s="197">
        <v>12</v>
      </c>
      <c r="B112" s="198" t="s">
        <v>656</v>
      </c>
      <c r="C112" s="199" t="s">
        <v>675</v>
      </c>
      <c r="D112" s="199" t="s">
        <v>676</v>
      </c>
      <c r="E112" s="199" t="s">
        <v>148</v>
      </c>
      <c r="F112" s="199" t="s">
        <v>147</v>
      </c>
      <c r="G112" s="200" t="b">
        <v>1</v>
      </c>
      <c r="H112" s="201">
        <v>970</v>
      </c>
      <c r="I112" s="201">
        <v>967.34999999999991</v>
      </c>
      <c r="J112" s="201">
        <v>840</v>
      </c>
      <c r="K112" s="202">
        <v>909.32393474999992</v>
      </c>
      <c r="L112" s="203">
        <v>8.2528493749999932E-2</v>
      </c>
      <c r="M112" s="204" t="s">
        <v>335</v>
      </c>
      <c r="N112" s="204"/>
      <c r="O112" s="205" t="s">
        <v>697</v>
      </c>
      <c r="P112" s="198" t="s">
        <v>535</v>
      </c>
      <c r="Q112" s="216" t="s">
        <v>656</v>
      </c>
      <c r="R112" s="198" t="s">
        <v>657</v>
      </c>
      <c r="S112" s="198" t="s">
        <v>351</v>
      </c>
      <c r="T112" s="198" t="s">
        <v>658</v>
      </c>
      <c r="U112" s="207">
        <v>909.32393474999992</v>
      </c>
      <c r="V112" s="198" t="b">
        <v>1</v>
      </c>
      <c r="W112" s="198"/>
      <c r="X112" s="208"/>
      <c r="Y112" s="209">
        <v>967.34999999999991</v>
      </c>
      <c r="AA112" s="211"/>
      <c r="AB112"/>
      <c r="AC112"/>
      <c r="AD112"/>
      <c r="AE112"/>
      <c r="AF112"/>
      <c r="AG112"/>
      <c r="AH112"/>
      <c r="AI112"/>
      <c r="AJ112"/>
      <c r="AK112"/>
      <c r="AL112" s="196">
        <v>0</v>
      </c>
      <c r="AM112" s="196"/>
      <c r="AN112"/>
      <c r="AO112"/>
      <c r="AP112"/>
      <c r="AQ112"/>
      <c r="AR112"/>
      <c r="AS112"/>
      <c r="AT112"/>
      <c r="AU112"/>
      <c r="AV112"/>
      <c r="AW112"/>
      <c r="AX112" s="196">
        <v>0</v>
      </c>
    </row>
    <row r="113" spans="1:50" ht="56" x14ac:dyDescent="0.3">
      <c r="A113" s="197">
        <v>13</v>
      </c>
      <c r="B113" s="198" t="s">
        <v>702</v>
      </c>
      <c r="C113" s="199" t="s">
        <v>675</v>
      </c>
      <c r="D113" s="199" t="s">
        <v>676</v>
      </c>
      <c r="E113" s="199" t="s">
        <v>149</v>
      </c>
      <c r="F113" s="199" t="s">
        <v>283</v>
      </c>
      <c r="G113" s="200" t="b">
        <v>1</v>
      </c>
      <c r="H113" s="200" t="s">
        <v>703</v>
      </c>
      <c r="I113" s="200" t="s">
        <v>703</v>
      </c>
      <c r="J113" s="200" t="s">
        <v>703</v>
      </c>
      <c r="K113" s="213" t="s">
        <v>703</v>
      </c>
      <c r="L113" s="203" t="s">
        <v>335</v>
      </c>
      <c r="M113" s="204" t="s">
        <v>335</v>
      </c>
      <c r="N113" s="204"/>
      <c r="O113" s="205"/>
      <c r="P113" s="198" t="s">
        <v>552</v>
      </c>
      <c r="Q113" s="206"/>
      <c r="R113" s="198" t="s">
        <v>704</v>
      </c>
      <c r="S113" s="198" t="s">
        <v>335</v>
      </c>
      <c r="T113" s="198" t="s">
        <v>335</v>
      </c>
      <c r="U113" s="207" t="s">
        <v>335</v>
      </c>
      <c r="V113" s="198" t="s">
        <v>335</v>
      </c>
      <c r="W113" s="198" t="s">
        <v>704</v>
      </c>
      <c r="X113" s="208"/>
      <c r="AA113" s="211"/>
      <c r="AB113"/>
      <c r="AC113"/>
      <c r="AD113"/>
      <c r="AE113"/>
      <c r="AF113"/>
      <c r="AG113"/>
      <c r="AH113"/>
      <c r="AI113"/>
      <c r="AJ113"/>
      <c r="AK113"/>
      <c r="AL113" s="196">
        <v>0</v>
      </c>
      <c r="AM113" s="196"/>
      <c r="AN113"/>
      <c r="AO113"/>
      <c r="AP113"/>
      <c r="AQ113"/>
      <c r="AR113"/>
      <c r="AS113"/>
      <c r="AT113"/>
      <c r="AU113"/>
      <c r="AV113"/>
      <c r="AW113"/>
      <c r="AX113" s="196">
        <v>0</v>
      </c>
    </row>
    <row r="114" spans="1:50" ht="87.5" x14ac:dyDescent="0.3">
      <c r="A114" s="197">
        <v>14</v>
      </c>
      <c r="B114" s="198" t="s">
        <v>705</v>
      </c>
      <c r="C114" s="199" t="s">
        <v>675</v>
      </c>
      <c r="D114" s="199" t="s">
        <v>676</v>
      </c>
      <c r="E114" s="199" t="s">
        <v>269</v>
      </c>
      <c r="F114" s="199" t="s">
        <v>144</v>
      </c>
      <c r="G114" s="200" t="b">
        <v>1</v>
      </c>
      <c r="H114" s="200"/>
      <c r="I114" s="200"/>
      <c r="J114" s="201">
        <v>1842</v>
      </c>
      <c r="K114" s="202">
        <v>2210.1763799999999</v>
      </c>
      <c r="L114" s="203">
        <v>0.19987859934853414</v>
      </c>
      <c r="M114" s="204" t="s">
        <v>335</v>
      </c>
      <c r="N114" s="204"/>
      <c r="O114" s="205" t="s">
        <v>706</v>
      </c>
      <c r="P114" s="198" t="s">
        <v>663</v>
      </c>
      <c r="Q114" s="206" t="s">
        <v>660</v>
      </c>
      <c r="R114" s="198" t="s">
        <v>664</v>
      </c>
      <c r="S114" s="198">
        <v>0</v>
      </c>
      <c r="T114" s="198" t="s">
        <v>665</v>
      </c>
      <c r="U114" s="207">
        <v>2210.1763799999999</v>
      </c>
      <c r="V114" s="198" t="b">
        <v>1</v>
      </c>
      <c r="W114" s="198" t="s">
        <v>704</v>
      </c>
      <c r="X114" s="208"/>
      <c r="AA114" s="211"/>
      <c r="AB114"/>
      <c r="AC114"/>
      <c r="AD114"/>
      <c r="AE114"/>
      <c r="AF114"/>
      <c r="AG114"/>
      <c r="AH114"/>
      <c r="AI114"/>
      <c r="AJ114"/>
      <c r="AK114"/>
      <c r="AL114" s="196">
        <v>0</v>
      </c>
      <c r="AM114" s="196"/>
      <c r="AN114"/>
      <c r="AO114"/>
      <c r="AP114"/>
      <c r="AQ114"/>
      <c r="AR114"/>
      <c r="AS114"/>
      <c r="AT114"/>
      <c r="AU114"/>
      <c r="AV114"/>
      <c r="AW114"/>
      <c r="AX114" s="196">
        <v>0</v>
      </c>
    </row>
    <row r="115" spans="1:50" ht="98" x14ac:dyDescent="0.3">
      <c r="A115" s="197">
        <v>15</v>
      </c>
      <c r="B115" s="198" t="s">
        <v>707</v>
      </c>
      <c r="C115" s="199" t="s">
        <v>675</v>
      </c>
      <c r="D115" s="199" t="s">
        <v>676</v>
      </c>
      <c r="E115" s="199" t="s">
        <v>270</v>
      </c>
      <c r="F115" s="199" t="s">
        <v>144</v>
      </c>
      <c r="G115" s="200" t="b">
        <v>1</v>
      </c>
      <c r="H115" s="200"/>
      <c r="I115" s="200"/>
      <c r="J115" s="201" t="s">
        <v>140</v>
      </c>
      <c r="K115" s="202" t="s">
        <v>140</v>
      </c>
      <c r="L115" s="203" t="s">
        <v>335</v>
      </c>
      <c r="M115" s="204" t="s">
        <v>335</v>
      </c>
      <c r="N115" s="204"/>
      <c r="O115" s="205" t="s">
        <v>669</v>
      </c>
      <c r="P115" s="198" t="s">
        <v>663</v>
      </c>
      <c r="Q115" s="206" t="s">
        <v>667</v>
      </c>
      <c r="R115" s="198">
        <v>0</v>
      </c>
      <c r="S115" s="198">
        <v>0</v>
      </c>
      <c r="T115" s="198" t="s">
        <v>670</v>
      </c>
      <c r="U115" s="207" t="s">
        <v>140</v>
      </c>
      <c r="V115" s="198" t="b">
        <v>1</v>
      </c>
      <c r="W115" s="198" t="s">
        <v>704</v>
      </c>
      <c r="X115" s="208"/>
      <c r="AA115" s="211"/>
      <c r="AB115"/>
      <c r="AC115"/>
      <c r="AD115"/>
      <c r="AE115"/>
      <c r="AF115"/>
      <c r="AG115"/>
      <c r="AH115"/>
      <c r="AI115"/>
      <c r="AJ115"/>
      <c r="AK115"/>
      <c r="AL115" s="196">
        <v>0</v>
      </c>
      <c r="AM115" s="196"/>
      <c r="AN115"/>
      <c r="AO115"/>
      <c r="AP115"/>
      <c r="AQ115"/>
      <c r="AR115"/>
      <c r="AS115"/>
      <c r="AT115"/>
      <c r="AU115"/>
      <c r="AV115"/>
      <c r="AW115"/>
      <c r="AX115" s="196">
        <v>0</v>
      </c>
    </row>
    <row r="116" spans="1:50" ht="42" x14ac:dyDescent="0.3">
      <c r="A116" s="197">
        <v>16</v>
      </c>
      <c r="B116" s="198" t="s">
        <v>708</v>
      </c>
      <c r="C116" s="199" t="s">
        <v>675</v>
      </c>
      <c r="D116" s="199" t="s">
        <v>676</v>
      </c>
      <c r="E116" s="199" t="s">
        <v>709</v>
      </c>
      <c r="F116" s="199"/>
      <c r="G116" s="200" t="b">
        <v>1</v>
      </c>
      <c r="H116" s="201"/>
      <c r="I116" s="201" t="s">
        <v>576</v>
      </c>
      <c r="J116" s="201" t="s">
        <v>576</v>
      </c>
      <c r="K116" s="202" t="s">
        <v>576</v>
      </c>
      <c r="L116" s="203" t="s">
        <v>335</v>
      </c>
      <c r="M116" s="204" t="s">
        <v>335</v>
      </c>
      <c r="N116" s="204"/>
      <c r="O116" s="205"/>
      <c r="P116" s="198" t="s">
        <v>69</v>
      </c>
      <c r="Q116" s="206"/>
      <c r="R116" s="198" t="s">
        <v>335</v>
      </c>
      <c r="S116" s="198" t="s">
        <v>69</v>
      </c>
      <c r="T116" s="198" t="s">
        <v>335</v>
      </c>
      <c r="U116" s="207" t="s">
        <v>335</v>
      </c>
      <c r="V116" s="198" t="s">
        <v>335</v>
      </c>
      <c r="W116" s="198"/>
      <c r="X116" s="208"/>
      <c r="AA116" s="211"/>
      <c r="AB116"/>
      <c r="AC116"/>
      <c r="AD116"/>
      <c r="AE116"/>
      <c r="AF116"/>
      <c r="AG116"/>
      <c r="AH116"/>
      <c r="AI116"/>
      <c r="AJ116"/>
      <c r="AK116"/>
      <c r="AL116" s="196">
        <v>0</v>
      </c>
      <c r="AM116" s="196"/>
      <c r="AN116"/>
      <c r="AO116"/>
      <c r="AP116"/>
      <c r="AQ116"/>
      <c r="AR116"/>
      <c r="AS116"/>
      <c r="AT116"/>
      <c r="AU116"/>
      <c r="AV116"/>
      <c r="AW116"/>
      <c r="AX116" s="196">
        <v>0</v>
      </c>
    </row>
    <row r="117" spans="1:50" ht="42" x14ac:dyDescent="0.3">
      <c r="A117" s="197">
        <v>17</v>
      </c>
      <c r="B117" s="198" t="s">
        <v>710</v>
      </c>
      <c r="C117" s="199" t="s">
        <v>675</v>
      </c>
      <c r="D117" s="199" t="s">
        <v>676</v>
      </c>
      <c r="E117" s="199" t="s">
        <v>672</v>
      </c>
      <c r="F117" s="199"/>
      <c r="G117" s="200" t="b">
        <v>1</v>
      </c>
      <c r="H117" s="201"/>
      <c r="I117" s="201" t="s">
        <v>598</v>
      </c>
      <c r="J117" s="201" t="s">
        <v>598</v>
      </c>
      <c r="K117" s="202" t="s">
        <v>598</v>
      </c>
      <c r="L117" s="203" t="s">
        <v>335</v>
      </c>
      <c r="M117" s="204" t="s">
        <v>335</v>
      </c>
      <c r="N117" s="204"/>
      <c r="O117" s="205"/>
      <c r="P117" s="198" t="s">
        <v>69</v>
      </c>
      <c r="Q117" s="206"/>
      <c r="R117" s="198" t="s">
        <v>335</v>
      </c>
      <c r="S117" s="198" t="s">
        <v>69</v>
      </c>
      <c r="T117" s="198" t="s">
        <v>335</v>
      </c>
      <c r="U117" s="207" t="s">
        <v>335</v>
      </c>
      <c r="V117" s="198" t="s">
        <v>335</v>
      </c>
      <c r="W117" s="198"/>
      <c r="X117" s="208"/>
      <c r="AA117" s="211"/>
      <c r="AB117"/>
      <c r="AC117"/>
      <c r="AD117"/>
      <c r="AE117"/>
      <c r="AF117"/>
      <c r="AG117"/>
      <c r="AH117"/>
      <c r="AI117"/>
      <c r="AJ117"/>
      <c r="AK117"/>
      <c r="AL117" s="196">
        <v>0</v>
      </c>
      <c r="AM117" s="196"/>
      <c r="AN117"/>
      <c r="AO117"/>
      <c r="AP117"/>
      <c r="AQ117"/>
      <c r="AR117"/>
      <c r="AS117"/>
      <c r="AT117"/>
      <c r="AU117"/>
      <c r="AV117"/>
      <c r="AW117"/>
      <c r="AX117" s="196">
        <v>0</v>
      </c>
    </row>
    <row r="118" spans="1:50" ht="56" x14ac:dyDescent="0.3">
      <c r="A118" s="197">
        <v>1</v>
      </c>
      <c r="B118" s="198" t="s">
        <v>711</v>
      </c>
      <c r="C118" s="199" t="s">
        <v>712</v>
      </c>
      <c r="D118" s="199" t="s">
        <v>713</v>
      </c>
      <c r="E118" s="199" t="s">
        <v>151</v>
      </c>
      <c r="F118" s="199" t="s">
        <v>16</v>
      </c>
      <c r="G118" s="199" t="b">
        <v>0</v>
      </c>
      <c r="H118" s="201">
        <v>84</v>
      </c>
      <c r="I118" s="201">
        <v>93.444999999999993</v>
      </c>
      <c r="J118" s="201">
        <v>112</v>
      </c>
      <c r="K118" s="202">
        <v>106.92825980392155</v>
      </c>
      <c r="L118" s="203">
        <v>-4.5283394607843364E-2</v>
      </c>
      <c r="M118" s="204" t="s">
        <v>335</v>
      </c>
      <c r="N118" s="204"/>
      <c r="O118" s="217" t="s">
        <v>714</v>
      </c>
      <c r="P118" s="198" t="s">
        <v>552</v>
      </c>
      <c r="Q118" s="216" t="s">
        <v>711</v>
      </c>
      <c r="R118" s="198" t="s">
        <v>459</v>
      </c>
      <c r="S118" s="198" t="s">
        <v>351</v>
      </c>
      <c r="T118" s="198" t="s">
        <v>637</v>
      </c>
      <c r="U118" s="207">
        <v>106.92825980392155</v>
      </c>
      <c r="V118" s="198" t="b">
        <v>1</v>
      </c>
      <c r="W118" s="198" t="s">
        <v>554</v>
      </c>
      <c r="X118" s="208">
        <v>82.5</v>
      </c>
      <c r="Y118" s="209">
        <v>93.444999999999993</v>
      </c>
      <c r="AA118" s="211"/>
      <c r="AB118"/>
      <c r="AC118"/>
      <c r="AD118"/>
      <c r="AE118"/>
      <c r="AF118"/>
      <c r="AG118"/>
      <c r="AH118"/>
      <c r="AI118"/>
      <c r="AJ118"/>
      <c r="AK118"/>
      <c r="AL118" s="196">
        <v>0</v>
      </c>
      <c r="AM118" s="196"/>
      <c r="AN118"/>
      <c r="AO118"/>
      <c r="AP118"/>
      <c r="AQ118"/>
      <c r="AR118"/>
      <c r="AS118"/>
      <c r="AT118"/>
      <c r="AU118"/>
      <c r="AV118"/>
      <c r="AW118"/>
      <c r="AX118" s="196">
        <v>0</v>
      </c>
    </row>
    <row r="119" spans="1:50" ht="62.5" x14ac:dyDescent="0.3">
      <c r="A119" s="197">
        <v>2</v>
      </c>
      <c r="B119" s="198" t="s">
        <v>715</v>
      </c>
      <c r="C119" s="199" t="s">
        <v>712</v>
      </c>
      <c r="D119" s="199" t="s">
        <v>713</v>
      </c>
      <c r="E119" s="199" t="s">
        <v>262</v>
      </c>
      <c r="F119" s="199" t="s">
        <v>122</v>
      </c>
      <c r="G119" s="199" t="b">
        <v>0</v>
      </c>
      <c r="H119" s="201">
        <v>157</v>
      </c>
      <c r="I119" s="201">
        <v>314.35000000000002</v>
      </c>
      <c r="J119" s="201">
        <v>306</v>
      </c>
      <c r="K119" s="202">
        <v>288.27990196078429</v>
      </c>
      <c r="L119" s="203">
        <v>-5.7908817121619993E-2</v>
      </c>
      <c r="M119" s="204" t="s">
        <v>335</v>
      </c>
      <c r="N119" s="204"/>
      <c r="O119" s="205" t="s">
        <v>716</v>
      </c>
      <c r="P119" s="198" t="s">
        <v>552</v>
      </c>
      <c r="Q119" s="216" t="s">
        <v>715</v>
      </c>
      <c r="R119" s="198" t="s">
        <v>717</v>
      </c>
      <c r="S119" s="198" t="s">
        <v>351</v>
      </c>
      <c r="T119" s="198" t="s">
        <v>337</v>
      </c>
      <c r="U119" s="207">
        <v>288.27990196078429</v>
      </c>
      <c r="V119" s="198" t="b">
        <v>1</v>
      </c>
      <c r="W119" s="198" t="s">
        <v>718</v>
      </c>
      <c r="X119" s="225">
        <v>151.57999999999998</v>
      </c>
      <c r="Y119" s="226">
        <v>314.35000000000002</v>
      </c>
      <c r="AA119" s="211"/>
      <c r="AB119"/>
      <c r="AC119"/>
      <c r="AD119"/>
      <c r="AE119"/>
      <c r="AF119"/>
      <c r="AG119"/>
      <c r="AH119"/>
      <c r="AI119"/>
      <c r="AJ119"/>
      <c r="AK119"/>
      <c r="AL119" s="196">
        <v>0</v>
      </c>
      <c r="AM119" s="196"/>
      <c r="AN119"/>
      <c r="AO119"/>
      <c r="AP119"/>
      <c r="AQ119"/>
      <c r="AR119"/>
      <c r="AS119"/>
      <c r="AT119"/>
      <c r="AU119"/>
      <c r="AV119"/>
      <c r="AW119"/>
      <c r="AX119" s="196">
        <v>0</v>
      </c>
    </row>
    <row r="120" spans="1:50" ht="56" x14ac:dyDescent="0.3">
      <c r="A120" s="197">
        <v>3</v>
      </c>
      <c r="B120" s="198" t="s">
        <v>719</v>
      </c>
      <c r="C120" s="199" t="s">
        <v>712</v>
      </c>
      <c r="D120" s="199" t="s">
        <v>713</v>
      </c>
      <c r="E120" s="199" t="s">
        <v>152</v>
      </c>
      <c r="F120" s="199" t="s">
        <v>153</v>
      </c>
      <c r="G120" s="199" t="b">
        <v>0</v>
      </c>
      <c r="H120" s="201">
        <v>2000</v>
      </c>
      <c r="I120" s="201">
        <v>2000</v>
      </c>
      <c r="J120" s="201">
        <v>2000</v>
      </c>
      <c r="K120" s="202">
        <v>2000</v>
      </c>
      <c r="L120" s="203">
        <v>0</v>
      </c>
      <c r="M120" s="204" t="s">
        <v>335</v>
      </c>
      <c r="N120" s="204"/>
      <c r="O120" s="205" t="s">
        <v>720</v>
      </c>
      <c r="P120" s="198" t="s">
        <v>721</v>
      </c>
      <c r="Q120" s="206"/>
      <c r="R120" s="198" t="s">
        <v>335</v>
      </c>
      <c r="S120" s="198" t="s">
        <v>335</v>
      </c>
      <c r="T120" s="198" t="s">
        <v>335</v>
      </c>
      <c r="U120" s="207" t="s">
        <v>335</v>
      </c>
      <c r="V120" s="198" t="s">
        <v>335</v>
      </c>
      <c r="W120" s="198" t="s">
        <v>556</v>
      </c>
      <c r="X120" s="208"/>
      <c r="AA120" s="211"/>
      <c r="AB120"/>
      <c r="AC120"/>
      <c r="AD120"/>
      <c r="AE120"/>
      <c r="AF120"/>
      <c r="AG120"/>
      <c r="AH120"/>
      <c r="AI120"/>
      <c r="AJ120"/>
      <c r="AK120"/>
      <c r="AL120" s="196">
        <v>0</v>
      </c>
      <c r="AM120" s="196"/>
      <c r="AN120"/>
      <c r="AO120"/>
      <c r="AP120"/>
      <c r="AQ120"/>
      <c r="AR120"/>
      <c r="AS120"/>
      <c r="AT120"/>
      <c r="AU120"/>
      <c r="AV120"/>
      <c r="AW120"/>
      <c r="AX120" s="196">
        <v>0</v>
      </c>
    </row>
    <row r="121" spans="1:50" ht="62.5" x14ac:dyDescent="0.3">
      <c r="A121" s="197">
        <v>4</v>
      </c>
      <c r="B121" s="198" t="s">
        <v>722</v>
      </c>
      <c r="C121" s="199" t="s">
        <v>712</v>
      </c>
      <c r="D121" s="199" t="s">
        <v>713</v>
      </c>
      <c r="E121" s="199" t="s">
        <v>263</v>
      </c>
      <c r="F121" s="199" t="s">
        <v>154</v>
      </c>
      <c r="G121" s="199" t="b">
        <v>0</v>
      </c>
      <c r="H121" s="201">
        <v>276</v>
      </c>
      <c r="I121" s="201">
        <v>304.8</v>
      </c>
      <c r="J121" s="201">
        <v>257</v>
      </c>
      <c r="K121" s="202">
        <v>551.44352941176464</v>
      </c>
      <c r="L121" s="203">
        <v>1.1456946669718469</v>
      </c>
      <c r="M121" s="204" t="s">
        <v>335</v>
      </c>
      <c r="N121" s="204"/>
      <c r="O121" s="205" t="s">
        <v>723</v>
      </c>
      <c r="P121" s="198" t="s">
        <v>552</v>
      </c>
      <c r="Q121" s="216" t="s">
        <v>722</v>
      </c>
      <c r="R121" s="198" t="s">
        <v>562</v>
      </c>
      <c r="S121" s="198" t="s">
        <v>351</v>
      </c>
      <c r="T121" s="198" t="s">
        <v>724</v>
      </c>
      <c r="U121" s="207">
        <v>551.44352941176464</v>
      </c>
      <c r="V121" s="198" t="b">
        <v>1</v>
      </c>
      <c r="W121" s="198" t="s">
        <v>725</v>
      </c>
      <c r="X121" s="208">
        <v>276.07500000000005</v>
      </c>
      <c r="Y121" s="209">
        <v>304.8</v>
      </c>
      <c r="AA121" s="211"/>
      <c r="AB121"/>
      <c r="AC121"/>
      <c r="AD121"/>
      <c r="AE121"/>
      <c r="AF121"/>
      <c r="AG121"/>
      <c r="AH121"/>
      <c r="AI121"/>
      <c r="AJ121"/>
      <c r="AK121"/>
      <c r="AL121" s="196">
        <v>0</v>
      </c>
      <c r="AM121" s="196"/>
      <c r="AN121"/>
      <c r="AO121"/>
      <c r="AP121"/>
      <c r="AQ121"/>
      <c r="AR121"/>
      <c r="AS121"/>
      <c r="AT121"/>
      <c r="AU121"/>
      <c r="AV121"/>
      <c r="AW121"/>
      <c r="AX121" s="196">
        <v>0</v>
      </c>
    </row>
    <row r="122" spans="1:50" ht="87.5" x14ac:dyDescent="0.3">
      <c r="A122" s="197">
        <v>5</v>
      </c>
      <c r="B122" s="198" t="s">
        <v>726</v>
      </c>
      <c r="C122" s="199" t="s">
        <v>712</v>
      </c>
      <c r="D122" s="199" t="s">
        <v>713</v>
      </c>
      <c r="E122" s="199" t="s">
        <v>285</v>
      </c>
      <c r="F122" s="199" t="s">
        <v>271</v>
      </c>
      <c r="G122" s="199" t="b">
        <v>0</v>
      </c>
      <c r="H122" s="201"/>
      <c r="I122" s="201"/>
      <c r="J122" s="201"/>
      <c r="K122" s="202">
        <v>1078.3534400000001</v>
      </c>
      <c r="L122" s="203" t="s">
        <v>416</v>
      </c>
      <c r="M122" s="204" t="s">
        <v>335</v>
      </c>
      <c r="N122" s="204"/>
      <c r="O122" s="205" t="s">
        <v>649</v>
      </c>
      <c r="P122" s="198" t="s">
        <v>650</v>
      </c>
      <c r="Q122" s="206" t="s">
        <v>648</v>
      </c>
      <c r="R122" s="198" t="s">
        <v>651</v>
      </c>
      <c r="S122" s="198">
        <v>0</v>
      </c>
      <c r="T122" s="198" t="s">
        <v>652</v>
      </c>
      <c r="U122" s="207">
        <v>1078.3534400000001</v>
      </c>
      <c r="V122" s="198" t="b">
        <v>1</v>
      </c>
      <c r="W122" s="198" t="s">
        <v>653</v>
      </c>
      <c r="X122" s="208"/>
      <c r="Y122" s="208"/>
      <c r="Z122" s="208"/>
      <c r="AA122" s="211"/>
      <c r="AB122"/>
      <c r="AC122"/>
      <c r="AD122"/>
      <c r="AE122"/>
      <c r="AF122"/>
      <c r="AG122"/>
      <c r="AH122"/>
      <c r="AI122"/>
      <c r="AJ122"/>
      <c r="AK122"/>
      <c r="AL122" s="196">
        <v>0</v>
      </c>
      <c r="AM122" s="196"/>
      <c r="AN122"/>
      <c r="AO122"/>
      <c r="AP122"/>
      <c r="AQ122"/>
      <c r="AR122"/>
      <c r="AS122"/>
      <c r="AT122"/>
      <c r="AU122"/>
      <c r="AV122"/>
      <c r="AW122"/>
      <c r="AX122" s="196">
        <v>0</v>
      </c>
    </row>
    <row r="123" spans="1:50" ht="56" x14ac:dyDescent="0.3">
      <c r="A123" s="197">
        <v>6</v>
      </c>
      <c r="B123" s="198" t="s">
        <v>727</v>
      </c>
      <c r="C123" s="199" t="s">
        <v>712</v>
      </c>
      <c r="D123" s="199" t="s">
        <v>713</v>
      </c>
      <c r="E123" s="199" t="s">
        <v>148</v>
      </c>
      <c r="F123" s="199" t="s">
        <v>147</v>
      </c>
      <c r="G123" s="199" t="b">
        <v>0</v>
      </c>
      <c r="H123" s="201"/>
      <c r="I123" s="201"/>
      <c r="J123" s="201"/>
      <c r="K123" s="202">
        <v>909.32393474999992</v>
      </c>
      <c r="L123" s="203" t="s">
        <v>416</v>
      </c>
      <c r="M123" s="204" t="s">
        <v>335</v>
      </c>
      <c r="N123" s="204"/>
      <c r="O123" s="205" t="s">
        <v>728</v>
      </c>
      <c r="P123" s="206" t="s">
        <v>535</v>
      </c>
      <c r="Q123" s="206" t="s">
        <v>656</v>
      </c>
      <c r="R123" s="198" t="s">
        <v>657</v>
      </c>
      <c r="S123" s="198" t="s">
        <v>351</v>
      </c>
      <c r="T123" s="198" t="s">
        <v>658</v>
      </c>
      <c r="U123" s="207">
        <v>909.32393474999992</v>
      </c>
      <c r="V123" s="198" t="b">
        <v>1</v>
      </c>
      <c r="W123" s="198" t="s">
        <v>659</v>
      </c>
      <c r="X123" s="208"/>
      <c r="Y123" s="208"/>
      <c r="Z123" s="208"/>
      <c r="AA123" s="211"/>
      <c r="AB123"/>
      <c r="AC123"/>
      <c r="AD123"/>
      <c r="AE123"/>
      <c r="AF123"/>
      <c r="AG123"/>
      <c r="AH123"/>
      <c r="AI123"/>
      <c r="AJ123"/>
      <c r="AK123"/>
      <c r="AL123" s="196">
        <v>0</v>
      </c>
      <c r="AM123" s="196"/>
      <c r="AN123"/>
      <c r="AO123"/>
      <c r="AP123"/>
      <c r="AQ123"/>
      <c r="AR123"/>
      <c r="AS123"/>
      <c r="AT123"/>
      <c r="AU123"/>
      <c r="AV123"/>
      <c r="AW123"/>
      <c r="AX123" s="196">
        <v>0</v>
      </c>
    </row>
    <row r="124" spans="1:50" ht="140" x14ac:dyDescent="0.3">
      <c r="A124" s="197">
        <v>7</v>
      </c>
      <c r="B124" s="198" t="s">
        <v>729</v>
      </c>
      <c r="C124" s="199" t="s">
        <v>712</v>
      </c>
      <c r="D124" s="199" t="s">
        <v>713</v>
      </c>
      <c r="E124" s="199" t="s">
        <v>155</v>
      </c>
      <c r="F124" s="199" t="s">
        <v>283</v>
      </c>
      <c r="G124" s="199" t="b">
        <v>0</v>
      </c>
      <c r="H124" s="200" t="s">
        <v>730</v>
      </c>
      <c r="I124" s="200" t="s">
        <v>730</v>
      </c>
      <c r="J124" s="200" t="s">
        <v>730</v>
      </c>
      <c r="K124" s="213" t="s">
        <v>730</v>
      </c>
      <c r="L124" s="203" t="s">
        <v>335</v>
      </c>
      <c r="M124" s="204" t="s">
        <v>335</v>
      </c>
      <c r="N124" s="204"/>
      <c r="O124" s="205"/>
      <c r="P124" s="198" t="s">
        <v>552</v>
      </c>
      <c r="Q124" s="206"/>
      <c r="R124" s="198" t="s">
        <v>731</v>
      </c>
      <c r="S124" s="198" t="s">
        <v>335</v>
      </c>
      <c r="T124" s="198" t="s">
        <v>335</v>
      </c>
      <c r="U124" s="207" t="s">
        <v>335</v>
      </c>
      <c r="V124" s="198" t="s">
        <v>335</v>
      </c>
      <c r="W124" s="198" t="s">
        <v>731</v>
      </c>
      <c r="X124" s="208"/>
      <c r="AA124" s="211"/>
      <c r="AB124"/>
      <c r="AC124"/>
      <c r="AD124"/>
      <c r="AE124"/>
      <c r="AF124"/>
      <c r="AG124"/>
      <c r="AH124"/>
      <c r="AI124"/>
      <c r="AJ124"/>
      <c r="AK124"/>
      <c r="AL124" s="196">
        <v>0</v>
      </c>
      <c r="AM124" s="196"/>
      <c r="AN124"/>
      <c r="AO124"/>
      <c r="AP124"/>
      <c r="AQ124"/>
      <c r="AR124"/>
      <c r="AS124"/>
      <c r="AT124"/>
      <c r="AU124"/>
      <c r="AV124"/>
      <c r="AW124"/>
      <c r="AX124" s="196">
        <v>0</v>
      </c>
    </row>
    <row r="125" spans="1:50" ht="126" x14ac:dyDescent="0.3">
      <c r="A125" s="197">
        <v>8</v>
      </c>
      <c r="B125" s="198" t="s">
        <v>732</v>
      </c>
      <c r="C125" s="199" t="s">
        <v>712</v>
      </c>
      <c r="D125" s="199" t="s">
        <v>713</v>
      </c>
      <c r="E125" s="199" t="s">
        <v>286</v>
      </c>
      <c r="F125" s="199" t="s">
        <v>144</v>
      </c>
      <c r="G125" s="199" t="b">
        <v>0</v>
      </c>
      <c r="H125" s="200"/>
      <c r="I125" s="200"/>
      <c r="J125" s="201"/>
      <c r="K125" s="202">
        <v>2210.1763799999999</v>
      </c>
      <c r="L125" s="203" t="s">
        <v>416</v>
      </c>
      <c r="M125" s="204" t="s">
        <v>335</v>
      </c>
      <c r="N125" s="204"/>
      <c r="O125" s="205" t="s">
        <v>733</v>
      </c>
      <c r="P125" s="198" t="s">
        <v>663</v>
      </c>
      <c r="Q125" s="206" t="s">
        <v>660</v>
      </c>
      <c r="R125" s="198" t="s">
        <v>664</v>
      </c>
      <c r="S125" s="198">
        <v>0</v>
      </c>
      <c r="T125" s="198" t="s">
        <v>665</v>
      </c>
      <c r="U125" s="207">
        <v>2210.1763799999999</v>
      </c>
      <c r="V125" s="198" t="b">
        <v>1</v>
      </c>
      <c r="W125" s="198" t="s">
        <v>704</v>
      </c>
      <c r="X125" s="208"/>
      <c r="AA125" s="211"/>
      <c r="AB125"/>
      <c r="AC125"/>
      <c r="AD125"/>
      <c r="AE125"/>
      <c r="AF125"/>
      <c r="AG125"/>
      <c r="AH125"/>
      <c r="AI125"/>
      <c r="AJ125"/>
      <c r="AK125"/>
      <c r="AL125" s="196">
        <v>0</v>
      </c>
      <c r="AM125" s="196"/>
      <c r="AN125"/>
      <c r="AO125"/>
      <c r="AP125"/>
      <c r="AQ125"/>
      <c r="AR125"/>
      <c r="AS125"/>
      <c r="AT125"/>
      <c r="AU125"/>
      <c r="AV125"/>
      <c r="AW125"/>
      <c r="AX125" s="196">
        <v>0</v>
      </c>
    </row>
    <row r="126" spans="1:50" ht="144.5" customHeight="1" x14ac:dyDescent="0.3">
      <c r="A126" s="197">
        <v>9</v>
      </c>
      <c r="B126" s="198" t="s">
        <v>734</v>
      </c>
      <c r="C126" s="199" t="s">
        <v>712</v>
      </c>
      <c r="D126" s="199" t="s">
        <v>713</v>
      </c>
      <c r="E126" s="199" t="s">
        <v>287</v>
      </c>
      <c r="F126" s="199" t="s">
        <v>144</v>
      </c>
      <c r="G126" s="199" t="b">
        <v>0</v>
      </c>
      <c r="H126" s="200"/>
      <c r="I126" s="200"/>
      <c r="J126" s="201"/>
      <c r="K126" s="202" t="s">
        <v>140</v>
      </c>
      <c r="L126" s="203" t="s">
        <v>416</v>
      </c>
      <c r="M126" s="204" t="s">
        <v>335</v>
      </c>
      <c r="N126" s="204"/>
      <c r="O126" s="205" t="s">
        <v>733</v>
      </c>
      <c r="P126" s="198" t="s">
        <v>663</v>
      </c>
      <c r="Q126" s="206" t="s">
        <v>667</v>
      </c>
      <c r="R126" s="198">
        <v>0</v>
      </c>
      <c r="S126" s="198">
        <v>0</v>
      </c>
      <c r="T126" s="198" t="s">
        <v>670</v>
      </c>
      <c r="U126" s="207" t="s">
        <v>140</v>
      </c>
      <c r="V126" s="198" t="b">
        <v>1</v>
      </c>
      <c r="W126" s="198" t="s">
        <v>704</v>
      </c>
      <c r="X126" s="208"/>
      <c r="AA126" s="211"/>
      <c r="AB126"/>
      <c r="AC126"/>
      <c r="AD126"/>
      <c r="AE126"/>
      <c r="AF126"/>
      <c r="AG126"/>
      <c r="AH126"/>
      <c r="AI126"/>
      <c r="AJ126"/>
      <c r="AK126"/>
      <c r="AL126" s="196">
        <v>0</v>
      </c>
      <c r="AM126" s="196"/>
      <c r="AN126"/>
      <c r="AO126"/>
      <c r="AP126"/>
      <c r="AQ126"/>
      <c r="AR126"/>
      <c r="AS126"/>
      <c r="AT126"/>
      <c r="AU126"/>
      <c r="AV126"/>
      <c r="AW126"/>
      <c r="AX126" s="196">
        <v>0</v>
      </c>
    </row>
    <row r="127" spans="1:50" ht="56" x14ac:dyDescent="0.3">
      <c r="A127" s="197">
        <v>10</v>
      </c>
      <c r="B127" s="198" t="s">
        <v>735</v>
      </c>
      <c r="C127" s="199" t="s">
        <v>712</v>
      </c>
      <c r="D127" s="199" t="s">
        <v>713</v>
      </c>
      <c r="E127" s="199" t="s">
        <v>736</v>
      </c>
      <c r="F127" s="199"/>
      <c r="G127" s="199" t="b">
        <v>0</v>
      </c>
      <c r="H127" s="200" t="s">
        <v>241</v>
      </c>
      <c r="I127" s="200" t="s">
        <v>598</v>
      </c>
      <c r="J127" s="200" t="s">
        <v>598</v>
      </c>
      <c r="K127" s="213" t="s">
        <v>598</v>
      </c>
      <c r="L127" s="203" t="s">
        <v>335</v>
      </c>
      <c r="M127" s="204" t="s">
        <v>335</v>
      </c>
      <c r="N127" s="204"/>
      <c r="O127" s="205"/>
      <c r="P127" s="198" t="s">
        <v>69</v>
      </c>
      <c r="Q127" s="206"/>
      <c r="R127" s="198" t="s">
        <v>335</v>
      </c>
      <c r="S127" s="198" t="s">
        <v>69</v>
      </c>
      <c r="T127" s="198" t="s">
        <v>335</v>
      </c>
      <c r="U127" s="207" t="s">
        <v>335</v>
      </c>
      <c r="V127" s="198" t="s">
        <v>335</v>
      </c>
      <c r="W127" s="198"/>
      <c r="X127" s="208"/>
      <c r="AA127" s="211"/>
      <c r="AB127"/>
      <c r="AC127"/>
      <c r="AD127"/>
      <c r="AE127"/>
      <c r="AF127"/>
      <c r="AG127"/>
      <c r="AH127"/>
      <c r="AI127"/>
      <c r="AJ127"/>
      <c r="AK127"/>
      <c r="AL127" s="196">
        <v>0</v>
      </c>
      <c r="AM127" s="196"/>
      <c r="AN127"/>
      <c r="AO127"/>
      <c r="AP127"/>
      <c r="AQ127"/>
      <c r="AR127"/>
      <c r="AS127"/>
      <c r="AT127"/>
      <c r="AU127"/>
      <c r="AV127"/>
      <c r="AW127"/>
      <c r="AX127" s="196">
        <v>0</v>
      </c>
    </row>
    <row r="128" spans="1:50" s="209" customFormat="1" ht="42" x14ac:dyDescent="0.3">
      <c r="A128" s="197">
        <v>1</v>
      </c>
      <c r="B128" s="198" t="s">
        <v>737</v>
      </c>
      <c r="C128" s="199" t="s">
        <v>240</v>
      </c>
      <c r="D128" s="199" t="s">
        <v>738</v>
      </c>
      <c r="E128" s="199" t="s">
        <v>157</v>
      </c>
      <c r="F128" s="199" t="s">
        <v>158</v>
      </c>
      <c r="G128" s="199"/>
      <c r="H128" s="201">
        <v>-155</v>
      </c>
      <c r="I128" s="201">
        <v>-147</v>
      </c>
      <c r="J128" s="201">
        <v>-160</v>
      </c>
      <c r="K128" s="202">
        <v>-239</v>
      </c>
      <c r="L128" s="203">
        <v>0.49374999999999991</v>
      </c>
      <c r="M128" s="204" t="s">
        <v>335</v>
      </c>
      <c r="N128" s="204"/>
      <c r="O128" s="205"/>
      <c r="P128" s="198" t="s">
        <v>440</v>
      </c>
      <c r="Q128" s="206"/>
      <c r="R128" s="198" t="s">
        <v>335</v>
      </c>
      <c r="S128" s="198" t="s">
        <v>335</v>
      </c>
      <c r="T128" s="198" t="s">
        <v>335</v>
      </c>
      <c r="U128" s="207" t="s">
        <v>335</v>
      </c>
      <c r="V128" s="198" t="s">
        <v>335</v>
      </c>
      <c r="W128" s="198"/>
      <c r="X128" s="208"/>
      <c r="Z128" s="210"/>
      <c r="AA128" s="211"/>
      <c r="AB128"/>
      <c r="AC128"/>
      <c r="AD128"/>
      <c r="AE128"/>
      <c r="AF128"/>
      <c r="AG128"/>
      <c r="AH128"/>
      <c r="AI128"/>
      <c r="AJ128"/>
      <c r="AK128"/>
      <c r="AL128" s="196">
        <v>0</v>
      </c>
      <c r="AM128" s="196"/>
      <c r="AN128"/>
      <c r="AO128"/>
      <c r="AP128"/>
      <c r="AQ128"/>
      <c r="AR128"/>
      <c r="AS128"/>
      <c r="AT128"/>
      <c r="AU128"/>
      <c r="AV128"/>
      <c r="AW128"/>
      <c r="AX128" s="196">
        <v>0</v>
      </c>
    </row>
    <row r="129" spans="1:50" s="209" customFormat="1" ht="28" x14ac:dyDescent="0.3">
      <c r="A129" s="197">
        <v>2</v>
      </c>
      <c r="B129" s="198" t="s">
        <v>739</v>
      </c>
      <c r="C129" s="199" t="s">
        <v>240</v>
      </c>
      <c r="D129" s="199" t="s">
        <v>738</v>
      </c>
      <c r="E129" s="199" t="s">
        <v>235</v>
      </c>
      <c r="F129" s="199" t="s">
        <v>159</v>
      </c>
      <c r="G129" s="199"/>
      <c r="H129" s="201">
        <v>155</v>
      </c>
      <c r="I129" s="201">
        <v>147</v>
      </c>
      <c r="J129" s="201">
        <v>160</v>
      </c>
      <c r="K129" s="202">
        <v>239</v>
      </c>
      <c r="L129" s="203">
        <v>0.49374999999999991</v>
      </c>
      <c r="M129" s="204" t="s">
        <v>335</v>
      </c>
      <c r="N129" s="204"/>
      <c r="O129" s="205"/>
      <c r="P129" s="198" t="s">
        <v>440</v>
      </c>
      <c r="Q129" s="206"/>
      <c r="R129" s="198" t="s">
        <v>335</v>
      </c>
      <c r="S129" s="198" t="s">
        <v>335</v>
      </c>
      <c r="T129" s="198" t="s">
        <v>335</v>
      </c>
      <c r="U129" s="207" t="s">
        <v>335</v>
      </c>
      <c r="V129" s="198" t="s">
        <v>335</v>
      </c>
      <c r="W129" s="198"/>
      <c r="X129" s="208"/>
      <c r="Z129" s="210"/>
      <c r="AA129" s="211"/>
      <c r="AB129">
        <v>1</v>
      </c>
      <c r="AC129">
        <v>1</v>
      </c>
      <c r="AD129">
        <v>10</v>
      </c>
      <c r="AE129">
        <v>10</v>
      </c>
      <c r="AF129">
        <v>10</v>
      </c>
      <c r="AG129">
        <v>50</v>
      </c>
      <c r="AH129">
        <v>200</v>
      </c>
      <c r="AI129">
        <v>10</v>
      </c>
      <c r="AJ129">
        <v>50</v>
      </c>
      <c r="AK129">
        <v>200</v>
      </c>
      <c r="AL129" s="196">
        <v>542</v>
      </c>
      <c r="AM129" s="196"/>
      <c r="AN129">
        <v>1</v>
      </c>
      <c r="AO129">
        <v>1</v>
      </c>
      <c r="AP129">
        <v>10</v>
      </c>
      <c r="AQ129">
        <v>10</v>
      </c>
      <c r="AR129">
        <v>10</v>
      </c>
      <c r="AS129">
        <v>50</v>
      </c>
      <c r="AT129">
        <v>200</v>
      </c>
      <c r="AU129">
        <v>10</v>
      </c>
      <c r="AV129">
        <v>50</v>
      </c>
      <c r="AW129">
        <v>200</v>
      </c>
      <c r="AX129" s="196">
        <v>542</v>
      </c>
    </row>
    <row r="130" spans="1:50" s="209" customFormat="1" ht="42.5" thickBot="1" x14ac:dyDescent="0.35">
      <c r="A130" s="197">
        <v>3</v>
      </c>
      <c r="B130" s="198" t="s">
        <v>740</v>
      </c>
      <c r="C130" s="199" t="s">
        <v>240</v>
      </c>
      <c r="D130" s="199" t="s">
        <v>738</v>
      </c>
      <c r="E130" s="199" t="s">
        <v>160</v>
      </c>
      <c r="F130" s="199" t="s">
        <v>161</v>
      </c>
      <c r="G130" s="199"/>
      <c r="H130" s="200" t="s">
        <v>741</v>
      </c>
      <c r="I130" s="200" t="s">
        <v>742</v>
      </c>
      <c r="J130" s="201" t="s">
        <v>743</v>
      </c>
      <c r="K130" s="202" t="s">
        <v>744</v>
      </c>
      <c r="L130" s="203" t="s">
        <v>335</v>
      </c>
      <c r="M130" s="204" t="s">
        <v>335</v>
      </c>
      <c r="N130" s="204"/>
      <c r="O130" s="205"/>
      <c r="P130" s="198" t="s">
        <v>440</v>
      </c>
      <c r="Q130" s="206"/>
      <c r="R130" s="198" t="s">
        <v>335</v>
      </c>
      <c r="S130" s="198" t="s">
        <v>335</v>
      </c>
      <c r="T130" s="198" t="s">
        <v>335</v>
      </c>
      <c r="U130" s="207" t="s">
        <v>335</v>
      </c>
      <c r="V130" s="198" t="s">
        <v>335</v>
      </c>
      <c r="W130" s="198"/>
      <c r="X130" s="208"/>
      <c r="Z130" s="210"/>
      <c r="AA130" s="211"/>
      <c r="AB130" s="218"/>
      <c r="AC130" s="218"/>
      <c r="AD130" s="218"/>
      <c r="AE130" s="218"/>
      <c r="AF130" s="218"/>
      <c r="AG130" s="218"/>
      <c r="AH130" s="218"/>
      <c r="AI130" s="218"/>
      <c r="AJ130" s="218"/>
      <c r="AK130" s="218"/>
      <c r="AL130" s="196">
        <v>0</v>
      </c>
      <c r="AM130" s="196"/>
      <c r="AN130" s="218"/>
      <c r="AO130" s="218"/>
      <c r="AP130" s="218"/>
      <c r="AQ130" s="218"/>
      <c r="AR130" s="218"/>
      <c r="AS130" s="218"/>
      <c r="AT130" s="218"/>
      <c r="AU130" s="218"/>
      <c r="AV130" s="218"/>
      <c r="AW130" s="218"/>
      <c r="AX130" s="196">
        <v>0</v>
      </c>
    </row>
    <row r="131" spans="1:50" s="209" customFormat="1" ht="28.5" thickBot="1" x14ac:dyDescent="0.35">
      <c r="A131" s="197">
        <v>4</v>
      </c>
      <c r="B131" s="198" t="s">
        <v>745</v>
      </c>
      <c r="C131" s="199" t="s">
        <v>240</v>
      </c>
      <c r="D131" s="199" t="s">
        <v>746</v>
      </c>
      <c r="E131" s="199" t="s">
        <v>94</v>
      </c>
      <c r="F131" s="199" t="s">
        <v>236</v>
      </c>
      <c r="G131" s="199"/>
      <c r="H131" s="200"/>
      <c r="I131" s="200"/>
      <c r="J131" s="227">
        <v>0.46</v>
      </c>
      <c r="K131" s="228">
        <v>0.28000000000000003</v>
      </c>
      <c r="L131" s="203">
        <v>-0.39130434782608692</v>
      </c>
      <c r="M131" s="204" t="s">
        <v>335</v>
      </c>
      <c r="N131" s="204"/>
      <c r="O131" s="205"/>
      <c r="P131" s="198" t="s">
        <v>440</v>
      </c>
      <c r="Q131" s="206"/>
      <c r="R131" s="198" t="s">
        <v>335</v>
      </c>
      <c r="S131" s="198" t="s">
        <v>335</v>
      </c>
      <c r="T131" s="198" t="s">
        <v>335</v>
      </c>
      <c r="U131" s="207" t="s">
        <v>335</v>
      </c>
      <c r="V131" s="198" t="s">
        <v>335</v>
      </c>
      <c r="W131" s="198"/>
      <c r="X131" s="208"/>
      <c r="Z131" s="210"/>
      <c r="AA131" s="211"/>
      <c r="AB131" s="241">
        <v>1</v>
      </c>
      <c r="AC131" s="241">
        <v>1</v>
      </c>
      <c r="AD131" s="241">
        <v>1</v>
      </c>
      <c r="AE131" s="241">
        <v>1</v>
      </c>
      <c r="AF131" s="241">
        <v>1</v>
      </c>
      <c r="AG131" s="241">
        <v>1</v>
      </c>
      <c r="AH131" s="241">
        <v>1</v>
      </c>
      <c r="AI131" s="241">
        <v>1</v>
      </c>
      <c r="AJ131" s="241">
        <v>1</v>
      </c>
      <c r="AK131" s="241">
        <v>1</v>
      </c>
      <c r="AL131" s="196">
        <v>10</v>
      </c>
      <c r="AM131" s="196"/>
      <c r="AN131" s="241">
        <v>1</v>
      </c>
      <c r="AO131" s="241">
        <v>1</v>
      </c>
      <c r="AP131" s="241">
        <v>1</v>
      </c>
      <c r="AQ131" s="241">
        <v>1</v>
      </c>
      <c r="AR131" s="241">
        <v>1</v>
      </c>
      <c r="AS131" s="241">
        <v>1</v>
      </c>
      <c r="AT131" s="241">
        <v>1</v>
      </c>
      <c r="AU131" s="241">
        <v>1</v>
      </c>
      <c r="AV131" s="241">
        <v>1</v>
      </c>
      <c r="AW131" s="241">
        <v>1</v>
      </c>
      <c r="AX131" s="196">
        <v>10</v>
      </c>
    </row>
    <row r="132" spans="1:50" s="209" customFormat="1" ht="42" x14ac:dyDescent="0.3">
      <c r="A132" s="197">
        <v>1</v>
      </c>
      <c r="B132" s="198" t="s">
        <v>747</v>
      </c>
      <c r="C132" s="199" t="s">
        <v>241</v>
      </c>
      <c r="D132" s="199" t="s">
        <v>748</v>
      </c>
      <c r="E132" s="199" t="s">
        <v>157</v>
      </c>
      <c r="F132" s="199" t="s">
        <v>163</v>
      </c>
      <c r="G132" s="199"/>
      <c r="H132" s="201">
        <v>-190</v>
      </c>
      <c r="I132" s="201">
        <v>-190</v>
      </c>
      <c r="J132" s="201">
        <v>-251</v>
      </c>
      <c r="K132" s="202">
        <v>-596</v>
      </c>
      <c r="L132" s="203">
        <v>1.3745019920318726</v>
      </c>
      <c r="M132" s="204" t="s">
        <v>335</v>
      </c>
      <c r="N132" s="204"/>
      <c r="O132" s="205"/>
      <c r="P132" s="198" t="s">
        <v>440</v>
      </c>
      <c r="Q132" s="206"/>
      <c r="R132" s="198" t="s">
        <v>335</v>
      </c>
      <c r="S132" s="198" t="s">
        <v>335</v>
      </c>
      <c r="T132" s="198" t="s">
        <v>335</v>
      </c>
      <c r="U132" s="207" t="s">
        <v>335</v>
      </c>
      <c r="V132" s="198" t="s">
        <v>335</v>
      </c>
      <c r="W132" s="198"/>
      <c r="X132" s="208"/>
      <c r="Z132" s="210"/>
      <c r="AA132" s="211"/>
      <c r="AB132"/>
      <c r="AC132"/>
      <c r="AD132"/>
      <c r="AE132"/>
      <c r="AF132"/>
      <c r="AG132"/>
      <c r="AH132"/>
      <c r="AI132"/>
      <c r="AJ132"/>
      <c r="AK132"/>
      <c r="AL132" s="196">
        <v>0</v>
      </c>
      <c r="AM132" s="196"/>
      <c r="AN132"/>
      <c r="AO132"/>
      <c r="AP132"/>
      <c r="AQ132"/>
      <c r="AR132"/>
      <c r="AS132"/>
      <c r="AT132"/>
      <c r="AU132"/>
      <c r="AV132"/>
      <c r="AW132"/>
      <c r="AX132" s="196">
        <v>0</v>
      </c>
    </row>
    <row r="133" spans="1:50" ht="42" x14ac:dyDescent="0.3">
      <c r="A133" s="197">
        <v>2</v>
      </c>
      <c r="B133" s="198" t="s">
        <v>749</v>
      </c>
      <c r="C133" s="199" t="s">
        <v>241</v>
      </c>
      <c r="D133" s="199" t="s">
        <v>748</v>
      </c>
      <c r="E133" s="199" t="s">
        <v>750</v>
      </c>
      <c r="F133" s="199" t="s">
        <v>159</v>
      </c>
      <c r="G133" s="199"/>
      <c r="H133" s="201">
        <v>190</v>
      </c>
      <c r="I133" s="201">
        <v>190</v>
      </c>
      <c r="J133" s="201">
        <v>251</v>
      </c>
      <c r="K133" s="202">
        <v>596</v>
      </c>
      <c r="L133" s="203">
        <v>1.3745019920318726</v>
      </c>
      <c r="M133" s="204" t="s">
        <v>335</v>
      </c>
      <c r="N133" s="204"/>
      <c r="O133" s="205"/>
      <c r="P133" s="198" t="s">
        <v>440</v>
      </c>
      <c r="Q133" s="206"/>
      <c r="R133" s="198" t="s">
        <v>335</v>
      </c>
      <c r="S133" s="198" t="s">
        <v>335</v>
      </c>
      <c r="T133" s="198" t="s">
        <v>335</v>
      </c>
      <c r="U133" s="207" t="s">
        <v>335</v>
      </c>
      <c r="V133" s="198" t="s">
        <v>335</v>
      </c>
      <c r="W133" s="198"/>
      <c r="X133" s="208"/>
      <c r="AA133" s="211"/>
      <c r="AB133">
        <v>1</v>
      </c>
      <c r="AC133">
        <v>1</v>
      </c>
      <c r="AD133">
        <v>10</v>
      </c>
      <c r="AE133">
        <v>10</v>
      </c>
      <c r="AF133"/>
      <c r="AG133"/>
      <c r="AH133"/>
      <c r="AI133"/>
      <c r="AJ133"/>
      <c r="AK133"/>
      <c r="AL133" s="196">
        <v>22</v>
      </c>
      <c r="AM133" s="196"/>
      <c r="AN133">
        <v>1</v>
      </c>
      <c r="AO133">
        <v>1</v>
      </c>
      <c r="AP133">
        <v>10</v>
      </c>
      <c r="AQ133">
        <v>10</v>
      </c>
      <c r="AR133"/>
      <c r="AS133"/>
      <c r="AT133"/>
      <c r="AU133"/>
      <c r="AV133"/>
      <c r="AW133"/>
      <c r="AX133" s="196">
        <v>22</v>
      </c>
    </row>
    <row r="134" spans="1:50" ht="84" x14ac:dyDescent="0.3">
      <c r="A134" s="197">
        <v>3</v>
      </c>
      <c r="B134" s="198" t="s">
        <v>751</v>
      </c>
      <c r="C134" s="199" t="s">
        <v>241</v>
      </c>
      <c r="D134" s="199" t="s">
        <v>748</v>
      </c>
      <c r="E134" s="199" t="s">
        <v>165</v>
      </c>
      <c r="F134" s="199" t="s">
        <v>752</v>
      </c>
      <c r="G134" s="199"/>
      <c r="H134" s="200" t="s">
        <v>753</v>
      </c>
      <c r="I134" s="200" t="s">
        <v>753</v>
      </c>
      <c r="J134" s="201" t="s">
        <v>754</v>
      </c>
      <c r="K134" s="202" t="s">
        <v>755</v>
      </c>
      <c r="L134" s="203" t="s">
        <v>335</v>
      </c>
      <c r="M134" s="204" t="s">
        <v>335</v>
      </c>
      <c r="N134" s="204"/>
      <c r="O134" s="205"/>
      <c r="P134" s="198" t="s">
        <v>440</v>
      </c>
      <c r="Q134" s="206"/>
      <c r="R134" s="198" t="s">
        <v>335</v>
      </c>
      <c r="S134" s="198" t="s">
        <v>335</v>
      </c>
      <c r="T134" s="198" t="s">
        <v>335</v>
      </c>
      <c r="U134" s="207" t="s">
        <v>335</v>
      </c>
      <c r="V134" s="198" t="s">
        <v>335</v>
      </c>
      <c r="W134" s="198"/>
      <c r="X134" s="208"/>
      <c r="AA134" s="211"/>
      <c r="AB134"/>
      <c r="AC134"/>
      <c r="AD134"/>
      <c r="AE134"/>
      <c r="AF134"/>
      <c r="AG134"/>
      <c r="AH134"/>
      <c r="AI134"/>
      <c r="AJ134"/>
      <c r="AK134"/>
      <c r="AL134" s="196">
        <v>0</v>
      </c>
      <c r="AM134" s="196"/>
      <c r="AN134"/>
      <c r="AO134"/>
      <c r="AP134"/>
      <c r="AQ134"/>
      <c r="AR134"/>
      <c r="AS134"/>
      <c r="AT134"/>
      <c r="AU134"/>
      <c r="AV134"/>
      <c r="AW134"/>
      <c r="AX134" s="196">
        <v>0</v>
      </c>
    </row>
    <row r="135" spans="1:50" ht="84" x14ac:dyDescent="0.3">
      <c r="A135" s="197">
        <v>4</v>
      </c>
      <c r="B135" s="198" t="s">
        <v>756</v>
      </c>
      <c r="C135" s="199" t="s">
        <v>241</v>
      </c>
      <c r="D135" s="199" t="s">
        <v>748</v>
      </c>
      <c r="E135" s="199" t="s">
        <v>757</v>
      </c>
      <c r="F135" s="199" t="s">
        <v>159</v>
      </c>
      <c r="G135" s="199"/>
      <c r="H135" s="201">
        <v>95</v>
      </c>
      <c r="I135" s="201">
        <v>95</v>
      </c>
      <c r="J135" s="201">
        <v>126</v>
      </c>
      <c r="K135" s="202">
        <v>298</v>
      </c>
      <c r="L135" s="203">
        <v>1.3650793650793651</v>
      </c>
      <c r="M135" s="204" t="s">
        <v>335</v>
      </c>
      <c r="N135" s="204"/>
      <c r="O135" s="205"/>
      <c r="P135" s="198" t="s">
        <v>440</v>
      </c>
      <c r="Q135" s="206"/>
      <c r="R135" s="198" t="s">
        <v>335</v>
      </c>
      <c r="S135" s="198" t="s">
        <v>335</v>
      </c>
      <c r="T135" s="198" t="s">
        <v>335</v>
      </c>
      <c r="U135" s="207" t="s">
        <v>335</v>
      </c>
      <c r="V135" s="198" t="s">
        <v>335</v>
      </c>
      <c r="W135" s="198"/>
      <c r="X135" s="208"/>
      <c r="AA135" s="211"/>
      <c r="AB135"/>
      <c r="AC135"/>
      <c r="AD135"/>
      <c r="AE135"/>
      <c r="AF135">
        <v>10</v>
      </c>
      <c r="AG135">
        <v>50</v>
      </c>
      <c r="AH135">
        <v>200</v>
      </c>
      <c r="AI135">
        <v>10</v>
      </c>
      <c r="AJ135">
        <v>50</v>
      </c>
      <c r="AK135">
        <v>200</v>
      </c>
      <c r="AL135" s="196">
        <v>520</v>
      </c>
      <c r="AM135" s="196"/>
      <c r="AN135"/>
      <c r="AO135"/>
      <c r="AP135"/>
      <c r="AQ135"/>
      <c r="AR135">
        <v>10</v>
      </c>
      <c r="AS135">
        <v>50</v>
      </c>
      <c r="AT135">
        <v>200</v>
      </c>
      <c r="AU135">
        <v>10</v>
      </c>
      <c r="AV135">
        <v>50</v>
      </c>
      <c r="AW135">
        <v>200</v>
      </c>
      <c r="AX135" s="196">
        <v>520</v>
      </c>
    </row>
    <row r="136" spans="1:50" ht="56.5" thickBot="1" x14ac:dyDescent="0.35">
      <c r="A136" s="197">
        <v>5</v>
      </c>
      <c r="B136" s="198" t="s">
        <v>758</v>
      </c>
      <c r="C136" s="199" t="s">
        <v>241</v>
      </c>
      <c r="D136" s="199" t="s">
        <v>748</v>
      </c>
      <c r="E136" s="199" t="s">
        <v>759</v>
      </c>
      <c r="F136" s="199" t="s">
        <v>159</v>
      </c>
      <c r="G136" s="199"/>
      <c r="H136" s="201">
        <v>19</v>
      </c>
      <c r="I136" s="201">
        <v>19</v>
      </c>
      <c r="J136" s="201">
        <v>25.1</v>
      </c>
      <c r="K136" s="202">
        <v>59.6</v>
      </c>
      <c r="L136" s="203">
        <v>1.3745019920318726</v>
      </c>
      <c r="M136" s="204" t="s">
        <v>335</v>
      </c>
      <c r="N136" s="204"/>
      <c r="O136" s="205"/>
      <c r="P136" s="198" t="s">
        <v>440</v>
      </c>
      <c r="Q136" s="206"/>
      <c r="R136" s="198" t="s">
        <v>335</v>
      </c>
      <c r="S136" s="198" t="s">
        <v>335</v>
      </c>
      <c r="T136" s="198" t="s">
        <v>335</v>
      </c>
      <c r="U136" s="207" t="s">
        <v>335</v>
      </c>
      <c r="V136" s="198" t="s">
        <v>335</v>
      </c>
      <c r="W136" s="198"/>
      <c r="X136" s="208"/>
      <c r="AA136" s="211"/>
      <c r="AB136" s="218"/>
      <c r="AC136" s="218"/>
      <c r="AD136" s="218"/>
      <c r="AE136" s="218"/>
      <c r="AF136" s="218"/>
      <c r="AG136" s="218"/>
      <c r="AH136" s="218"/>
      <c r="AI136" s="218"/>
      <c r="AJ136" s="218"/>
      <c r="AK136" s="218"/>
      <c r="AL136" s="196">
        <v>0</v>
      </c>
      <c r="AM136" s="196"/>
      <c r="AN136" s="218"/>
      <c r="AO136" s="218"/>
      <c r="AP136" s="218"/>
      <c r="AQ136" s="218"/>
      <c r="AR136" s="218"/>
      <c r="AS136" s="218"/>
      <c r="AT136" s="218"/>
      <c r="AU136" s="218"/>
      <c r="AV136" s="218"/>
      <c r="AW136" s="218"/>
      <c r="AX136" s="196">
        <v>0</v>
      </c>
    </row>
    <row r="137" spans="1:50" ht="28.5" thickBot="1" x14ac:dyDescent="0.35">
      <c r="A137" s="197">
        <v>6</v>
      </c>
      <c r="B137" s="198" t="s">
        <v>760</v>
      </c>
      <c r="C137" s="199" t="s">
        <v>241</v>
      </c>
      <c r="D137" s="199" t="s">
        <v>748</v>
      </c>
      <c r="E137" s="199" t="s">
        <v>94</v>
      </c>
      <c r="F137" s="199" t="s">
        <v>236</v>
      </c>
      <c r="G137" s="199"/>
      <c r="H137" s="201"/>
      <c r="I137" s="201"/>
      <c r="J137" s="227">
        <v>0.32</v>
      </c>
      <c r="K137" s="228">
        <v>0.22</v>
      </c>
      <c r="L137" s="203">
        <v>-0.3125</v>
      </c>
      <c r="M137" s="204" t="s">
        <v>335</v>
      </c>
      <c r="N137" s="204"/>
      <c r="O137" s="205"/>
      <c r="P137" s="198" t="s">
        <v>440</v>
      </c>
      <c r="Q137" s="206"/>
      <c r="R137" s="198" t="s">
        <v>335</v>
      </c>
      <c r="S137" s="198" t="s">
        <v>335</v>
      </c>
      <c r="T137" s="198" t="s">
        <v>335</v>
      </c>
      <c r="U137" s="207" t="s">
        <v>335</v>
      </c>
      <c r="V137" s="198" t="s">
        <v>335</v>
      </c>
      <c r="W137" s="198"/>
      <c r="X137" s="208"/>
      <c r="AA137" s="211"/>
      <c r="AB137" s="218">
        <v>1</v>
      </c>
      <c r="AC137" s="218">
        <v>1</v>
      </c>
      <c r="AD137" s="218">
        <v>1</v>
      </c>
      <c r="AE137" s="218">
        <v>1</v>
      </c>
      <c r="AF137" s="218">
        <v>1</v>
      </c>
      <c r="AG137" s="218">
        <v>1</v>
      </c>
      <c r="AH137" s="218">
        <v>1</v>
      </c>
      <c r="AI137" s="218">
        <v>1</v>
      </c>
      <c r="AJ137" s="218">
        <v>1</v>
      </c>
      <c r="AK137" s="218">
        <v>1</v>
      </c>
      <c r="AL137" s="196">
        <v>10</v>
      </c>
      <c r="AM137" s="196"/>
      <c r="AN137" s="218">
        <v>1</v>
      </c>
      <c r="AO137" s="218">
        <v>1</v>
      </c>
      <c r="AP137" s="218">
        <v>1</v>
      </c>
      <c r="AQ137" s="218">
        <v>1</v>
      </c>
      <c r="AR137" s="218">
        <v>1</v>
      </c>
      <c r="AS137" s="218">
        <v>1</v>
      </c>
      <c r="AT137" s="218">
        <v>1</v>
      </c>
      <c r="AU137" s="218">
        <v>1</v>
      </c>
      <c r="AV137" s="218">
        <v>1</v>
      </c>
      <c r="AW137" s="218">
        <v>1</v>
      </c>
      <c r="AX137" s="196">
        <v>10</v>
      </c>
    </row>
    <row r="138" spans="1:50" ht="14" x14ac:dyDescent="0.3">
      <c r="A138" s="242" t="s">
        <v>761</v>
      </c>
      <c r="AA138" s="211"/>
      <c r="AB138"/>
      <c r="AC138"/>
      <c r="AD138"/>
      <c r="AE138"/>
      <c r="AF138"/>
      <c r="AG138"/>
      <c r="AH138"/>
      <c r="AI138"/>
      <c r="AJ138"/>
      <c r="AK138"/>
      <c r="AL138" s="196"/>
      <c r="AM138" s="196"/>
      <c r="AN138"/>
      <c r="AO138"/>
      <c r="AP138"/>
      <c r="AQ138"/>
      <c r="AR138"/>
      <c r="AS138"/>
      <c r="AT138"/>
      <c r="AU138"/>
      <c r="AV138"/>
      <c r="AW138"/>
      <c r="AX138" s="196"/>
    </row>
    <row r="139" spans="1:50" ht="14" x14ac:dyDescent="0.3">
      <c r="B139" s="250" t="s">
        <v>762</v>
      </c>
      <c r="AA139" s="211"/>
      <c r="AB139" s="251">
        <v>9.1180833333333308E-2</v>
      </c>
      <c r="AC139" s="251">
        <v>9.1180833333333308E-2</v>
      </c>
      <c r="AD139" s="251">
        <v>0.34870723039215684</v>
      </c>
      <c r="AE139" s="251">
        <v>0.34870723039215684</v>
      </c>
      <c r="AF139" s="251">
        <v>0.32984017156862738</v>
      </c>
      <c r="AG139" s="251">
        <v>1.4744019362745096</v>
      </c>
      <c r="AH139" s="251">
        <v>5.7665085539215681</v>
      </c>
      <c r="AI139" s="251">
        <v>0.24394828431372545</v>
      </c>
      <c r="AJ139" s="251">
        <v>1.1775492647058821</v>
      </c>
      <c r="AK139" s="251">
        <v>4.6785529411764699</v>
      </c>
      <c r="AL139" s="196"/>
      <c r="AM139" s="196"/>
      <c r="AN139" s="251">
        <v>0.09</v>
      </c>
      <c r="AO139" s="251">
        <v>0.09</v>
      </c>
      <c r="AP139" s="251">
        <v>0.34200000000000003</v>
      </c>
      <c r="AQ139" s="251">
        <v>0.34200000000000003</v>
      </c>
      <c r="AR139" s="251">
        <v>0.32500000000000001</v>
      </c>
      <c r="AS139" s="251">
        <v>1.4450000000000001</v>
      </c>
      <c r="AT139" s="251">
        <v>5.6449999999999996</v>
      </c>
      <c r="AU139" s="251">
        <v>0.24</v>
      </c>
      <c r="AV139" s="251">
        <v>1.1599999999999999</v>
      </c>
      <c r="AW139" s="251">
        <v>4.6100000000000003</v>
      </c>
      <c r="AX139" s="196"/>
    </row>
    <row r="140" spans="1:50" ht="14" x14ac:dyDescent="0.3">
      <c r="B140" s="250" t="s">
        <v>763</v>
      </c>
      <c r="AA140" s="211"/>
      <c r="AB140" s="251">
        <v>1.6891409366123697</v>
      </c>
      <c r="AC140" s="251">
        <v>4.9403275666123703</v>
      </c>
      <c r="AD140" s="251">
        <v>2.731942244729058</v>
      </c>
      <c r="AE140" s="251">
        <v>5.9831288747290579</v>
      </c>
      <c r="AF140" s="251">
        <v>1.7353227749999995</v>
      </c>
      <c r="AG140" s="251">
        <v>8.4914575749999983</v>
      </c>
      <c r="AH140" s="251">
        <v>33.826963074999995</v>
      </c>
      <c r="AI140" s="251">
        <v>0</v>
      </c>
      <c r="AJ140" s="251">
        <v>0</v>
      </c>
      <c r="AK140" s="251">
        <v>0</v>
      </c>
      <c r="AL140" s="196"/>
      <c r="AM140" s="196"/>
      <c r="AN140" s="251">
        <v>1.522</v>
      </c>
      <c r="AO140" s="251">
        <v>4.585</v>
      </c>
      <c r="AP140" s="251">
        <v>2.3050000000000002</v>
      </c>
      <c r="AQ140" s="251">
        <v>5.3680000000000003</v>
      </c>
      <c r="AR140" s="251">
        <v>1.64</v>
      </c>
      <c r="AS140" s="251">
        <v>8.1999999999999993</v>
      </c>
      <c r="AT140" s="251">
        <v>32.799999999999997</v>
      </c>
      <c r="AU140" s="251">
        <v>0</v>
      </c>
      <c r="AV140" s="251">
        <v>0</v>
      </c>
      <c r="AW140" s="251">
        <v>0</v>
      </c>
      <c r="AX140" s="196"/>
    </row>
    <row r="141" spans="1:50" ht="3" customHeight="1" x14ac:dyDescent="0.3">
      <c r="B141" s="250"/>
      <c r="AB141" s="251"/>
      <c r="AC141" s="251"/>
      <c r="AD141" s="251"/>
      <c r="AE141" s="251"/>
      <c r="AF141" s="251"/>
      <c r="AG141" s="251"/>
      <c r="AH141" s="251"/>
      <c r="AI141" s="251"/>
      <c r="AJ141" s="251"/>
      <c r="AK141" s="251"/>
      <c r="AL141" s="196"/>
      <c r="AM141" s="196"/>
      <c r="AN141" s="251"/>
      <c r="AO141" s="251"/>
      <c r="AP141" s="251"/>
      <c r="AQ141" s="251"/>
      <c r="AR141" s="251"/>
      <c r="AS141" s="251"/>
      <c r="AT141" s="251"/>
      <c r="AU141" s="251"/>
      <c r="AV141" s="251"/>
      <c r="AW141" s="251"/>
      <c r="AX141" s="196"/>
    </row>
    <row r="142" spans="1:50" ht="14" x14ac:dyDescent="0.3">
      <c r="B142" s="250" t="s">
        <v>764</v>
      </c>
      <c r="AB142" s="251">
        <v>0</v>
      </c>
      <c r="AC142" s="251">
        <v>0</v>
      </c>
      <c r="AD142" s="251">
        <v>0</v>
      </c>
      <c r="AE142" s="251">
        <v>0</v>
      </c>
      <c r="AF142" s="251">
        <v>3.2753959328346345</v>
      </c>
      <c r="AG142" s="251">
        <v>5.789514926422318</v>
      </c>
      <c r="AH142" s="251">
        <v>5.789514926422318</v>
      </c>
      <c r="AI142" s="251">
        <v>3.2753959328346345</v>
      </c>
      <c r="AJ142" s="251">
        <v>5.789514926422318</v>
      </c>
      <c r="AK142" s="251">
        <v>5.789514926422318</v>
      </c>
      <c r="AL142" s="196"/>
      <c r="AM142" s="196"/>
      <c r="AN142" s="251">
        <v>0</v>
      </c>
      <c r="AO142" s="251">
        <v>0</v>
      </c>
      <c r="AP142" s="251">
        <v>0</v>
      </c>
      <c r="AQ142" s="251">
        <v>0</v>
      </c>
      <c r="AR142" s="251">
        <v>3.2679999999999998</v>
      </c>
      <c r="AS142" s="251">
        <v>6.9740000000000002</v>
      </c>
      <c r="AT142" s="251">
        <v>6.9740000000000002</v>
      </c>
      <c r="AU142" s="251">
        <v>3.2679999999999998</v>
      </c>
      <c r="AV142" s="251">
        <v>6.9740000000000002</v>
      </c>
      <c r="AW142" s="251">
        <v>6.9740000000000002</v>
      </c>
      <c r="AX142" s="196"/>
    </row>
    <row r="143" spans="1:50" ht="14" x14ac:dyDescent="0.3">
      <c r="B143" s="250" t="s">
        <v>765</v>
      </c>
      <c r="AB143" s="251">
        <v>0</v>
      </c>
      <c r="AC143" s="251">
        <v>0</v>
      </c>
      <c r="AD143" s="251">
        <v>0</v>
      </c>
      <c r="AE143" s="251">
        <v>0</v>
      </c>
      <c r="AF143" s="251">
        <v>9.014559085850669</v>
      </c>
      <c r="AG143" s="251">
        <v>41.789026724064527</v>
      </c>
      <c r="AH143" s="251">
        <v>135.59580194516178</v>
      </c>
      <c r="AI143" s="251">
        <v>0.40735053356003997</v>
      </c>
      <c r="AJ143" s="251">
        <v>0.40735053356003997</v>
      </c>
      <c r="AK143" s="251">
        <v>0.40735053356003997</v>
      </c>
      <c r="AL143" s="196"/>
      <c r="AM143" s="196"/>
      <c r="AN143" s="251">
        <v>0</v>
      </c>
      <c r="AO143" s="251">
        <v>0</v>
      </c>
      <c r="AP143" s="251">
        <v>0</v>
      </c>
      <c r="AQ143" s="251">
        <v>0</v>
      </c>
      <c r="AR143" s="251">
        <v>8.8659999999999997</v>
      </c>
      <c r="AS143" s="251">
        <v>41.308</v>
      </c>
      <c r="AT143" s="251">
        <v>134.03</v>
      </c>
      <c r="AU143" s="251">
        <v>0.39500000000000002</v>
      </c>
      <c r="AV143" s="251">
        <v>0.39500000000000002</v>
      </c>
      <c r="AW143" s="251">
        <v>0.39500000000000002</v>
      </c>
      <c r="AX143" s="196"/>
    </row>
    <row r="144" spans="1:50" ht="14" x14ac:dyDescent="0.3">
      <c r="B144" s="250" t="s">
        <v>766</v>
      </c>
      <c r="AB144" s="251">
        <v>0.83499999999999996</v>
      </c>
      <c r="AC144" s="251">
        <v>0.83499999999999996</v>
      </c>
      <c r="AD144" s="251">
        <v>8.35</v>
      </c>
      <c r="AE144" s="251">
        <v>8.35</v>
      </c>
      <c r="AF144" s="251">
        <v>5.37</v>
      </c>
      <c r="AG144" s="251">
        <v>26.85</v>
      </c>
      <c r="AH144" s="251">
        <v>107.4</v>
      </c>
      <c r="AI144" s="251">
        <v>5.37</v>
      </c>
      <c r="AJ144" s="251">
        <v>26.85</v>
      </c>
      <c r="AK144" s="251">
        <v>107.4</v>
      </c>
      <c r="AL144" s="196"/>
      <c r="AM144" s="196"/>
      <c r="AN144" s="251">
        <v>0.41100000000000003</v>
      </c>
      <c r="AO144" s="251">
        <v>0.41100000000000003</v>
      </c>
      <c r="AP144" s="251">
        <v>4.1099999999999994</v>
      </c>
      <c r="AQ144" s="251">
        <v>4.1099999999999994</v>
      </c>
      <c r="AR144" s="251">
        <v>2.8600000000000003</v>
      </c>
      <c r="AS144" s="251">
        <v>14.3</v>
      </c>
      <c r="AT144" s="251">
        <v>57.2</v>
      </c>
      <c r="AU144" s="251">
        <v>2.8600000000000003</v>
      </c>
      <c r="AV144" s="251">
        <v>14.3</v>
      </c>
      <c r="AW144" s="251">
        <v>57.2</v>
      </c>
      <c r="AX144" s="196"/>
    </row>
    <row r="145" spans="1:50" ht="15" customHeight="1" x14ac:dyDescent="0.3">
      <c r="B145" s="250" t="s">
        <v>767</v>
      </c>
      <c r="AB145" s="251">
        <v>-0.19803999999999999</v>
      </c>
      <c r="AC145" s="251">
        <v>-0.19803999999999999</v>
      </c>
      <c r="AD145" s="251">
        <v>-1.9803999999999999</v>
      </c>
      <c r="AE145" s="251">
        <v>-1.9803999999999999</v>
      </c>
      <c r="AF145" s="251">
        <v>-1.3248000000000002</v>
      </c>
      <c r="AG145" s="251">
        <v>-6.6240000000000006</v>
      </c>
      <c r="AH145" s="251">
        <v>-26.496000000000002</v>
      </c>
      <c r="AI145" s="251">
        <v>-1.3248000000000002</v>
      </c>
      <c r="AJ145" s="251">
        <v>-6.6240000000000006</v>
      </c>
      <c r="AK145" s="251">
        <v>-26.496000000000002</v>
      </c>
      <c r="AL145" s="196"/>
      <c r="AM145" s="196"/>
      <c r="AN145" s="251">
        <v>-0.15392</v>
      </c>
      <c r="AO145" s="251">
        <v>-0.15392</v>
      </c>
      <c r="AP145" s="251">
        <v>-1.5392000000000001</v>
      </c>
      <c r="AQ145" s="251">
        <v>-1.5392000000000001</v>
      </c>
      <c r="AR145" s="251">
        <v>-1.1392000000000002</v>
      </c>
      <c r="AS145" s="251">
        <v>-5.6959999999999997</v>
      </c>
      <c r="AT145" s="251">
        <v>-22.783999999999999</v>
      </c>
      <c r="AU145" s="251">
        <v>-1.1392000000000002</v>
      </c>
      <c r="AV145" s="251">
        <v>-5.6959999999999997</v>
      </c>
      <c r="AW145" s="251">
        <v>-22.783999999999999</v>
      </c>
      <c r="AX145" s="196"/>
    </row>
    <row r="146" spans="1:50" ht="15" customHeight="1" x14ac:dyDescent="0.3">
      <c r="B146" s="252" t="s">
        <v>28</v>
      </c>
      <c r="AB146" s="253">
        <v>2.4172817699457028</v>
      </c>
      <c r="AC146" s="253">
        <v>5.668468399945704</v>
      </c>
      <c r="AD146" s="253">
        <v>9.4502494751212147</v>
      </c>
      <c r="AE146" s="253">
        <v>12.701436105121214</v>
      </c>
      <c r="AF146" s="253">
        <v>18.400317965253929</v>
      </c>
      <c r="AG146" s="254">
        <v>77.770401161761356</v>
      </c>
      <c r="AH146" s="253">
        <v>261.88278850050568</v>
      </c>
      <c r="AI146" s="253">
        <v>7.971894750708401</v>
      </c>
      <c r="AJ146" s="253">
        <v>27.600414724688243</v>
      </c>
      <c r="AK146" s="253">
        <v>91.779418401158836</v>
      </c>
      <c r="AL146" s="196"/>
      <c r="AM146" s="196"/>
      <c r="AN146" s="253">
        <v>1.8690800000000001</v>
      </c>
      <c r="AO146" s="253">
        <v>4.93208</v>
      </c>
      <c r="AP146" s="253">
        <v>5.2177999999999995</v>
      </c>
      <c r="AQ146" s="253">
        <v>8.2807999999999993</v>
      </c>
      <c r="AR146" s="253">
        <v>15.819799999999999</v>
      </c>
      <c r="AS146" s="253">
        <v>66.531000000000006</v>
      </c>
      <c r="AT146" s="253">
        <v>213.86500000000001</v>
      </c>
      <c r="AU146" s="253">
        <v>5.6237999999999992</v>
      </c>
      <c r="AV146" s="253">
        <v>17.133000000000003</v>
      </c>
      <c r="AW146" s="253">
        <v>46.395000000000003</v>
      </c>
      <c r="AX146" s="196"/>
    </row>
    <row r="147" spans="1:50" ht="15" customHeight="1" x14ac:dyDescent="0.3">
      <c r="AB147" s="251"/>
      <c r="AC147" s="251"/>
      <c r="AD147" s="251"/>
      <c r="AE147" s="251"/>
      <c r="AF147" s="251"/>
      <c r="AG147" s="251"/>
      <c r="AH147" s="251"/>
      <c r="AI147" s="251"/>
      <c r="AJ147" s="251"/>
      <c r="AK147" s="251"/>
      <c r="AL147" s="196"/>
      <c r="AM147" s="196"/>
      <c r="AN147" s="251"/>
      <c r="AO147" s="251"/>
      <c r="AP147" s="251"/>
      <c r="AQ147" s="251"/>
      <c r="AR147" s="251"/>
      <c r="AS147" s="251"/>
      <c r="AT147" s="251"/>
      <c r="AU147" s="251"/>
      <c r="AV147" s="251"/>
      <c r="AW147" s="251"/>
      <c r="AX147" s="196"/>
    </row>
    <row r="148" spans="1:50" ht="15" customHeight="1" x14ac:dyDescent="0.3">
      <c r="AB148" s="251"/>
      <c r="AC148" s="251"/>
      <c r="AD148" s="251"/>
      <c r="AE148" s="251"/>
      <c r="AF148" s="251"/>
      <c r="AG148" s="251"/>
      <c r="AH148" s="251"/>
      <c r="AI148" s="251"/>
      <c r="AJ148" s="251"/>
      <c r="AK148" s="251"/>
      <c r="AL148" s="196"/>
      <c r="AM148" s="196"/>
      <c r="AN148" s="251"/>
      <c r="AO148" s="251"/>
      <c r="AP148" s="251"/>
      <c r="AQ148" s="251"/>
      <c r="AR148" s="251"/>
      <c r="AS148" s="251"/>
      <c r="AT148" s="251"/>
      <c r="AU148" s="251"/>
      <c r="AV148" s="251"/>
      <c r="AW148" s="251"/>
      <c r="AX148" s="196"/>
    </row>
    <row r="149" spans="1:50" x14ac:dyDescent="0.3">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AB149" s="209"/>
      <c r="AC149" s="209"/>
      <c r="AD149" s="209"/>
      <c r="AE149" s="209"/>
      <c r="AF149" s="209"/>
      <c r="AG149" s="209"/>
      <c r="AH149" s="209"/>
      <c r="AI149" s="209"/>
      <c r="AJ149" s="209"/>
      <c r="AK149" s="209"/>
      <c r="AL149" s="256"/>
      <c r="AM149" s="256"/>
      <c r="AN149" s="209"/>
      <c r="AO149" s="209"/>
      <c r="AP149" s="209"/>
      <c r="AQ149" s="209"/>
      <c r="AR149" s="209"/>
      <c r="AS149" s="209"/>
      <c r="AT149" s="209"/>
      <c r="AU149" s="209"/>
      <c r="AV149" s="209"/>
      <c r="AW149" s="209"/>
      <c r="AX149" s="256"/>
    </row>
    <row r="150" spans="1:50" x14ac:dyDescent="0.3">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AB150" s="209"/>
      <c r="AC150" s="209"/>
      <c r="AD150" s="209"/>
      <c r="AE150" s="209"/>
      <c r="AF150" s="209"/>
      <c r="AG150" s="209"/>
      <c r="AH150" s="209"/>
      <c r="AI150" s="209"/>
      <c r="AJ150" s="209"/>
      <c r="AK150" s="209"/>
      <c r="AL150" s="256"/>
      <c r="AM150" s="256"/>
      <c r="AN150" s="209"/>
      <c r="AO150" s="209"/>
      <c r="AP150" s="209"/>
      <c r="AQ150" s="209"/>
      <c r="AR150" s="209"/>
      <c r="AS150" s="209"/>
      <c r="AT150" s="209"/>
      <c r="AU150" s="209"/>
      <c r="AV150" s="209"/>
      <c r="AW150" s="209"/>
      <c r="AX150" s="256"/>
    </row>
  </sheetData>
  <autoFilter ref="A2:AY140" xr:uid="{3C924CC1-858C-4D1A-8A57-D1296CC8DDA9}"/>
  <mergeCells count="1">
    <mergeCell ref="O104:O107"/>
  </mergeCells>
  <conditionalFormatting sqref="L127:L147 L124 L2:L121 L149:L1048576">
    <cfRule type="colorScale" priority="53">
      <colorScale>
        <cfvo type="min"/>
        <cfvo type="percentile" val="50"/>
        <cfvo type="max"/>
        <color rgb="FF5A8AC6"/>
        <color rgb="FFFCFCFF"/>
        <color rgb="FFF8696B"/>
      </colorScale>
    </cfRule>
  </conditionalFormatting>
  <conditionalFormatting sqref="A2:G3 P105:W107 L105:N106 L104:W104 A128:I136 B127:F127 B121:F121 A121:A127 K137 I2:W3 J127:K136 L127:W137 B124:F124 L125:P126 R125:W126 R108:W109 B122:C122 R122:W122 H122:P122 E122:F122 A5:F10 H5:W10 G4:G10 H127:I127 H124:W124 J90:W103 A93:F108 H90:I121 G90:G108 B88:W89 B90:F92 A88:A92 A118:F120 B110:G117 A109:A117 M107:N109 K107:L121 M110:W121 L4:M4 AC6:AD10 A138:W138 A147:W147 A139:A146 C139:W146 A11:W87 A149:W1048576">
    <cfRule type="expression" dxfId="49" priority="54">
      <formula>AND($Q2&gt;0,TYPE($Q2)=1)</formula>
    </cfRule>
  </conditionalFormatting>
  <conditionalFormatting sqref="E2:E3 E127:E136 E124 E110:E121 E5:E108 E138:E1048576">
    <cfRule type="expression" dxfId="48" priority="52">
      <formula>$N2="y"</formula>
    </cfRule>
  </conditionalFormatting>
  <conditionalFormatting sqref="A4:F4 I4 N4:W4 K4">
    <cfRule type="expression" dxfId="47" priority="51">
      <formula>AND($Q4&gt;0,TYPE($Q4)=2)</formula>
    </cfRule>
  </conditionalFormatting>
  <conditionalFormatting sqref="E4">
    <cfRule type="expression" dxfId="46" priority="50">
      <formula>$N4="y"</formula>
    </cfRule>
  </conditionalFormatting>
  <conditionalFormatting sqref="H2:H3">
    <cfRule type="expression" dxfId="45" priority="49">
      <formula>AND($Q2&gt;0,TYPE($Q2)=1)</formula>
    </cfRule>
  </conditionalFormatting>
  <conditionalFormatting sqref="H4">
    <cfRule type="expression" dxfId="44" priority="48">
      <formula>AND($Q4&gt;0,TYPE($Q4)=1)</formula>
    </cfRule>
  </conditionalFormatting>
  <conditionalFormatting sqref="L4">
    <cfRule type="colorScale" priority="46">
      <colorScale>
        <cfvo type="min"/>
        <cfvo type="percentile" val="50"/>
        <cfvo type="max"/>
        <color rgb="FF5A8AC6"/>
        <color rgb="FFFCFCFF"/>
        <color rgb="FFF8696B"/>
      </colorScale>
    </cfRule>
  </conditionalFormatting>
  <conditionalFormatting sqref="L4">
    <cfRule type="expression" dxfId="43" priority="47">
      <formula>AND($Q4&gt;0,TYPE($Q4)=1)</formula>
    </cfRule>
  </conditionalFormatting>
  <conditionalFormatting sqref="K104:K106">
    <cfRule type="expression" dxfId="42" priority="45">
      <formula>AND($Q104&gt;0,TYPE($Q104)=1)</formula>
    </cfRule>
  </conditionalFormatting>
  <conditionalFormatting sqref="L137">
    <cfRule type="colorScale" priority="43">
      <colorScale>
        <cfvo type="min"/>
        <cfvo type="percentile" val="50"/>
        <cfvo type="max"/>
        <color rgb="FF5A8AC6"/>
        <color rgb="FFFCFCFF"/>
        <color rgb="FFF8696B"/>
      </colorScale>
    </cfRule>
  </conditionalFormatting>
  <conditionalFormatting sqref="A137:I137">
    <cfRule type="expression" dxfId="41" priority="44">
      <formula>AND($Q137&gt;0,TYPE($Q137)=1)</formula>
    </cfRule>
  </conditionalFormatting>
  <conditionalFormatting sqref="E137">
    <cfRule type="expression" dxfId="40" priority="42">
      <formula>$N137="y"</formula>
    </cfRule>
  </conditionalFormatting>
  <conditionalFormatting sqref="J107:J121">
    <cfRule type="expression" dxfId="39" priority="41">
      <formula>AND($Q107&gt;0,TYPE($Q107)=1)</formula>
    </cfRule>
  </conditionalFormatting>
  <conditionalFormatting sqref="J4">
    <cfRule type="expression" dxfId="38" priority="40">
      <formula>AND($Q4&gt;0,TYPE($Q4)=2)</formula>
    </cfRule>
  </conditionalFormatting>
  <conditionalFormatting sqref="J104:J106">
    <cfRule type="expression" dxfId="37" priority="39">
      <formula>AND($Q104&gt;0,TYPE($Q104)=1)</formula>
    </cfRule>
  </conditionalFormatting>
  <conditionalFormatting sqref="J137">
    <cfRule type="expression" dxfId="36" priority="38">
      <formula>AND($Q137&gt;0,TYPE($Q137)=1)</formula>
    </cfRule>
  </conditionalFormatting>
  <conditionalFormatting sqref="L125:L126">
    <cfRule type="colorScale" priority="36">
      <colorScale>
        <cfvo type="min"/>
        <cfvo type="percentile" val="50"/>
        <cfvo type="max"/>
        <color rgb="FF5A8AC6"/>
        <color rgb="FFFCFCFF"/>
        <color rgb="FFF8696B"/>
      </colorScale>
    </cfRule>
  </conditionalFormatting>
  <conditionalFormatting sqref="B125:C126 E125:F126 H125:I126">
    <cfRule type="expression" dxfId="35" priority="37">
      <formula>AND($Q125&gt;0,TYPE($Q125)=1)</formula>
    </cfRule>
  </conditionalFormatting>
  <conditionalFormatting sqref="E125:E126">
    <cfRule type="expression" dxfId="34" priority="35">
      <formula>$N125="y"</formula>
    </cfRule>
  </conditionalFormatting>
  <conditionalFormatting sqref="J125:J126">
    <cfRule type="expression" dxfId="33" priority="34">
      <formula>AND($Q125&gt;0,TYPE($Q125)=1)</formula>
    </cfRule>
  </conditionalFormatting>
  <conditionalFormatting sqref="Q125:Q126">
    <cfRule type="expression" dxfId="32" priority="33">
      <formula>AND($Q125&gt;0,TYPE($Q125)=1)</formula>
    </cfRule>
  </conditionalFormatting>
  <conditionalFormatting sqref="O108:P109">
    <cfRule type="expression" dxfId="31" priority="32">
      <formula>AND($Q108&gt;0,TYPE($Q108)=1)</formula>
    </cfRule>
  </conditionalFormatting>
  <conditionalFormatting sqref="Q108:Q109">
    <cfRule type="expression" dxfId="30" priority="31">
      <formula>AND($Q108&gt;0,TYPE($Q108)=1)</formula>
    </cfRule>
  </conditionalFormatting>
  <conditionalFormatting sqref="L122:L123">
    <cfRule type="colorScale" priority="29">
      <colorScale>
        <cfvo type="min"/>
        <cfvo type="percentile" val="50"/>
        <cfvo type="max"/>
        <color rgb="FF5A8AC6"/>
        <color rgb="FFFCFCFF"/>
        <color rgb="FFF8696B"/>
      </colorScale>
    </cfRule>
  </conditionalFormatting>
  <conditionalFormatting sqref="B123:C123 H123:O123 E123:F123">
    <cfRule type="expression" dxfId="29" priority="30">
      <formula>AND($Q123&gt;0,TYPE($Q123)=1)</formula>
    </cfRule>
  </conditionalFormatting>
  <conditionalFormatting sqref="E122:E123">
    <cfRule type="expression" dxfId="28" priority="28">
      <formula>$N122="y"</formula>
    </cfRule>
  </conditionalFormatting>
  <conditionalFormatting sqref="K125:K126">
    <cfRule type="expression" dxfId="27" priority="25">
      <formula>AND($Q125&gt;0,TYPE($Q125)=1)</formula>
    </cfRule>
  </conditionalFormatting>
  <conditionalFormatting sqref="Q122">
    <cfRule type="expression" dxfId="26" priority="27">
      <formula>AND($Q122&gt;0,TYPE($Q122)=1)</formula>
    </cfRule>
  </conditionalFormatting>
  <conditionalFormatting sqref="P123:W123">
    <cfRule type="expression" dxfId="25" priority="26">
      <formula>AND($Q123&gt;0,TYPE($Q123)=1)</formula>
    </cfRule>
  </conditionalFormatting>
  <conditionalFormatting sqref="D122:D123">
    <cfRule type="expression" dxfId="24" priority="24">
      <formula>AND($Q122&gt;0,TYPE($Q122)=1)</formula>
    </cfRule>
  </conditionalFormatting>
  <conditionalFormatting sqref="D125:D126">
    <cfRule type="expression" dxfId="23" priority="23">
      <formula>AND($Q125&gt;0,TYPE($Q125)=1)</formula>
    </cfRule>
  </conditionalFormatting>
  <conditionalFormatting sqref="G118:G127">
    <cfRule type="expression" dxfId="22" priority="22">
      <formula>AND($Q118&gt;0,TYPE($Q118)=1)</formula>
    </cfRule>
  </conditionalFormatting>
  <conditionalFormatting sqref="B109:G109">
    <cfRule type="expression" dxfId="21" priority="21">
      <formula>AND($Q109&gt;0,TYPE($Q109)=1)</formula>
    </cfRule>
  </conditionalFormatting>
  <conditionalFormatting sqref="E109">
    <cfRule type="expression" dxfId="20" priority="20">
      <formula>$N109="y"</formula>
    </cfRule>
  </conditionalFormatting>
  <conditionalFormatting sqref="AE4 AF2:AK4 AB4">
    <cfRule type="expression" dxfId="19" priority="19">
      <formula>AND($Q2&gt;0,TYPE($Q2)=1)</formula>
    </cfRule>
  </conditionalFormatting>
  <conditionalFormatting sqref="AB5:AB10 AE6:AK10">
    <cfRule type="expression" dxfId="18" priority="18">
      <formula>AND($Q1048575&gt;0,TYPE($Q1048575)=1)</formula>
    </cfRule>
  </conditionalFormatting>
  <conditionalFormatting sqref="AB2:AB3">
    <cfRule type="expression" dxfId="17" priority="17">
      <formula>AND($Q2&gt;0,TYPE($Q2)=1)</formula>
    </cfRule>
  </conditionalFormatting>
  <conditionalFormatting sqref="AC4">
    <cfRule type="expression" dxfId="16" priority="16">
      <formula>AND($Q4&gt;0,TYPE($Q4)=1)</formula>
    </cfRule>
  </conditionalFormatting>
  <conditionalFormatting sqref="AC2:AC3">
    <cfRule type="expression" dxfId="15" priority="15">
      <formula>AND($Q2&gt;0,TYPE($Q2)=1)</formula>
    </cfRule>
  </conditionalFormatting>
  <conditionalFormatting sqref="AD2:AD4">
    <cfRule type="expression" dxfId="14" priority="14">
      <formula>AND($Q2&gt;0,TYPE($Q2)=1)</formula>
    </cfRule>
  </conditionalFormatting>
  <conditionalFormatting sqref="AE2">
    <cfRule type="expression" dxfId="13" priority="13">
      <formula>AND($Q2&gt;0,TYPE($Q2)=1)</formula>
    </cfRule>
  </conditionalFormatting>
  <conditionalFormatting sqref="AE3">
    <cfRule type="expression" dxfId="12" priority="12">
      <formula>AND($Q3&gt;0,TYPE($Q3)=1)</formula>
    </cfRule>
  </conditionalFormatting>
  <conditionalFormatting sqref="AO6:AP10">
    <cfRule type="expression" dxfId="11" priority="9">
      <formula>AND($Q6&gt;0,TYPE($Q6)=1)</formula>
    </cfRule>
  </conditionalFormatting>
  <conditionalFormatting sqref="AQ4 AR2:AW4 AN4">
    <cfRule type="expression" dxfId="10" priority="8">
      <formula>AND($Q2&gt;0,TYPE($Q2)=1)</formula>
    </cfRule>
  </conditionalFormatting>
  <conditionalFormatting sqref="AO2:AO3">
    <cfRule type="expression" dxfId="9" priority="4">
      <formula>AND($Q2&gt;0,TYPE($Q2)=1)</formula>
    </cfRule>
  </conditionalFormatting>
  <conditionalFormatting sqref="AN2:AN3">
    <cfRule type="expression" dxfId="8" priority="6">
      <formula>AND($Q2&gt;0,TYPE($Q2)=1)</formula>
    </cfRule>
  </conditionalFormatting>
  <conditionalFormatting sqref="AO4">
    <cfRule type="expression" dxfId="7" priority="5">
      <formula>AND($Q4&gt;0,TYPE($Q4)=1)</formula>
    </cfRule>
  </conditionalFormatting>
  <conditionalFormatting sqref="AC5:AK5">
    <cfRule type="expression" dxfId="6" priority="55">
      <formula>AND(#REF!&gt;0,TYPE(#REF!)=1)</formula>
    </cfRule>
  </conditionalFormatting>
  <conditionalFormatting sqref="A148:W148">
    <cfRule type="expression" dxfId="5" priority="11">
      <formula>AND($Q148&gt;0,TYPE($Q148)=1)</formula>
    </cfRule>
  </conditionalFormatting>
  <conditionalFormatting sqref="AN5:AN10 AQ6:AW10">
    <cfRule type="expression" dxfId="4" priority="7">
      <formula>AND($Q1048575&gt;0,TYPE($Q1048575)=1)</formula>
    </cfRule>
  </conditionalFormatting>
  <conditionalFormatting sqref="AP2:AP4">
    <cfRule type="expression" dxfId="3" priority="3">
      <formula>AND($Q2&gt;0,TYPE($Q2)=1)</formula>
    </cfRule>
  </conditionalFormatting>
  <conditionalFormatting sqref="AQ2">
    <cfRule type="expression" dxfId="2" priority="2">
      <formula>AND($Q2&gt;0,TYPE($Q2)=1)</formula>
    </cfRule>
  </conditionalFormatting>
  <conditionalFormatting sqref="AQ3">
    <cfRule type="expression" dxfId="1" priority="1">
      <formula>AND($Q3&gt;0,TYPE($Q3)=1)</formula>
    </cfRule>
  </conditionalFormatting>
  <conditionalFormatting sqref="AO5:AW5">
    <cfRule type="expression" dxfId="0" priority="10">
      <formula>AND(#REF!&gt;0,TYPE(#REF!)=1)</formula>
    </cfRule>
  </conditionalFormatting>
  <conditionalFormatting sqref="L148">
    <cfRule type="colorScale" priority="5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307">
        <f>SUM(F:F)</f>
        <v>91</v>
      </c>
      <c r="F1" s="307"/>
      <c r="H1" s="116" t="s">
        <v>68</v>
      </c>
      <c r="I1" s="117"/>
      <c r="J1" s="117"/>
      <c r="K1" s="307">
        <f>SUM(L:L)</f>
        <v>1690</v>
      </c>
      <c r="L1" s="307"/>
    </row>
    <row r="2" spans="2:13" x14ac:dyDescent="0.3">
      <c r="D2" s="118"/>
      <c r="E2" s="308" t="s">
        <v>85</v>
      </c>
      <c r="F2" s="308"/>
      <c r="J2" s="118"/>
      <c r="K2" s="308" t="s">
        <v>85</v>
      </c>
      <c r="L2" s="308"/>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28">
        <f>IFERROR(INDEX('Summary Charges sheet'!$AB11:$AH11,MATCH('Summary Charges sheet'!$E$1,'Summary Charges sheet'!$AB$1:$AH$1,0)),0)</f>
        <v>1</v>
      </c>
      <c r="E5" s="134">
        <v>72</v>
      </c>
      <c r="F5" s="138">
        <f>D5*E5</f>
        <v>72</v>
      </c>
      <c r="H5" s="127" t="s">
        <v>12</v>
      </c>
      <c r="I5" s="127" t="s">
        <v>13</v>
      </c>
      <c r="J5" s="128">
        <f>IFERROR(INDEX('Summary Charges sheet'!$AB16:$AH16,MATCH('Summary Charges sheet'!$E$1,'Summary Charges sheet'!$AB$1:$AH$1,0)),0)</f>
        <v>0</v>
      </c>
      <c r="K5" s="134" t="s">
        <v>14</v>
      </c>
      <c r="L5" s="138"/>
    </row>
    <row r="6" spans="2:13" ht="25" x14ac:dyDescent="0.3">
      <c r="B6" s="126" t="s">
        <v>6</v>
      </c>
      <c r="C6" s="127" t="s">
        <v>5</v>
      </c>
      <c r="D6" s="128">
        <f>IFERROR(INDEX('Summary Charges sheet'!$AB12:$AH12,MATCH('Summary Charges sheet'!$E$1,'Summary Charges sheet'!$AB$1:$AH$1,0)),0)</f>
        <v>0</v>
      </c>
      <c r="E6" s="134">
        <v>29</v>
      </c>
      <c r="F6" s="138">
        <f>D6*E6</f>
        <v>0</v>
      </c>
      <c r="H6" s="127" t="s">
        <v>15</v>
      </c>
      <c r="I6" s="127" t="s">
        <v>16</v>
      </c>
      <c r="J6" s="128">
        <f>IFERROR(INDEX('Summary Charges sheet'!$AB17:$AH17,MATCH('Summary Charges sheet'!$E$1,'Summary Charges sheet'!$AB$1:$AH$1,0)),0)</f>
        <v>0</v>
      </c>
      <c r="K6" s="134" t="s">
        <v>14</v>
      </c>
      <c r="L6" s="138"/>
    </row>
    <row r="7" spans="2:13" ht="25" x14ac:dyDescent="0.3">
      <c r="B7" s="126" t="s">
        <v>7</v>
      </c>
      <c r="C7" s="127" t="s">
        <v>5</v>
      </c>
      <c r="D7" s="128">
        <f>IFERROR(INDEX('Summary Charges sheet'!$AB13:$AH13,MATCH('Summary Charges sheet'!$E$1,'Summary Charges sheet'!$AB$1:$AH$1,0)),0)</f>
        <v>0</v>
      </c>
      <c r="E7" s="134">
        <v>34</v>
      </c>
      <c r="F7" s="138">
        <f>D7*E7</f>
        <v>0</v>
      </c>
      <c r="H7" s="171" t="s">
        <v>250</v>
      </c>
      <c r="I7" s="126" t="s">
        <v>5</v>
      </c>
      <c r="J7" s="128">
        <f>IFERROR(INDEX('Summary Charges sheet'!$AB18:$AH18,MATCH('Summary Charges sheet'!$E$1,'Summary Charges sheet'!$AB$1:$AH$1,0)),0)</f>
        <v>1</v>
      </c>
      <c r="K7" s="134">
        <v>723</v>
      </c>
      <c r="L7" s="138">
        <f t="shared" ref="L7:L24" si="0">J7*K7</f>
        <v>723</v>
      </c>
      <c r="M7" s="176"/>
    </row>
    <row r="8" spans="2:13" ht="25" x14ac:dyDescent="0.3">
      <c r="B8" s="126" t="s">
        <v>8</v>
      </c>
      <c r="C8" s="127" t="s">
        <v>5</v>
      </c>
      <c r="D8" s="128">
        <f>IFERROR(INDEX('Summary Charges sheet'!$AB14:$AH14,MATCH('Summary Charges sheet'!$E$1,'Summary Charges sheet'!$AB$1:$AH$1,0)),0)</f>
        <v>0</v>
      </c>
      <c r="E8" s="134">
        <v>23</v>
      </c>
      <c r="F8" s="138">
        <f>D8*E8</f>
        <v>0</v>
      </c>
      <c r="H8" s="276" t="s">
        <v>251</v>
      </c>
      <c r="I8" s="126" t="s">
        <v>5</v>
      </c>
      <c r="J8" s="128">
        <f>IFERROR(INDEX('Summary Charges sheet'!$AB19:$AH19,MATCH('Summary Charges sheet'!$E$1,'Summary Charges sheet'!$AB$1:$AH$1,0)),0)</f>
        <v>0</v>
      </c>
      <c r="K8" s="134">
        <v>169</v>
      </c>
      <c r="L8" s="138">
        <f t="shared" si="0"/>
        <v>0</v>
      </c>
      <c r="M8" s="176"/>
    </row>
    <row r="9" spans="2:13" ht="25" x14ac:dyDescent="0.3">
      <c r="B9" s="127" t="s">
        <v>9</v>
      </c>
      <c r="C9" s="127" t="s">
        <v>10</v>
      </c>
      <c r="D9" s="128">
        <f>IFERROR(INDEX('Summary Charges sheet'!$AB15:$AH15,MATCH('Summary Charges sheet'!$E$1,'Summary Charges sheet'!$AB$1:$AH$1,0)),0)</f>
        <v>1</v>
      </c>
      <c r="E9" s="134">
        <v>19</v>
      </c>
      <c r="F9" s="138">
        <f>D9*E9</f>
        <v>19</v>
      </c>
      <c r="H9" s="276" t="s">
        <v>252</v>
      </c>
      <c r="I9" s="126" t="s">
        <v>5</v>
      </c>
      <c r="J9" s="128">
        <f>IFERROR(INDEX('Summary Charges sheet'!$AB20:$AH20,MATCH('Summary Charges sheet'!$E$1,'Summary Charges sheet'!$AB$1:$AH$1,0)),0)</f>
        <v>0</v>
      </c>
      <c r="K9" s="134">
        <v>1173</v>
      </c>
      <c r="L9" s="138">
        <f t="shared" si="0"/>
        <v>0</v>
      </c>
      <c r="M9" s="176"/>
    </row>
    <row r="10" spans="2:13" x14ac:dyDescent="0.3">
      <c r="H10" s="276" t="s">
        <v>253</v>
      </c>
      <c r="I10" s="126" t="s">
        <v>5</v>
      </c>
      <c r="J10" s="128">
        <f>IFERROR(INDEX('Summary Charges sheet'!$AB21:$AH21,MATCH('Summary Charges sheet'!$E$1,'Summary Charges sheet'!$AB$1:$AH$1,0)),0)</f>
        <v>0</v>
      </c>
      <c r="K10" s="134">
        <v>646</v>
      </c>
      <c r="L10" s="138">
        <f t="shared" si="0"/>
        <v>0</v>
      </c>
      <c r="M10" s="176"/>
    </row>
    <row r="11" spans="2:13" ht="25" x14ac:dyDescent="0.3">
      <c r="H11" s="277" t="s">
        <v>254</v>
      </c>
      <c r="I11" s="126" t="s">
        <v>5</v>
      </c>
      <c r="J11" s="128">
        <f>IFERROR(INDEX('Summary Charges sheet'!$AB22:$AH22,MATCH('Summary Charges sheet'!$E$1,'Summary Charges sheet'!$AB$1:$AH$1,0)),0)</f>
        <v>0</v>
      </c>
      <c r="K11" s="134">
        <v>215</v>
      </c>
      <c r="L11" s="138">
        <f t="shared" si="0"/>
        <v>0</v>
      </c>
      <c r="M11" s="176"/>
    </row>
    <row r="12" spans="2:13" ht="25" x14ac:dyDescent="0.3">
      <c r="H12" s="277" t="s">
        <v>255</v>
      </c>
      <c r="I12" s="126" t="s">
        <v>5</v>
      </c>
      <c r="J12" s="128">
        <f>IFERROR(INDEX('Summary Charges sheet'!$AB23:$AH23,MATCH('Summary Charges sheet'!$E$1,'Summary Charges sheet'!$AB$1:$AH$1,0)),0)</f>
        <v>0</v>
      </c>
      <c r="K12" s="134">
        <v>692</v>
      </c>
      <c r="L12" s="138">
        <f t="shared" si="0"/>
        <v>0</v>
      </c>
      <c r="M12" s="176"/>
    </row>
    <row r="13" spans="2:13" ht="25" x14ac:dyDescent="0.3">
      <c r="D13" s="125">
        <f>IFERROR(INDEX('Summary Charges sheet'!$AB11:$AH11,MATCH('Summary Charges sheet'!$E$1,'Summary Charges sheet'!$AB$1:$AH$1,0)),0)</f>
        <v>1</v>
      </c>
      <c r="H13" s="278" t="s">
        <v>226</v>
      </c>
      <c r="I13" s="127" t="s">
        <v>17</v>
      </c>
      <c r="J13" s="128">
        <f>IFERROR(INDEX('Summary Charges sheet'!$AB24:$AH24,MATCH('Summary Charges sheet'!$E$1,'Summary Charges sheet'!$AB$1:$AH$1,0)),0)</f>
        <v>0</v>
      </c>
      <c r="K13" s="134">
        <v>199</v>
      </c>
      <c r="L13" s="138">
        <f t="shared" si="0"/>
        <v>0</v>
      </c>
      <c r="M13" s="176"/>
    </row>
    <row r="14" spans="2:13" ht="25" x14ac:dyDescent="0.3">
      <c r="H14" s="279" t="s">
        <v>227</v>
      </c>
      <c r="I14" s="127" t="s">
        <v>17</v>
      </c>
      <c r="J14" s="128">
        <f>IFERROR(INDEX('Summary Charges sheet'!$AB25:$AH25,MATCH('Summary Charges sheet'!$E$1,'Summary Charges sheet'!$AB$1:$AH$1,0)),0)</f>
        <v>0</v>
      </c>
      <c r="K14" s="134">
        <v>325</v>
      </c>
      <c r="L14" s="138">
        <f t="shared" si="0"/>
        <v>0</v>
      </c>
      <c r="M14" s="176"/>
    </row>
    <row r="15" spans="2:13" ht="25" x14ac:dyDescent="0.3">
      <c r="H15" s="279" t="s">
        <v>228</v>
      </c>
      <c r="I15" s="171" t="s">
        <v>17</v>
      </c>
      <c r="J15" s="128">
        <f>IFERROR(INDEX('Summary Charges sheet'!$AB26:$AH26,MATCH('Summary Charges sheet'!$E$1,'Summary Charges sheet'!$AB$1:$AH$1,0)),0)</f>
        <v>2</v>
      </c>
      <c r="K15" s="134">
        <v>411</v>
      </c>
      <c r="L15" s="138">
        <f t="shared" si="0"/>
        <v>822</v>
      </c>
      <c r="M15" s="176"/>
    </row>
    <row r="16" spans="2:13" ht="25" x14ac:dyDescent="0.3">
      <c r="H16" s="279" t="s">
        <v>256</v>
      </c>
      <c r="I16" s="171" t="s">
        <v>17</v>
      </c>
      <c r="J16" s="128">
        <f>IFERROR(INDEX('Summary Charges sheet'!$AB27:$AH27,MATCH('Summary Charges sheet'!$E$1,'Summary Charges sheet'!$AB$1:$AH$1,0)),0)</f>
        <v>0</v>
      </c>
      <c r="K16" s="134">
        <v>27</v>
      </c>
      <c r="L16" s="138">
        <f t="shared" si="0"/>
        <v>0</v>
      </c>
      <c r="M16" s="176"/>
    </row>
    <row r="17" spans="8:13" ht="25" x14ac:dyDescent="0.3">
      <c r="H17" s="126" t="s">
        <v>257</v>
      </c>
      <c r="I17" s="126" t="s">
        <v>19</v>
      </c>
      <c r="J17" s="128">
        <f>IFERROR(INDEX('Summary Charges sheet'!$AB28:$AH28,MATCH('Summary Charges sheet'!$E$1,'Summary Charges sheet'!$AB$1:$AH$1,0)),0)</f>
        <v>0</v>
      </c>
      <c r="K17" s="134">
        <v>1396</v>
      </c>
      <c r="L17" s="138">
        <f t="shared" si="0"/>
        <v>0</v>
      </c>
      <c r="M17" s="176"/>
    </row>
    <row r="18" spans="8:13" ht="25" x14ac:dyDescent="0.3">
      <c r="H18" s="126" t="s">
        <v>258</v>
      </c>
      <c r="I18" s="126" t="s">
        <v>19</v>
      </c>
      <c r="J18" s="128">
        <f>IFERROR(INDEX('Summary Charges sheet'!$AB29:$AH29,MATCH('Summary Charges sheet'!$E$1,'Summary Charges sheet'!$AB$1:$AH$1,0)),0)</f>
        <v>0</v>
      </c>
      <c r="K18" s="134">
        <v>1425</v>
      </c>
      <c r="L18" s="138">
        <f>J18*K18</f>
        <v>0</v>
      </c>
      <c r="M18" s="176"/>
    </row>
    <row r="19" spans="8:13" x14ac:dyDescent="0.3">
      <c r="H19" s="127" t="s">
        <v>20</v>
      </c>
      <c r="I19" s="127" t="s">
        <v>21</v>
      </c>
      <c r="J19" s="128">
        <f>IFERROR(INDEX('Summary Charges sheet'!$AB30:$AH30,MATCH('Summary Charges sheet'!$E$1,'Summary Charges sheet'!$AB$1:$AH$1,0)),0)</f>
        <v>0</v>
      </c>
      <c r="K19" s="134">
        <v>31</v>
      </c>
      <c r="L19" s="138">
        <f t="shared" si="0"/>
        <v>0</v>
      </c>
      <c r="M19" s="176"/>
    </row>
    <row r="20" spans="8:13" x14ac:dyDescent="0.3">
      <c r="H20" s="127" t="s">
        <v>22</v>
      </c>
      <c r="I20" s="127" t="s">
        <v>23</v>
      </c>
      <c r="J20" s="128">
        <f>IFERROR(INDEX('Summary Charges sheet'!$AB31:$AH31,MATCH('Summary Charges sheet'!$E$1,'Summary Charges sheet'!$AB$1:$AH$1,0)),0)</f>
        <v>0</v>
      </c>
      <c r="K20" s="134">
        <v>66</v>
      </c>
      <c r="L20" s="138">
        <f t="shared" si="0"/>
        <v>0</v>
      </c>
      <c r="M20" s="176"/>
    </row>
    <row r="21" spans="8:13" ht="37.5" x14ac:dyDescent="0.3">
      <c r="H21" s="127" t="s">
        <v>259</v>
      </c>
      <c r="I21" s="127" t="s">
        <v>23</v>
      </c>
      <c r="J21" s="128">
        <f>IFERROR(INDEX('Summary Charges sheet'!$AB32:$AH32,MATCH('Summary Charges sheet'!$E$1,'Summary Charges sheet'!$AB$1:$AH$1,0)),0)</f>
        <v>0</v>
      </c>
      <c r="K21" s="134">
        <v>23</v>
      </c>
      <c r="L21" s="138">
        <f t="shared" si="0"/>
        <v>0</v>
      </c>
      <c r="M21" s="176"/>
    </row>
    <row r="22" spans="8:13" x14ac:dyDescent="0.3">
      <c r="H22" s="278" t="s">
        <v>229</v>
      </c>
      <c r="I22" s="127" t="s">
        <v>24</v>
      </c>
      <c r="J22" s="128">
        <f>IFERROR(INDEX('Summary Charges sheet'!$AB33:$AH33,MATCH('Summary Charges sheet'!$E$1,'Summary Charges sheet'!$AB$1:$AH$1,0)),0)</f>
        <v>0</v>
      </c>
      <c r="K22" s="134">
        <v>73</v>
      </c>
      <c r="L22" s="138">
        <f t="shared" si="0"/>
        <v>0</v>
      </c>
      <c r="M22" s="176"/>
    </row>
    <row r="23" spans="8:13" ht="25" x14ac:dyDescent="0.3">
      <c r="H23" s="280" t="s">
        <v>230</v>
      </c>
      <c r="I23" s="126" t="s">
        <v>25</v>
      </c>
      <c r="J23" s="128">
        <f>IFERROR(INDEX('Summary Charges sheet'!$AB34:$AH34,MATCH('Summary Charges sheet'!$E$1,'Summary Charges sheet'!$AB$1:$AH$1,0)),0)</f>
        <v>1</v>
      </c>
      <c r="K23" s="134">
        <v>145</v>
      </c>
      <c r="L23" s="138">
        <f t="shared" si="0"/>
        <v>145</v>
      </c>
      <c r="M23" s="176"/>
    </row>
    <row r="24" spans="8:13" x14ac:dyDescent="0.3">
      <c r="H24" s="276" t="s">
        <v>231</v>
      </c>
      <c r="I24" s="171" t="s">
        <v>26</v>
      </c>
      <c r="J24" s="128">
        <f>IFERROR(INDEX('Summary Charges sheet'!$AB35:$AH35,MATCH('Summary Charges sheet'!$E$1,'Summary Charges sheet'!$AB$1:$AH$1,0)),0)</f>
        <v>0</v>
      </c>
      <c r="K24" s="134">
        <v>2387</v>
      </c>
      <c r="L24" s="138">
        <f t="shared" si="0"/>
        <v>0</v>
      </c>
      <c r="M24" s="176"/>
    </row>
  </sheetData>
  <sheetProtection algorithmName="SHA-512" hashValue="b6+8x4OG2GoAPo0R7n1shTspGgh4FFmPGt8nUtmqDMx3Poe2oGvTYVm19vCdfUcN4JWcVEQ5oEXrxz0mfZrSjA==" saltValue="D5+1F7f1mkJhg2Zs7rNRgQ=="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B1:L31"/>
  <sheetViews>
    <sheetView zoomScaleNormal="100" workbookViewId="0">
      <selection activeCell="D8" sqref="D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2:12" ht="23" x14ac:dyDescent="0.5">
      <c r="B1" s="116" t="s">
        <v>84</v>
      </c>
      <c r="C1" s="117"/>
      <c r="D1" s="117"/>
      <c r="E1" s="307">
        <f>SUM(F:F)</f>
        <v>0</v>
      </c>
      <c r="F1" s="307"/>
      <c r="H1" s="116" t="s">
        <v>68</v>
      </c>
      <c r="I1" s="117"/>
      <c r="J1" s="117"/>
      <c r="K1" s="307">
        <f>SUM(L:L)</f>
        <v>0</v>
      </c>
      <c r="L1" s="307"/>
    </row>
    <row r="2" spans="2:12" x14ac:dyDescent="0.3">
      <c r="D2" s="118"/>
      <c r="E2" s="308" t="s">
        <v>85</v>
      </c>
      <c r="F2" s="308"/>
      <c r="K2" s="308" t="s">
        <v>85</v>
      </c>
      <c r="L2" s="308"/>
    </row>
    <row r="3" spans="2:12" x14ac:dyDescent="0.3">
      <c r="B3" s="131" t="s">
        <v>89</v>
      </c>
      <c r="C3" s="120"/>
      <c r="D3" s="121"/>
      <c r="E3" s="121"/>
      <c r="F3" s="122"/>
      <c r="H3" s="131" t="s">
        <v>95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90</v>
      </c>
      <c r="C5" s="127" t="s">
        <v>91</v>
      </c>
      <c r="D5" s="128">
        <f>IFERROR(INDEX('Summary Charges sheet'!$AB37:$AH37,MATCH('Summary Charges sheet'!$E$1,'Summary Charges sheet'!$AB$1:$AH$1,0)),0)</f>
        <v>0</v>
      </c>
      <c r="E5" s="134">
        <v>69</v>
      </c>
      <c r="F5" s="130">
        <f t="shared" ref="F5:F8" si="0">D5*E5</f>
        <v>0</v>
      </c>
      <c r="H5" s="171" t="s">
        <v>12</v>
      </c>
      <c r="I5" s="171" t="s">
        <v>13</v>
      </c>
      <c r="J5" s="128">
        <f>IFERROR(INDEX('Summary Charges sheet'!$AB42:$AH42,MATCH('Summary Charges sheet'!$E$1,'Summary Charges sheet'!$AB$1:$AH$1,0)),0)</f>
        <v>0</v>
      </c>
      <c r="K5" s="158" t="s">
        <v>14</v>
      </c>
      <c r="L5" s="130"/>
    </row>
    <row r="6" spans="2:12" ht="25" x14ac:dyDescent="0.3">
      <c r="B6" s="126" t="s">
        <v>232</v>
      </c>
      <c r="C6" s="127" t="s">
        <v>92</v>
      </c>
      <c r="D6" s="128">
        <f>IFERROR(INDEX('Summary Charges sheet'!$AB38:$AH38,MATCH('Summary Charges sheet'!$E$1,'Summary Charges sheet'!$AB$1:$AH$1,0)),0)</f>
        <v>0</v>
      </c>
      <c r="E6" s="145">
        <v>226</v>
      </c>
      <c r="F6" s="130">
        <f t="shared" si="0"/>
        <v>0</v>
      </c>
      <c r="H6" s="171" t="s">
        <v>233</v>
      </c>
      <c r="I6" s="171" t="s">
        <v>92</v>
      </c>
      <c r="J6" s="128">
        <f>IFERROR(INDEX('Summary Charges sheet'!$AB43:$AH43,MATCH('Summary Charges sheet'!$E$1,'Summary Charges sheet'!$AB$1:$AH$1,0)),0)</f>
        <v>0</v>
      </c>
      <c r="K6" s="145">
        <v>407</v>
      </c>
      <c r="L6" s="130">
        <f t="shared" ref="L6:L19" si="1">J6*K6</f>
        <v>0</v>
      </c>
    </row>
    <row r="7" spans="2:12" ht="37.5" x14ac:dyDescent="0.3">
      <c r="B7" s="126" t="s">
        <v>93</v>
      </c>
      <c r="C7" s="127" t="s">
        <v>5</v>
      </c>
      <c r="D7" s="128">
        <f>IFERROR(INDEX('Summary Charges sheet'!$AB39:$AH39,MATCH('Summary Charges sheet'!$E$1,'Summary Charges sheet'!$AB$1:$AH$1,0)),0)</f>
        <v>0</v>
      </c>
      <c r="E7" s="134">
        <v>3206</v>
      </c>
      <c r="F7" s="130">
        <f t="shared" si="0"/>
        <v>0</v>
      </c>
      <c r="H7" s="171" t="s">
        <v>96</v>
      </c>
      <c r="I7" s="171" t="s">
        <v>97</v>
      </c>
      <c r="J7" s="128">
        <f>IFERROR(INDEX('Summary Charges sheet'!$AB44:$AH44,MATCH('Summary Charges sheet'!$E$1,'Summary Charges sheet'!$AB$1:$AH$1,0)),0)</f>
        <v>0</v>
      </c>
      <c r="K7" s="145">
        <v>226</v>
      </c>
      <c r="L7" s="130">
        <f t="shared" si="1"/>
        <v>0</v>
      </c>
    </row>
    <row r="8" spans="2:12" ht="50" x14ac:dyDescent="0.3">
      <c r="B8" s="126" t="s">
        <v>215</v>
      </c>
      <c r="C8" s="127" t="s">
        <v>5</v>
      </c>
      <c r="D8" s="128">
        <f>IFERROR(INDEX('Summary Charges sheet'!$AB40:$AH40,MATCH('Summary Charges sheet'!$E$1,'Summary Charges sheet'!$AB$1:$AH$1,0)),0)</f>
        <v>0</v>
      </c>
      <c r="E8" s="134">
        <v>5720</v>
      </c>
      <c r="F8" s="130">
        <f t="shared" si="0"/>
        <v>0</v>
      </c>
      <c r="H8" s="279" t="s">
        <v>260</v>
      </c>
      <c r="I8" s="171" t="s">
        <v>17</v>
      </c>
      <c r="J8" s="128">
        <f>IFERROR(INDEX('Summary Charges sheet'!$AB45:$AH45,MATCH('Summary Charges sheet'!$E$1,'Summary Charges sheet'!$AB$1:$AH$1,0)),0)</f>
        <v>0</v>
      </c>
      <c r="K8" s="145">
        <v>76</v>
      </c>
      <c r="L8" s="130">
        <f t="shared" si="1"/>
        <v>0</v>
      </c>
    </row>
    <row r="9" spans="2:12" ht="25" x14ac:dyDescent="0.3">
      <c r="B9" s="275"/>
      <c r="C9" s="275"/>
      <c r="D9" s="275"/>
      <c r="E9" s="275"/>
      <c r="F9" s="275"/>
      <c r="H9" s="279" t="s">
        <v>99</v>
      </c>
      <c r="I9" s="171" t="s">
        <v>17</v>
      </c>
      <c r="J9" s="128">
        <f>IFERROR(INDEX('Summary Charges sheet'!$AB46:$AH46,MATCH('Summary Charges sheet'!$E$1,'Summary Charges sheet'!$AB$1:$AH$1,0)),0)</f>
        <v>0</v>
      </c>
      <c r="K9" s="145">
        <v>119</v>
      </c>
      <c r="L9" s="130">
        <f t="shared" si="1"/>
        <v>0</v>
      </c>
    </row>
    <row r="10" spans="2:12" ht="25" customHeight="1" x14ac:dyDescent="0.3">
      <c r="B10" s="302" t="s">
        <v>815</v>
      </c>
      <c r="C10" s="309"/>
      <c r="D10" s="309"/>
      <c r="E10" s="309"/>
      <c r="F10" s="309"/>
      <c r="H10" s="279" t="s">
        <v>18</v>
      </c>
      <c r="I10" s="171" t="s">
        <v>17</v>
      </c>
      <c r="J10" s="128">
        <f>IFERROR(INDEX('Summary Charges sheet'!$AB47:$AH47,MATCH('Summary Charges sheet'!$E$1,'Summary Charges sheet'!$AB$1:$AH$1,0)),0)</f>
        <v>0</v>
      </c>
      <c r="K10" s="145">
        <v>152</v>
      </c>
      <c r="L10" s="130">
        <f t="shared" si="1"/>
        <v>0</v>
      </c>
    </row>
    <row r="11" spans="2:12" ht="25" x14ac:dyDescent="0.3">
      <c r="B11" s="309"/>
      <c r="C11" s="309"/>
      <c r="D11" s="309"/>
      <c r="E11" s="309"/>
      <c r="F11" s="309"/>
      <c r="H11" s="279" t="s">
        <v>100</v>
      </c>
      <c r="I11" s="171" t="s">
        <v>17</v>
      </c>
      <c r="J11" s="128">
        <f>IFERROR(INDEX('Summary Charges sheet'!$AB48:$AH48,MATCH('Summary Charges sheet'!$E$1,'Summary Charges sheet'!$AB$1:$AH$1,0)),0)</f>
        <v>0</v>
      </c>
      <c r="K11" s="145">
        <v>223</v>
      </c>
      <c r="L11" s="130">
        <f t="shared" si="1"/>
        <v>0</v>
      </c>
    </row>
    <row r="12" spans="2:12" ht="25" x14ac:dyDescent="0.3">
      <c r="B12" s="309"/>
      <c r="C12" s="309"/>
      <c r="D12" s="309"/>
      <c r="E12" s="309"/>
      <c r="F12" s="309"/>
      <c r="H12" s="279" t="s">
        <v>101</v>
      </c>
      <c r="I12" s="171" t="s">
        <v>17</v>
      </c>
      <c r="J12" s="128">
        <f>IFERROR(INDEX('Summary Charges sheet'!$AB49:$AH49,MATCH('Summary Charges sheet'!$E$1,'Summary Charges sheet'!$AB$1:$AH$1,0)),0)</f>
        <v>0</v>
      </c>
      <c r="K12" s="145">
        <v>23</v>
      </c>
      <c r="L12" s="130">
        <f t="shared" si="1"/>
        <v>0</v>
      </c>
    </row>
    <row r="13" spans="2:12" ht="25" x14ac:dyDescent="0.3">
      <c r="B13" s="309"/>
      <c r="C13" s="309"/>
      <c r="D13" s="309"/>
      <c r="E13" s="309"/>
      <c r="F13" s="309"/>
      <c r="H13" s="171" t="s">
        <v>102</v>
      </c>
      <c r="I13" s="171" t="s">
        <v>103</v>
      </c>
      <c r="J13" s="128">
        <f>IFERROR(INDEX('Summary Charges sheet'!$AB50:$AH50,MATCH('Summary Charges sheet'!$E$1,'Summary Charges sheet'!$AB$1:$AH$1,0)),0)</f>
        <v>0</v>
      </c>
      <c r="K13" s="145">
        <v>145080</v>
      </c>
      <c r="L13" s="130">
        <f>J13*K13</f>
        <v>0</v>
      </c>
    </row>
    <row r="14" spans="2:12" ht="25" x14ac:dyDescent="0.3">
      <c r="B14" s="309"/>
      <c r="C14" s="309"/>
      <c r="D14" s="309"/>
      <c r="E14" s="309"/>
      <c r="F14" s="309"/>
      <c r="H14" s="171" t="s">
        <v>104</v>
      </c>
      <c r="I14" s="171" t="s">
        <v>5</v>
      </c>
      <c r="J14" s="128">
        <f>IFERROR(INDEX('Summary Charges sheet'!$AB51:$AH51,MATCH('Summary Charges sheet'!$E$1,'Summary Charges sheet'!$AB$1:$AH$1,0)),0)</f>
        <v>0</v>
      </c>
      <c r="K14" s="145">
        <v>552</v>
      </c>
      <c r="L14" s="130">
        <f t="shared" si="1"/>
        <v>0</v>
      </c>
    </row>
    <row r="15" spans="2:12" x14ac:dyDescent="0.3">
      <c r="B15" s="309"/>
      <c r="C15" s="309"/>
      <c r="D15" s="309"/>
      <c r="E15" s="309"/>
      <c r="F15" s="309"/>
      <c r="H15" s="171" t="s">
        <v>105</v>
      </c>
      <c r="I15" s="171" t="s">
        <v>106</v>
      </c>
      <c r="J15" s="128">
        <f>IFERROR(INDEX('Summary Charges sheet'!$AB52:$AH52,MATCH('Summary Charges sheet'!$E$1,'Summary Charges sheet'!$AB$1:$AH$1,0)),0)</f>
        <v>0</v>
      </c>
      <c r="K15" s="145">
        <v>436</v>
      </c>
      <c r="L15" s="130">
        <f t="shared" si="1"/>
        <v>0</v>
      </c>
    </row>
    <row r="16" spans="2:12" x14ac:dyDescent="0.3">
      <c r="B16" s="309"/>
      <c r="C16" s="309"/>
      <c r="D16" s="309"/>
      <c r="E16" s="309"/>
      <c r="F16" s="309"/>
      <c r="H16" s="171" t="s">
        <v>107</v>
      </c>
      <c r="I16" s="171" t="s">
        <v>108</v>
      </c>
      <c r="J16" s="128">
        <f>IFERROR(INDEX('Summary Charges sheet'!$AB53:$AH53,MATCH('Summary Charges sheet'!$E$1,'Summary Charges sheet'!$AB$1:$AH$1,0)),0)</f>
        <v>0</v>
      </c>
      <c r="K16" s="145">
        <v>311</v>
      </c>
      <c r="L16" s="130">
        <f t="shared" si="1"/>
        <v>0</v>
      </c>
    </row>
    <row r="17" spans="2:12" x14ac:dyDescent="0.3">
      <c r="B17" s="309"/>
      <c r="C17" s="309"/>
      <c r="D17" s="309"/>
      <c r="E17" s="309"/>
      <c r="F17" s="309"/>
      <c r="H17" s="171" t="s">
        <v>109</v>
      </c>
      <c r="I17" s="171" t="s">
        <v>110</v>
      </c>
      <c r="J17" s="128">
        <f>IFERROR(INDEX('Summary Charges sheet'!$AB54:$AH54,MATCH('Summary Charges sheet'!$E$1,'Summary Charges sheet'!$AB$1:$AH$1,0)),0)</f>
        <v>0</v>
      </c>
      <c r="K17" s="145">
        <v>157</v>
      </c>
      <c r="L17" s="130">
        <f t="shared" si="1"/>
        <v>0</v>
      </c>
    </row>
    <row r="18" spans="2:12" ht="25" x14ac:dyDescent="0.3">
      <c r="B18" s="309"/>
      <c r="C18" s="309"/>
      <c r="D18" s="309"/>
      <c r="E18" s="309"/>
      <c r="F18" s="309"/>
      <c r="H18" s="171" t="s">
        <v>230</v>
      </c>
      <c r="I18" s="171" t="s">
        <v>25</v>
      </c>
      <c r="J18" s="128">
        <f>IFERROR(INDEX('Summary Charges sheet'!$AB55:$AH55,MATCH('Summary Charges sheet'!$E$1,'Summary Charges sheet'!$AB$1:$AH$1,0)),0)</f>
        <v>0</v>
      </c>
      <c r="K18" s="145">
        <v>145</v>
      </c>
      <c r="L18" s="130">
        <f t="shared" si="1"/>
        <v>0</v>
      </c>
    </row>
    <row r="19" spans="2:12" x14ac:dyDescent="0.3">
      <c r="B19" s="309"/>
      <c r="C19" s="309"/>
      <c r="D19" s="309"/>
      <c r="E19" s="309"/>
      <c r="F19" s="309"/>
      <c r="H19" s="171" t="s">
        <v>231</v>
      </c>
      <c r="I19" s="171" t="s">
        <v>26</v>
      </c>
      <c r="J19" s="128">
        <f>IFERROR(INDEX('Summary Charges sheet'!$AB56:$AH56,MATCH('Summary Charges sheet'!$E$1,'Summary Charges sheet'!$AB$1:$AH$1,0)),0)</f>
        <v>0</v>
      </c>
      <c r="K19" s="145">
        <v>2387</v>
      </c>
      <c r="L19" s="130">
        <f t="shared" si="1"/>
        <v>0</v>
      </c>
    </row>
    <row r="20" spans="2:12" x14ac:dyDescent="0.3">
      <c r="B20" s="309"/>
      <c r="C20" s="309"/>
      <c r="D20" s="309"/>
      <c r="E20" s="309"/>
      <c r="F20" s="309"/>
    </row>
    <row r="21" spans="2:12" x14ac:dyDescent="0.3">
      <c r="B21" s="309"/>
      <c r="C21" s="309"/>
      <c r="D21" s="309"/>
      <c r="E21" s="309"/>
      <c r="F21" s="309"/>
    </row>
    <row r="22" spans="2:12" x14ac:dyDescent="0.3">
      <c r="B22" s="309"/>
      <c r="C22" s="309"/>
      <c r="D22" s="309"/>
      <c r="E22" s="309"/>
      <c r="F22" s="309"/>
    </row>
    <row r="23" spans="2:12" x14ac:dyDescent="0.3">
      <c r="B23" s="310"/>
      <c r="C23" s="310"/>
      <c r="D23" s="310"/>
      <c r="E23" s="310"/>
      <c r="F23" s="310"/>
    </row>
    <row r="24" spans="2:12" x14ac:dyDescent="0.3">
      <c r="B24" s="310"/>
      <c r="C24" s="310"/>
      <c r="D24" s="310"/>
      <c r="E24" s="310"/>
      <c r="F24" s="310"/>
    </row>
    <row r="25" spans="2:12" x14ac:dyDescent="0.3">
      <c r="B25" s="310"/>
      <c r="C25" s="310"/>
      <c r="D25" s="310"/>
      <c r="E25" s="310"/>
      <c r="F25" s="310"/>
    </row>
    <row r="26" spans="2:12" x14ac:dyDescent="0.3">
      <c r="B26" s="310"/>
      <c r="C26" s="310"/>
      <c r="D26" s="310"/>
      <c r="E26" s="310"/>
      <c r="F26" s="310"/>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ht="18.5" customHeight="1" x14ac:dyDescent="0.3">
      <c r="B31" s="310"/>
      <c r="C31" s="310"/>
      <c r="D31" s="310"/>
      <c r="E31" s="310"/>
      <c r="F31" s="310"/>
    </row>
  </sheetData>
  <sheetProtection algorithmName="SHA-512" hashValue="NCn0wak9lIvGYJfWyMsKIwX0GR5EacXGpqftMfe58SDKxIi8ZtKVgsePZpqhbyOJVkkJzlfXXgz1wxEtzzYW2A==" saltValue="KOhbJbUhgY+yETjK12+0BQ=="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D5:D8 J5:J1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B1:L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7">
        <f>SUM(F:F)</f>
        <v>0</v>
      </c>
      <c r="F1" s="307"/>
      <c r="H1" s="116" t="s">
        <v>68</v>
      </c>
      <c r="I1" s="117"/>
      <c r="J1" s="117"/>
      <c r="K1" s="307">
        <f>SUM(L:L)</f>
        <v>0</v>
      </c>
      <c r="L1" s="307"/>
    </row>
    <row r="2" spans="2:12" x14ac:dyDescent="0.3">
      <c r="D2" s="118"/>
      <c r="E2" s="308" t="s">
        <v>85</v>
      </c>
      <c r="F2" s="308"/>
      <c r="K2" s="308" t="s">
        <v>85</v>
      </c>
      <c r="L2" s="308"/>
    </row>
    <row r="3" spans="2:12" x14ac:dyDescent="0.3">
      <c r="B3" s="131" t="s">
        <v>111</v>
      </c>
      <c r="C3" s="120"/>
      <c r="D3" s="121"/>
      <c r="E3" s="121"/>
      <c r="F3" s="122"/>
      <c r="H3" s="131" t="s">
        <v>117</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112</v>
      </c>
      <c r="C5" s="127" t="s">
        <v>16</v>
      </c>
      <c r="D5" s="128"/>
      <c r="E5" s="145" t="s">
        <v>14</v>
      </c>
      <c r="F5" s="130"/>
      <c r="H5" s="171" t="s">
        <v>233</v>
      </c>
      <c r="I5" s="171" t="s">
        <v>118</v>
      </c>
      <c r="J5" s="128">
        <f>IFERROR(INDEX('Summary Charges sheet'!$AI62:$AK62,MATCH('Summary Charges sheet'!$E$1,'Summary Charges sheet'!$AI$1:$AK$1,0)),0)</f>
        <v>0</v>
      </c>
      <c r="K5" s="145">
        <v>407</v>
      </c>
      <c r="L5" s="130">
        <f>J5*K5</f>
        <v>0</v>
      </c>
    </row>
    <row r="6" spans="2:12" x14ac:dyDescent="0.3">
      <c r="B6" s="126" t="s">
        <v>113</v>
      </c>
      <c r="C6" s="127" t="s">
        <v>114</v>
      </c>
      <c r="D6" s="128"/>
      <c r="E6" s="145" t="s">
        <v>14</v>
      </c>
      <c r="F6" s="130"/>
      <c r="J6" s="3"/>
      <c r="L6" s="3"/>
    </row>
    <row r="7" spans="2:12" ht="25" x14ac:dyDescent="0.35">
      <c r="B7" s="126" t="s">
        <v>115</v>
      </c>
      <c r="C7" s="127" t="s">
        <v>116</v>
      </c>
      <c r="D7" s="128"/>
      <c r="E7" s="145" t="s">
        <v>14</v>
      </c>
      <c r="F7" s="130"/>
      <c r="H7" s="131" t="s">
        <v>248</v>
      </c>
      <c r="I7" s="159"/>
      <c r="J7" s="152"/>
      <c r="K7" s="153"/>
      <c r="L7" s="154"/>
    </row>
    <row r="8" spans="2:12" x14ac:dyDescent="0.3">
      <c r="H8" s="144" t="s">
        <v>1</v>
      </c>
      <c r="I8" s="144" t="s">
        <v>2</v>
      </c>
      <c r="J8" s="144" t="s">
        <v>27</v>
      </c>
      <c r="K8" s="144" t="s">
        <v>3</v>
      </c>
      <c r="L8" s="155" t="s">
        <v>28</v>
      </c>
    </row>
    <row r="9" spans="2:12" ht="25" x14ac:dyDescent="0.3">
      <c r="B9" s="131" t="s">
        <v>217</v>
      </c>
      <c r="C9" s="120"/>
      <c r="H9" s="171" t="s">
        <v>12</v>
      </c>
      <c r="I9" s="171" t="s">
        <v>13</v>
      </c>
      <c r="J9" s="281"/>
      <c r="K9" s="158" t="s">
        <v>14</v>
      </c>
      <c r="L9" s="138"/>
    </row>
    <row r="10" spans="2:12" x14ac:dyDescent="0.3">
      <c r="B10" s="123" t="s">
        <v>1</v>
      </c>
      <c r="C10" s="123" t="s">
        <v>2</v>
      </c>
      <c r="D10" s="123" t="s">
        <v>27</v>
      </c>
      <c r="E10" s="123" t="s">
        <v>3</v>
      </c>
      <c r="F10" s="124" t="s">
        <v>28</v>
      </c>
      <c r="H10" s="171" t="s">
        <v>233</v>
      </c>
      <c r="I10" s="171" t="s">
        <v>92</v>
      </c>
      <c r="J10" s="281"/>
      <c r="K10" s="145">
        <v>407</v>
      </c>
      <c r="L10" s="138">
        <f t="shared" ref="L10:L23" si="0">J10*K10</f>
        <v>0</v>
      </c>
    </row>
    <row r="11" spans="2:12" x14ac:dyDescent="0.3">
      <c r="B11" s="127" t="s">
        <v>90</v>
      </c>
      <c r="C11" s="127" t="s">
        <v>91</v>
      </c>
      <c r="D11" s="128">
        <f>IFERROR(INDEX('Summary Charges sheet'!$AI37:$AK37,MATCH('Summary Charges sheet'!$E$1,'Summary Charges sheet'!$AI$1:$AK$1,0)),0)</f>
        <v>0</v>
      </c>
      <c r="E11" s="134">
        <v>69</v>
      </c>
      <c r="F11" s="130">
        <f t="shared" ref="F11:F14" si="1">D11*E11</f>
        <v>0</v>
      </c>
      <c r="H11" s="171" t="s">
        <v>96</v>
      </c>
      <c r="I11" s="171" t="s">
        <v>97</v>
      </c>
      <c r="J11" s="281"/>
      <c r="K11" s="145">
        <v>226</v>
      </c>
      <c r="L11" s="138">
        <f t="shared" si="0"/>
        <v>0</v>
      </c>
    </row>
    <row r="12" spans="2:12" ht="25" x14ac:dyDescent="0.3">
      <c r="B12" s="126" t="s">
        <v>232</v>
      </c>
      <c r="C12" s="127" t="s">
        <v>92</v>
      </c>
      <c r="D12" s="128">
        <f>IFERROR(INDEX('Summary Charges sheet'!$AI38:$AK38,MATCH('Summary Charges sheet'!$E$1,'Summary Charges sheet'!$AI$1:$AK$1,0)),0)</f>
        <v>0</v>
      </c>
      <c r="E12" s="145">
        <v>226</v>
      </c>
      <c r="F12" s="130">
        <f t="shared" si="1"/>
        <v>0</v>
      </c>
      <c r="H12" s="279" t="s">
        <v>260</v>
      </c>
      <c r="I12" s="171" t="s">
        <v>17</v>
      </c>
      <c r="J12" s="281"/>
      <c r="K12" s="145">
        <v>76</v>
      </c>
      <c r="L12" s="138">
        <f t="shared" si="0"/>
        <v>0</v>
      </c>
    </row>
    <row r="13" spans="2:12" ht="37.5" x14ac:dyDescent="0.3">
      <c r="B13" s="126" t="s">
        <v>93</v>
      </c>
      <c r="C13" s="127" t="s">
        <v>5</v>
      </c>
      <c r="D13" s="128">
        <f>IFERROR(INDEX('Summary Charges sheet'!$AI39:$AK39,MATCH('Summary Charges sheet'!$E$1,'Summary Charges sheet'!$AI$1:$AK$1,0)),0)</f>
        <v>0</v>
      </c>
      <c r="E13" s="134">
        <v>3206</v>
      </c>
      <c r="F13" s="130">
        <f t="shared" si="1"/>
        <v>0</v>
      </c>
      <c r="H13" s="279" t="s">
        <v>99</v>
      </c>
      <c r="I13" s="171" t="s">
        <v>17</v>
      </c>
      <c r="J13" s="281"/>
      <c r="K13" s="145">
        <v>119</v>
      </c>
      <c r="L13" s="138">
        <f t="shared" si="0"/>
        <v>0</v>
      </c>
    </row>
    <row r="14" spans="2:12" ht="50" x14ac:dyDescent="0.3">
      <c r="B14" s="126" t="s">
        <v>215</v>
      </c>
      <c r="C14" s="127" t="s">
        <v>5</v>
      </c>
      <c r="D14" s="128">
        <f>IFERROR(INDEX('Summary Charges sheet'!$AI40:$AK40,MATCH('Summary Charges sheet'!$E$1,'Summary Charges sheet'!$AI$1:$AK$1,0)),0)</f>
        <v>0</v>
      </c>
      <c r="E14" s="134">
        <v>5720</v>
      </c>
      <c r="F14" s="130">
        <f t="shared" si="1"/>
        <v>0</v>
      </c>
      <c r="H14" s="279" t="s">
        <v>18</v>
      </c>
      <c r="I14" s="171" t="s">
        <v>17</v>
      </c>
      <c r="J14" s="281"/>
      <c r="K14" s="145">
        <v>152</v>
      </c>
      <c r="L14" s="138">
        <f t="shared" si="0"/>
        <v>0</v>
      </c>
    </row>
    <row r="15" spans="2:12" ht="25" x14ac:dyDescent="0.3">
      <c r="H15" s="279" t="s">
        <v>100</v>
      </c>
      <c r="I15" s="171" t="s">
        <v>17</v>
      </c>
      <c r="J15" s="281"/>
      <c r="K15" s="145">
        <v>223</v>
      </c>
      <c r="L15" s="138">
        <f t="shared" si="0"/>
        <v>0</v>
      </c>
    </row>
    <row r="16" spans="2:12" ht="25" x14ac:dyDescent="0.3">
      <c r="B16" s="119" t="s">
        <v>0</v>
      </c>
      <c r="C16" s="120"/>
      <c r="D16" s="121"/>
      <c r="E16" s="121"/>
      <c r="F16" s="122"/>
      <c r="H16" s="279" t="s">
        <v>101</v>
      </c>
      <c r="I16" s="171" t="s">
        <v>17</v>
      </c>
      <c r="J16" s="281"/>
      <c r="K16" s="145">
        <v>23</v>
      </c>
      <c r="L16" s="138">
        <f t="shared" si="0"/>
        <v>0</v>
      </c>
    </row>
    <row r="17" spans="2:12" ht="25" x14ac:dyDescent="0.3">
      <c r="B17" s="123" t="s">
        <v>1</v>
      </c>
      <c r="C17" s="123" t="s">
        <v>2</v>
      </c>
      <c r="D17" s="123" t="s">
        <v>27</v>
      </c>
      <c r="E17" s="123" t="s">
        <v>3</v>
      </c>
      <c r="F17" s="124" t="s">
        <v>28</v>
      </c>
      <c r="H17" s="279" t="s">
        <v>261</v>
      </c>
      <c r="I17" s="171" t="s">
        <v>103</v>
      </c>
      <c r="J17" s="128"/>
      <c r="K17" s="145">
        <v>145080</v>
      </c>
      <c r="L17" s="130">
        <f t="shared" ref="L17" si="2">J17*K17</f>
        <v>0</v>
      </c>
    </row>
    <row r="18" spans="2:12" ht="25" x14ac:dyDescent="0.3">
      <c r="B18" s="126" t="s">
        <v>4</v>
      </c>
      <c r="C18" s="127" t="s">
        <v>5</v>
      </c>
      <c r="D18" s="128">
        <f>IFERROR(INDEX('Summary Charges sheet'!$AI11:$AK11,MATCH('Summary Charges sheet'!$E$1,'Summary Charges sheet'!$AI$1:$AK$1,0)),0)</f>
        <v>0</v>
      </c>
      <c r="E18" s="134">
        <v>72</v>
      </c>
      <c r="F18" s="138">
        <f>D18*E18</f>
        <v>0</v>
      </c>
      <c r="H18" s="171" t="s">
        <v>104</v>
      </c>
      <c r="I18" s="171" t="s">
        <v>5</v>
      </c>
      <c r="J18" s="281"/>
      <c r="K18" s="145">
        <v>552</v>
      </c>
      <c r="L18" s="138">
        <f t="shared" si="0"/>
        <v>0</v>
      </c>
    </row>
    <row r="19" spans="2:12" ht="25" x14ac:dyDescent="0.3">
      <c r="B19" s="126" t="s">
        <v>6</v>
      </c>
      <c r="C19" s="127" t="s">
        <v>5</v>
      </c>
      <c r="D19" s="128">
        <f>IFERROR(INDEX('Summary Charges sheet'!$AI12:$AK12,MATCH('Summary Charges sheet'!$E$1,'Summary Charges sheet'!$AI$1:$AK$1,0)),0)</f>
        <v>0</v>
      </c>
      <c r="E19" s="134">
        <v>29</v>
      </c>
      <c r="F19" s="138">
        <f>D19*E19</f>
        <v>0</v>
      </c>
      <c r="H19" s="171" t="s">
        <v>105</v>
      </c>
      <c r="I19" s="171" t="s">
        <v>106</v>
      </c>
      <c r="J19" s="281"/>
      <c r="K19" s="145">
        <v>436</v>
      </c>
      <c r="L19" s="138">
        <f t="shared" si="0"/>
        <v>0</v>
      </c>
    </row>
    <row r="20" spans="2:12" ht="25" x14ac:dyDescent="0.3">
      <c r="B20" s="126" t="s">
        <v>7</v>
      </c>
      <c r="C20" s="127" t="s">
        <v>5</v>
      </c>
      <c r="D20" s="128">
        <f>IFERROR(INDEX('Summary Charges sheet'!$AI13:$AK13,MATCH('Summary Charges sheet'!$E$1,'Summary Charges sheet'!$AI$1:$AK$1,0)),0)</f>
        <v>0</v>
      </c>
      <c r="E20" s="134">
        <v>34</v>
      </c>
      <c r="F20" s="138">
        <f>D20*E20</f>
        <v>0</v>
      </c>
      <c r="H20" s="171" t="s">
        <v>107</v>
      </c>
      <c r="I20" s="171" t="s">
        <v>108</v>
      </c>
      <c r="J20" s="281"/>
      <c r="K20" s="145">
        <v>311</v>
      </c>
      <c r="L20" s="138">
        <f t="shared" si="0"/>
        <v>0</v>
      </c>
    </row>
    <row r="21" spans="2:12" ht="25" x14ac:dyDescent="0.3">
      <c r="B21" s="126" t="s">
        <v>8</v>
      </c>
      <c r="C21" s="127" t="s">
        <v>5</v>
      </c>
      <c r="D21" s="128">
        <f>IFERROR(INDEX('Summary Charges sheet'!$AI14:$AK14,MATCH('Summary Charges sheet'!$E$1,'Summary Charges sheet'!$AI$1:$AK$1,0)),0)</f>
        <v>0</v>
      </c>
      <c r="E21" s="134">
        <v>23</v>
      </c>
      <c r="F21" s="138">
        <f>D21*E21</f>
        <v>0</v>
      </c>
      <c r="H21" s="171" t="s">
        <v>109</v>
      </c>
      <c r="I21" s="171" t="s">
        <v>110</v>
      </c>
      <c r="J21" s="281"/>
      <c r="K21" s="145">
        <v>157</v>
      </c>
      <c r="L21" s="138">
        <f t="shared" si="0"/>
        <v>0</v>
      </c>
    </row>
    <row r="22" spans="2:12" ht="25" x14ac:dyDescent="0.3">
      <c r="B22" s="127" t="s">
        <v>9</v>
      </c>
      <c r="C22" s="127" t="s">
        <v>10</v>
      </c>
      <c r="D22" s="128">
        <f>IFERROR(INDEX('Summary Charges sheet'!$AI15:$AK15,MATCH('Summary Charges sheet'!$E$1,'Summary Charges sheet'!$AI$1:$AK$1,0)),0)</f>
        <v>0</v>
      </c>
      <c r="E22" s="134">
        <v>19</v>
      </c>
      <c r="F22" s="138">
        <f>D22*E22</f>
        <v>0</v>
      </c>
      <c r="H22" s="171" t="s">
        <v>230</v>
      </c>
      <c r="I22" s="171" t="s">
        <v>25</v>
      </c>
      <c r="J22" s="281"/>
      <c r="K22" s="145">
        <v>145</v>
      </c>
      <c r="L22" s="138">
        <f t="shared" si="0"/>
        <v>0</v>
      </c>
    </row>
    <row r="23" spans="2:12" x14ac:dyDescent="0.3">
      <c r="H23" s="171" t="s">
        <v>231</v>
      </c>
      <c r="I23" s="171" t="s">
        <v>26</v>
      </c>
      <c r="J23" s="281"/>
      <c r="K23" s="145">
        <v>2387</v>
      </c>
      <c r="L23" s="138">
        <f t="shared" si="0"/>
        <v>0</v>
      </c>
    </row>
  </sheetData>
  <sheetProtection algorithmName="SHA-512" hashValue="MdKwhiE218HdVKu+6o2uXAvw68+gm6zALNCRCUPo3jyPu9Id2VJB4dCuvgsDNXU4wCCi9mZ5AS2u/IQokX0fFQ==" saltValue="c0so4WFvDjWqysGDj9kNVg=="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B1:L46"/>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7">
        <f>SUM(F:F)</f>
        <v>0</v>
      </c>
      <c r="F1" s="307"/>
      <c r="H1" s="116" t="s">
        <v>68</v>
      </c>
      <c r="I1" s="117"/>
      <c r="J1" s="117"/>
      <c r="K1" s="307">
        <f>SUM(L:L)</f>
        <v>0</v>
      </c>
      <c r="L1" s="307"/>
    </row>
    <row r="2" spans="2:12" x14ac:dyDescent="0.3">
      <c r="D2" s="118"/>
      <c r="E2" s="308" t="s">
        <v>85</v>
      </c>
      <c r="F2" s="308"/>
      <c r="K2" s="308" t="s">
        <v>85</v>
      </c>
      <c r="L2" s="308"/>
    </row>
    <row r="3" spans="2:12" x14ac:dyDescent="0.3">
      <c r="B3" s="131" t="s">
        <v>204</v>
      </c>
      <c r="C3" s="120"/>
      <c r="D3" s="121"/>
      <c r="E3" s="121"/>
      <c r="F3" s="122"/>
      <c r="H3" s="131" t="s">
        <v>248</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71" t="s">
        <v>119</v>
      </c>
      <c r="C5" s="171" t="s">
        <v>16</v>
      </c>
      <c r="D5" s="128"/>
      <c r="E5" s="145">
        <v>155</v>
      </c>
      <c r="F5" s="130">
        <f>D5*E5</f>
        <v>0</v>
      </c>
      <c r="H5" s="126" t="s">
        <v>12</v>
      </c>
      <c r="I5" s="127" t="s">
        <v>13</v>
      </c>
      <c r="J5" s="128"/>
      <c r="K5" s="145" t="s">
        <v>14</v>
      </c>
      <c r="L5" s="130"/>
    </row>
    <row r="6" spans="2:12" x14ac:dyDescent="0.3">
      <c r="B6" s="171" t="s">
        <v>120</v>
      </c>
      <c r="C6" s="171" t="s">
        <v>121</v>
      </c>
      <c r="D6" s="128"/>
      <c r="E6" s="133">
        <v>1805</v>
      </c>
      <c r="F6" s="130">
        <f t="shared" ref="F6:F12" si="0">D6*E6</f>
        <v>0</v>
      </c>
      <c r="H6" s="126" t="s">
        <v>233</v>
      </c>
      <c r="I6" s="127" t="s">
        <v>92</v>
      </c>
      <c r="J6" s="128"/>
      <c r="K6" s="145">
        <v>407</v>
      </c>
      <c r="L6" s="130">
        <f t="shared" ref="L6:L19" si="1">J6*K6</f>
        <v>0</v>
      </c>
    </row>
    <row r="7" spans="2:12" ht="25" x14ac:dyDescent="0.3">
      <c r="B7" s="276" t="s">
        <v>262</v>
      </c>
      <c r="C7" s="171" t="s">
        <v>122</v>
      </c>
      <c r="D7" s="128"/>
      <c r="E7" s="133">
        <v>217</v>
      </c>
      <c r="F7" s="130">
        <f t="shared" si="0"/>
        <v>0</v>
      </c>
      <c r="H7" s="126" t="s">
        <v>96</v>
      </c>
      <c r="I7" s="127" t="s">
        <v>97</v>
      </c>
      <c r="J7" s="128"/>
      <c r="K7" s="145">
        <v>226</v>
      </c>
      <c r="L7" s="130">
        <f t="shared" si="1"/>
        <v>0</v>
      </c>
    </row>
    <row r="8" spans="2:12" ht="25" x14ac:dyDescent="0.3">
      <c r="B8" s="276" t="s">
        <v>263</v>
      </c>
      <c r="C8" s="171" t="s">
        <v>123</v>
      </c>
      <c r="D8" s="128"/>
      <c r="E8" s="133">
        <v>224</v>
      </c>
      <c r="F8" s="130">
        <f t="shared" si="0"/>
        <v>0</v>
      </c>
      <c r="H8" s="127" t="s">
        <v>98</v>
      </c>
      <c r="I8" s="127" t="s">
        <v>17</v>
      </c>
      <c r="J8" s="128"/>
      <c r="K8" s="145">
        <v>76</v>
      </c>
      <c r="L8" s="130">
        <f t="shared" si="1"/>
        <v>0</v>
      </c>
    </row>
    <row r="9" spans="2:12" ht="25" x14ac:dyDescent="0.3">
      <c r="B9" s="171" t="s">
        <v>124</v>
      </c>
      <c r="C9" s="171" t="s">
        <v>5</v>
      </c>
      <c r="D9" s="128"/>
      <c r="E9" s="133">
        <v>1017</v>
      </c>
      <c r="F9" s="130">
        <f t="shared" si="0"/>
        <v>0</v>
      </c>
      <c r="H9" s="127" t="s">
        <v>99</v>
      </c>
      <c r="I9" s="127" t="s">
        <v>17</v>
      </c>
      <c r="J9" s="128"/>
      <c r="K9" s="145">
        <v>119</v>
      </c>
      <c r="L9" s="130">
        <f t="shared" si="1"/>
        <v>0</v>
      </c>
    </row>
    <row r="10" spans="2:12" ht="25" x14ac:dyDescent="0.3">
      <c r="B10" s="171" t="s">
        <v>125</v>
      </c>
      <c r="C10" s="171" t="s">
        <v>5</v>
      </c>
      <c r="D10" s="128"/>
      <c r="E10" s="133">
        <v>5127</v>
      </c>
      <c r="F10" s="130">
        <f t="shared" si="0"/>
        <v>0</v>
      </c>
      <c r="H10" s="127" t="s">
        <v>18</v>
      </c>
      <c r="I10" s="127" t="s">
        <v>17</v>
      </c>
      <c r="J10" s="128"/>
      <c r="K10" s="145">
        <v>152</v>
      </c>
      <c r="L10" s="130">
        <f t="shared" si="1"/>
        <v>0</v>
      </c>
    </row>
    <row r="11" spans="2:12" ht="25" x14ac:dyDescent="0.3">
      <c r="B11" s="276" t="s">
        <v>126</v>
      </c>
      <c r="C11" s="171" t="s">
        <v>17</v>
      </c>
      <c r="D11" s="128"/>
      <c r="E11" s="133">
        <v>27</v>
      </c>
      <c r="F11" s="130">
        <f t="shared" si="0"/>
        <v>0</v>
      </c>
      <c r="H11" s="127" t="s">
        <v>100</v>
      </c>
      <c r="I11" s="127" t="s">
        <v>17</v>
      </c>
      <c r="J11" s="128"/>
      <c r="K11" s="145">
        <v>223</v>
      </c>
      <c r="L11" s="130">
        <f t="shared" si="1"/>
        <v>0</v>
      </c>
    </row>
    <row r="12" spans="2:12" ht="25" x14ac:dyDescent="0.3">
      <c r="B12" s="171" t="s">
        <v>127</v>
      </c>
      <c r="C12" s="171" t="s">
        <v>128</v>
      </c>
      <c r="D12" s="128"/>
      <c r="E12" s="145">
        <v>166</v>
      </c>
      <c r="F12" s="130">
        <f t="shared" si="0"/>
        <v>0</v>
      </c>
      <c r="H12" s="127" t="s">
        <v>101</v>
      </c>
      <c r="I12" s="127" t="s">
        <v>17</v>
      </c>
      <c r="J12" s="128"/>
      <c r="K12" s="145">
        <v>23</v>
      </c>
      <c r="L12" s="130">
        <f t="shared" si="1"/>
        <v>0</v>
      </c>
    </row>
    <row r="13" spans="2:12" ht="25" x14ac:dyDescent="0.3">
      <c r="B13" s="131" t="s">
        <v>217</v>
      </c>
      <c r="C13" s="120"/>
      <c r="D13" s="121"/>
      <c r="E13" s="121"/>
      <c r="F13" s="122"/>
      <c r="H13" s="127" t="s">
        <v>261</v>
      </c>
      <c r="I13" s="127" t="s">
        <v>103</v>
      </c>
      <c r="J13" s="128"/>
      <c r="K13" s="134">
        <v>145080</v>
      </c>
      <c r="L13" s="130">
        <f>J13*K13</f>
        <v>0</v>
      </c>
    </row>
    <row r="14" spans="2:12" ht="25" x14ac:dyDescent="0.3">
      <c r="B14" s="123" t="s">
        <v>1</v>
      </c>
      <c r="C14" s="123" t="s">
        <v>2</v>
      </c>
      <c r="D14" s="123" t="s">
        <v>27</v>
      </c>
      <c r="E14" s="123" t="s">
        <v>3</v>
      </c>
      <c r="F14" s="124" t="s">
        <v>28</v>
      </c>
      <c r="H14" s="127" t="s">
        <v>104</v>
      </c>
      <c r="I14" s="127" t="s">
        <v>5</v>
      </c>
      <c r="J14" s="128"/>
      <c r="K14" s="145">
        <v>552</v>
      </c>
      <c r="L14" s="130">
        <f t="shared" si="1"/>
        <v>0</v>
      </c>
    </row>
    <row r="15" spans="2:12" x14ac:dyDescent="0.3">
      <c r="B15" s="127" t="s">
        <v>90</v>
      </c>
      <c r="C15" s="127" t="s">
        <v>91</v>
      </c>
      <c r="D15" s="128"/>
      <c r="E15" s="134">
        <v>69</v>
      </c>
      <c r="F15" s="130">
        <f t="shared" ref="F15:F18" si="2">D15*E15</f>
        <v>0</v>
      </c>
      <c r="H15" s="127" t="s">
        <v>105</v>
      </c>
      <c r="I15" s="127" t="s">
        <v>106</v>
      </c>
      <c r="J15" s="128"/>
      <c r="K15" s="145">
        <v>436</v>
      </c>
      <c r="L15" s="130">
        <f t="shared" si="1"/>
        <v>0</v>
      </c>
    </row>
    <row r="16" spans="2:12" ht="25" x14ac:dyDescent="0.3">
      <c r="B16" s="126" t="s">
        <v>232</v>
      </c>
      <c r="C16" s="127" t="s">
        <v>92</v>
      </c>
      <c r="D16" s="128"/>
      <c r="E16" s="145">
        <v>226</v>
      </c>
      <c r="F16" s="130">
        <f t="shared" si="2"/>
        <v>0</v>
      </c>
      <c r="H16" s="127" t="s">
        <v>107</v>
      </c>
      <c r="I16" s="127" t="s">
        <v>108</v>
      </c>
      <c r="J16" s="128"/>
      <c r="K16" s="145">
        <v>311</v>
      </c>
      <c r="L16" s="130">
        <f t="shared" si="1"/>
        <v>0</v>
      </c>
    </row>
    <row r="17" spans="2:12" ht="37.5" x14ac:dyDescent="0.3">
      <c r="B17" s="126" t="s">
        <v>93</v>
      </c>
      <c r="C17" s="127" t="s">
        <v>5</v>
      </c>
      <c r="D17" s="128"/>
      <c r="E17" s="134">
        <v>3206</v>
      </c>
      <c r="F17" s="130">
        <f t="shared" si="2"/>
        <v>0</v>
      </c>
      <c r="H17" s="127" t="s">
        <v>109</v>
      </c>
      <c r="I17" s="127" t="s">
        <v>110</v>
      </c>
      <c r="J17" s="128"/>
      <c r="K17" s="145">
        <v>157</v>
      </c>
      <c r="L17" s="130">
        <f t="shared" si="1"/>
        <v>0</v>
      </c>
    </row>
    <row r="18" spans="2:12" ht="50" x14ac:dyDescent="0.3">
      <c r="B18" s="171" t="s">
        <v>215</v>
      </c>
      <c r="C18" s="127" t="s">
        <v>5</v>
      </c>
      <c r="D18" s="128"/>
      <c r="E18" s="134">
        <v>5720</v>
      </c>
      <c r="F18" s="130">
        <f t="shared" si="2"/>
        <v>0</v>
      </c>
      <c r="H18" s="127" t="s">
        <v>230</v>
      </c>
      <c r="I18" s="127" t="s">
        <v>25</v>
      </c>
      <c r="J18" s="128"/>
      <c r="K18" s="145">
        <v>145</v>
      </c>
      <c r="L18" s="130">
        <f t="shared" si="1"/>
        <v>0</v>
      </c>
    </row>
    <row r="19" spans="2:12" x14ac:dyDescent="0.3">
      <c r="H19" s="127" t="s">
        <v>231</v>
      </c>
      <c r="I19" s="127" t="s">
        <v>26</v>
      </c>
      <c r="J19" s="128"/>
      <c r="K19" s="145">
        <v>2387</v>
      </c>
      <c r="L19" s="130">
        <f t="shared" si="1"/>
        <v>0</v>
      </c>
    </row>
    <row r="20" spans="2:12" x14ac:dyDescent="0.3">
      <c r="B20" s="302" t="s">
        <v>815</v>
      </c>
      <c r="C20" s="309"/>
      <c r="D20" s="309"/>
      <c r="E20" s="309"/>
      <c r="F20" s="309"/>
      <c r="H20" s="181"/>
      <c r="I20" s="181"/>
      <c r="J20" s="282"/>
      <c r="K20" s="182"/>
      <c r="L20" s="183"/>
    </row>
    <row r="21" spans="2:12" x14ac:dyDescent="0.3">
      <c r="B21" s="309"/>
      <c r="C21" s="309"/>
      <c r="D21" s="309"/>
      <c r="E21" s="309"/>
      <c r="F21" s="309"/>
      <c r="H21" s="172" t="s">
        <v>294</v>
      </c>
    </row>
    <row r="22" spans="2:12" x14ac:dyDescent="0.3">
      <c r="B22" s="309"/>
      <c r="C22" s="309"/>
      <c r="D22" s="309"/>
      <c r="E22" s="309"/>
      <c r="F22" s="309"/>
      <c r="H22" s="123" t="s">
        <v>1</v>
      </c>
      <c r="I22" s="123" t="s">
        <v>2</v>
      </c>
      <c r="J22" s="123" t="s">
        <v>27</v>
      </c>
      <c r="K22" s="123" t="s">
        <v>3</v>
      </c>
      <c r="L22" s="124" t="s">
        <v>28</v>
      </c>
    </row>
    <row r="23" spans="2:12" x14ac:dyDescent="0.3">
      <c r="B23" s="309"/>
      <c r="C23" s="309"/>
      <c r="D23" s="309"/>
      <c r="E23" s="309"/>
      <c r="F23" s="309"/>
      <c r="H23" s="311" t="s">
        <v>292</v>
      </c>
      <c r="I23" s="312"/>
      <c r="J23" s="312"/>
      <c r="K23" s="312"/>
      <c r="L23" s="313">
        <f>J23*59</f>
        <v>0</v>
      </c>
    </row>
    <row r="24" spans="2:12" x14ac:dyDescent="0.3">
      <c r="B24" s="309"/>
      <c r="C24" s="309"/>
      <c r="D24" s="309"/>
      <c r="E24" s="309"/>
      <c r="F24" s="309"/>
      <c r="H24" s="171" t="s">
        <v>288</v>
      </c>
      <c r="I24" s="171" t="s">
        <v>289</v>
      </c>
      <c r="J24" s="128"/>
      <c r="K24" s="145">
        <v>928</v>
      </c>
      <c r="L24" s="130">
        <f>J24*K24</f>
        <v>0</v>
      </c>
    </row>
    <row r="25" spans="2:12" x14ac:dyDescent="0.3">
      <c r="B25" s="309"/>
      <c r="C25" s="309"/>
      <c r="D25" s="309"/>
      <c r="E25" s="309"/>
      <c r="F25" s="309"/>
      <c r="H25" s="171" t="s">
        <v>290</v>
      </c>
      <c r="I25" s="171" t="s">
        <v>289</v>
      </c>
      <c r="J25" s="128"/>
      <c r="K25" s="145">
        <v>956</v>
      </c>
      <c r="L25" s="130">
        <f>J25*K25</f>
        <v>0</v>
      </c>
    </row>
    <row r="26" spans="2:12" x14ac:dyDescent="0.3">
      <c r="B26" s="309"/>
      <c r="C26" s="309"/>
      <c r="D26" s="309"/>
      <c r="E26" s="309"/>
      <c r="F26" s="309"/>
      <c r="H26" s="171" t="s">
        <v>291</v>
      </c>
      <c r="I26" s="171" t="s">
        <v>289</v>
      </c>
      <c r="J26" s="128"/>
      <c r="K26" s="145">
        <v>1085</v>
      </c>
      <c r="L26" s="130">
        <f>J26*K26</f>
        <v>0</v>
      </c>
    </row>
    <row r="27" spans="2:12" x14ac:dyDescent="0.3">
      <c r="B27" s="309"/>
      <c r="C27" s="309"/>
      <c r="D27" s="309"/>
      <c r="E27" s="309"/>
      <c r="F27" s="309"/>
    </row>
    <row r="28" spans="2:12" x14ac:dyDescent="0.3">
      <c r="B28" s="309"/>
      <c r="C28" s="309"/>
      <c r="D28" s="309"/>
      <c r="E28" s="309"/>
      <c r="F28" s="309"/>
    </row>
    <row r="29" spans="2:12" x14ac:dyDescent="0.3">
      <c r="B29" s="309"/>
      <c r="C29" s="309"/>
      <c r="D29" s="309"/>
      <c r="E29" s="309"/>
      <c r="F29" s="309"/>
    </row>
    <row r="30" spans="2:12" x14ac:dyDescent="0.3">
      <c r="B30" s="309"/>
      <c r="C30" s="309"/>
      <c r="D30" s="309"/>
      <c r="E30" s="309"/>
      <c r="F30" s="309"/>
    </row>
    <row r="31" spans="2:12" x14ac:dyDescent="0.3">
      <c r="B31" s="309"/>
      <c r="C31" s="309"/>
      <c r="D31" s="309"/>
      <c r="E31" s="309"/>
      <c r="F31" s="309"/>
    </row>
    <row r="32" spans="2:12" x14ac:dyDescent="0.3">
      <c r="B32" s="309"/>
      <c r="C32" s="309"/>
      <c r="D32" s="309"/>
      <c r="E32" s="309"/>
      <c r="F32" s="309"/>
    </row>
    <row r="33" spans="2:6" x14ac:dyDescent="0.3">
      <c r="B33" s="310"/>
      <c r="C33" s="310"/>
      <c r="D33" s="310"/>
      <c r="E33" s="310"/>
      <c r="F33" s="310"/>
    </row>
    <row r="34" spans="2:6" x14ac:dyDescent="0.3">
      <c r="B34" s="310"/>
      <c r="C34" s="310"/>
      <c r="D34" s="310"/>
      <c r="E34" s="310"/>
      <c r="F34" s="310"/>
    </row>
    <row r="35" spans="2:6" x14ac:dyDescent="0.3">
      <c r="B35" s="310"/>
      <c r="C35" s="310"/>
      <c r="D35" s="310"/>
      <c r="E35" s="310"/>
      <c r="F35" s="310"/>
    </row>
    <row r="36" spans="2:6" x14ac:dyDescent="0.3">
      <c r="B36" s="310"/>
      <c r="C36" s="310"/>
      <c r="D36" s="310"/>
      <c r="E36" s="310"/>
      <c r="F36" s="310"/>
    </row>
    <row r="37" spans="2:6" x14ac:dyDescent="0.3">
      <c r="B37" s="310"/>
      <c r="C37" s="310"/>
      <c r="D37" s="310"/>
      <c r="E37" s="310"/>
      <c r="F37" s="310"/>
    </row>
    <row r="38" spans="2:6" x14ac:dyDescent="0.3">
      <c r="B38" s="310"/>
      <c r="C38" s="310"/>
      <c r="D38" s="310"/>
      <c r="E38" s="310"/>
      <c r="F38" s="310"/>
    </row>
    <row r="39" spans="2:6" x14ac:dyDescent="0.3">
      <c r="B39" s="310"/>
      <c r="C39" s="310"/>
      <c r="D39" s="310"/>
      <c r="E39" s="310"/>
      <c r="F39" s="310"/>
    </row>
    <row r="40" spans="2:6" x14ac:dyDescent="0.3">
      <c r="B40" s="310"/>
      <c r="C40" s="310"/>
      <c r="D40" s="310"/>
      <c r="E40" s="310"/>
      <c r="F40" s="310"/>
    </row>
    <row r="41" spans="2:6" x14ac:dyDescent="0.3">
      <c r="B41" s="310"/>
      <c r="C41" s="310"/>
      <c r="D41" s="310"/>
      <c r="E41" s="310"/>
      <c r="F41" s="310"/>
    </row>
    <row r="42" spans="2:6" x14ac:dyDescent="0.3">
      <c r="B42" s="314"/>
      <c r="C42" s="314"/>
      <c r="D42" s="314"/>
      <c r="E42" s="314"/>
      <c r="F42" s="314"/>
    </row>
    <row r="43" spans="2:6" x14ac:dyDescent="0.3">
      <c r="B43" s="314"/>
      <c r="C43" s="314"/>
      <c r="D43" s="314"/>
      <c r="E43" s="314"/>
      <c r="F43" s="314"/>
    </row>
    <row r="44" spans="2:6" x14ac:dyDescent="0.3">
      <c r="B44" s="314"/>
      <c r="C44" s="314"/>
      <c r="D44" s="314"/>
      <c r="E44" s="314"/>
      <c r="F44" s="314"/>
    </row>
    <row r="45" spans="2:6" x14ac:dyDescent="0.3">
      <c r="B45" s="314"/>
      <c r="C45" s="314"/>
      <c r="D45" s="314"/>
      <c r="E45" s="314"/>
      <c r="F45" s="314"/>
    </row>
    <row r="46" spans="2:6" x14ac:dyDescent="0.3">
      <c r="B46" s="314"/>
      <c r="C46" s="314"/>
      <c r="D46" s="314"/>
      <c r="E46" s="314"/>
      <c r="F46" s="314"/>
    </row>
  </sheetData>
  <sheetProtection algorithmName="SHA-512" hashValue="7ejaydgCH4j8zwwiB4lWnwpp/6AXT2iKbZKtz8LvuZ9et+lq3+WWyhpd+Mvw3T8K9wlqvWgToAI9GpRAqkcKtQ==" saltValue="s9OVHmDi06x+EYhhWawLjw==" spinCount="100000" sheet="1" formatColumns="0" formatRows="0"/>
  <mergeCells count="6">
    <mergeCell ref="E2:F2"/>
    <mergeCell ref="K2:L2"/>
    <mergeCell ref="E1:F1"/>
    <mergeCell ref="K1:L1"/>
    <mergeCell ref="H23:L23"/>
    <mergeCell ref="B20:F46"/>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election activeCell="D7" sqref="D7"/>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307">
        <f>SUM(F:F)</f>
        <v>0</v>
      </c>
      <c r="F1" s="307"/>
    </row>
    <row r="2" spans="2:9" x14ac:dyDescent="0.3">
      <c r="D2" s="118"/>
      <c r="E2" s="308" t="s">
        <v>85</v>
      </c>
      <c r="F2" s="308"/>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71" t="s">
        <v>130</v>
      </c>
      <c r="C5" s="171" t="s">
        <v>16</v>
      </c>
      <c r="D5" s="128"/>
      <c r="E5" s="145">
        <v>73</v>
      </c>
      <c r="F5" s="130">
        <f>D5*E5</f>
        <v>0</v>
      </c>
    </row>
    <row r="6" spans="2:9" x14ac:dyDescent="0.3">
      <c r="B6" s="171" t="s">
        <v>131</v>
      </c>
      <c r="C6" s="171" t="s">
        <v>5</v>
      </c>
      <c r="D6" s="128"/>
      <c r="E6" s="145">
        <v>385</v>
      </c>
      <c r="F6" s="130">
        <f>D6*E6</f>
        <v>0</v>
      </c>
    </row>
    <row r="7" spans="2:9" x14ac:dyDescent="0.3">
      <c r="B7" s="171" t="s">
        <v>132</v>
      </c>
      <c r="C7" s="171" t="s">
        <v>16</v>
      </c>
      <c r="D7" s="128"/>
      <c r="E7" s="145">
        <v>138</v>
      </c>
      <c r="F7" s="130">
        <f>D7*E7</f>
        <v>0</v>
      </c>
    </row>
    <row r="8" spans="2:9" x14ac:dyDescent="0.3">
      <c r="B8" s="171" t="s">
        <v>133</v>
      </c>
      <c r="C8" s="171" t="s">
        <v>16</v>
      </c>
      <c r="D8" s="128"/>
      <c r="E8" s="145">
        <v>69</v>
      </c>
      <c r="F8" s="130">
        <f>D8*E8</f>
        <v>0</v>
      </c>
    </row>
    <row r="9" spans="2:9" x14ac:dyDescent="0.3">
      <c r="G9" s="132"/>
      <c r="H9" s="132"/>
      <c r="I9" s="132"/>
    </row>
    <row r="10" spans="2:9" x14ac:dyDescent="0.3">
      <c r="B10" s="177" t="s">
        <v>246</v>
      </c>
    </row>
  </sheetData>
  <sheetProtection algorithmName="SHA-512" hashValue="Mm9wUxhefTfJ/F+xx4UnzgidQ7K9QgUtqi12mN7tlVYOIPNum3rT6l6NDJRByuyBRLIVa3/3M55OtjLSjgFQNQ==" saltValue="McTQY/2sCHrRFDbE4m/S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307">
        <f>SUM(F:F)</f>
        <v>0</v>
      </c>
      <c r="F1" s="307"/>
      <c r="H1" s="116" t="s">
        <v>68</v>
      </c>
      <c r="I1" s="117"/>
      <c r="J1" s="117"/>
      <c r="K1" s="307">
        <f>SUM(L:L)</f>
        <v>0</v>
      </c>
      <c r="L1" s="307"/>
      <c r="M1" s="3" t="s">
        <v>200</v>
      </c>
    </row>
    <row r="2" spans="2:14" ht="29" customHeight="1" x14ac:dyDescent="0.3">
      <c r="D2" s="118"/>
      <c r="E2" s="308" t="s">
        <v>85</v>
      </c>
      <c r="F2" s="308"/>
      <c r="H2" s="321" t="s">
        <v>284</v>
      </c>
      <c r="I2" s="314"/>
      <c r="J2" s="314"/>
      <c r="K2" s="308" t="s">
        <v>85</v>
      </c>
      <c r="L2" s="308"/>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225</v>
      </c>
      <c r="L4" s="124" t="s">
        <v>28</v>
      </c>
    </row>
    <row r="5" spans="2:14" x14ac:dyDescent="0.3">
      <c r="B5" s="171" t="s">
        <v>119</v>
      </c>
      <c r="C5" s="171" t="s">
        <v>16</v>
      </c>
      <c r="D5" s="128"/>
      <c r="E5" s="145">
        <v>283</v>
      </c>
      <c r="F5" s="130">
        <f>D5*E5</f>
        <v>0</v>
      </c>
      <c r="H5" s="315" t="s">
        <v>264</v>
      </c>
      <c r="I5" s="316"/>
      <c r="J5" s="316"/>
      <c r="K5" s="316"/>
      <c r="L5" s="317"/>
    </row>
    <row r="6" spans="2:14" ht="25" x14ac:dyDescent="0.3">
      <c r="B6" s="171" t="s">
        <v>12</v>
      </c>
      <c r="C6" s="171" t="s">
        <v>135</v>
      </c>
      <c r="D6" s="128"/>
      <c r="E6" s="158" t="s">
        <v>14</v>
      </c>
      <c r="F6" s="130"/>
      <c r="H6" s="283" t="s">
        <v>137</v>
      </c>
      <c r="I6" s="318" t="s">
        <v>17</v>
      </c>
      <c r="J6" s="128"/>
      <c r="K6" s="145">
        <v>787</v>
      </c>
      <c r="L6" s="130">
        <f>J6*K6</f>
        <v>0</v>
      </c>
      <c r="N6" s="176"/>
    </row>
    <row r="7" spans="2:14" x14ac:dyDescent="0.3">
      <c r="H7" s="283" t="s">
        <v>265</v>
      </c>
      <c r="I7" s="319"/>
      <c r="J7" s="128"/>
      <c r="K7" s="145">
        <v>1024</v>
      </c>
      <c r="L7" s="130">
        <f t="shared" ref="L7:L8" si="0">J7*K7</f>
        <v>0</v>
      </c>
      <c r="N7" s="176"/>
    </row>
    <row r="8" spans="2:14" x14ac:dyDescent="0.3">
      <c r="B8" s="302" t="s">
        <v>816</v>
      </c>
      <c r="C8" s="309"/>
      <c r="D8" s="309"/>
      <c r="E8" s="309"/>
      <c r="F8" s="309"/>
      <c r="H8" s="283" t="s">
        <v>266</v>
      </c>
      <c r="I8" s="320"/>
      <c r="J8" s="128"/>
      <c r="K8" s="145">
        <v>1407</v>
      </c>
      <c r="L8" s="130">
        <f t="shared" si="0"/>
        <v>0</v>
      </c>
      <c r="N8" s="176"/>
    </row>
    <row r="9" spans="2:14" x14ac:dyDescent="0.3">
      <c r="B9" s="309"/>
      <c r="C9" s="309"/>
      <c r="D9" s="309"/>
      <c r="E9" s="309"/>
      <c r="F9" s="309"/>
      <c r="H9" s="315" t="s">
        <v>221</v>
      </c>
      <c r="I9" s="316"/>
      <c r="J9" s="316"/>
      <c r="K9" s="316"/>
      <c r="L9" s="317"/>
      <c r="N9" s="176"/>
    </row>
    <row r="10" spans="2:14" x14ac:dyDescent="0.3">
      <c r="B10" s="309"/>
      <c r="C10" s="309"/>
      <c r="D10" s="309"/>
      <c r="E10" s="309"/>
      <c r="F10" s="309"/>
      <c r="H10" s="283" t="s">
        <v>137</v>
      </c>
      <c r="I10" s="318" t="s">
        <v>17</v>
      </c>
      <c r="J10" s="128"/>
      <c r="K10" s="145">
        <v>835</v>
      </c>
      <c r="L10" s="130">
        <f>J10*K10</f>
        <v>0</v>
      </c>
      <c r="N10" s="176"/>
    </row>
    <row r="11" spans="2:14" x14ac:dyDescent="0.3">
      <c r="B11" s="309"/>
      <c r="C11" s="309"/>
      <c r="D11" s="309"/>
      <c r="E11" s="309"/>
      <c r="F11" s="309"/>
      <c r="H11" s="283" t="s">
        <v>265</v>
      </c>
      <c r="I11" s="319"/>
      <c r="J11" s="128"/>
      <c r="K11" s="145">
        <v>1078</v>
      </c>
      <c r="L11" s="130">
        <f>J11*K11</f>
        <v>0</v>
      </c>
      <c r="N11" s="176"/>
    </row>
    <row r="12" spans="2:14" x14ac:dyDescent="0.3">
      <c r="B12" s="309"/>
      <c r="C12" s="309"/>
      <c r="D12" s="309"/>
      <c r="E12" s="309"/>
      <c r="F12" s="309"/>
      <c r="H12" s="283" t="s">
        <v>266</v>
      </c>
      <c r="I12" s="320"/>
      <c r="J12" s="128"/>
      <c r="K12" s="145">
        <v>1436</v>
      </c>
      <c r="L12" s="130">
        <f t="shared" ref="L12" si="1">J12*K12</f>
        <v>0</v>
      </c>
      <c r="N12" s="176"/>
    </row>
    <row r="13" spans="2:14" x14ac:dyDescent="0.3">
      <c r="B13" s="309"/>
      <c r="C13" s="309"/>
      <c r="D13" s="309"/>
      <c r="E13" s="309"/>
      <c r="F13" s="309"/>
      <c r="H13" s="315" t="s">
        <v>222</v>
      </c>
      <c r="I13" s="316"/>
      <c r="J13" s="316"/>
      <c r="K13" s="316"/>
      <c r="L13" s="317"/>
      <c r="N13" s="176"/>
    </row>
    <row r="14" spans="2:14" x14ac:dyDescent="0.3">
      <c r="B14" s="309"/>
      <c r="C14" s="309"/>
      <c r="D14" s="309"/>
      <c r="E14" s="309"/>
      <c r="F14" s="309"/>
      <c r="H14" s="283" t="s">
        <v>137</v>
      </c>
      <c r="I14" s="318" t="s">
        <v>17</v>
      </c>
      <c r="J14" s="128"/>
      <c r="K14" s="145">
        <v>552</v>
      </c>
      <c r="L14" s="130">
        <f>J14*K14</f>
        <v>0</v>
      </c>
      <c r="N14" s="176"/>
    </row>
    <row r="15" spans="2:14" x14ac:dyDescent="0.3">
      <c r="B15" s="309"/>
      <c r="C15" s="309"/>
      <c r="D15" s="309"/>
      <c r="E15" s="309"/>
      <c r="F15" s="309"/>
      <c r="H15" s="283" t="s">
        <v>265</v>
      </c>
      <c r="I15" s="319"/>
      <c r="J15" s="128"/>
      <c r="K15" s="145">
        <v>619</v>
      </c>
      <c r="L15" s="130">
        <f t="shared" ref="L15:L16" si="2">J15*K15</f>
        <v>0</v>
      </c>
      <c r="N15" s="176"/>
    </row>
    <row r="16" spans="2:14" x14ac:dyDescent="0.3">
      <c r="B16" s="309"/>
      <c r="C16" s="309"/>
      <c r="D16" s="309"/>
      <c r="E16" s="309"/>
      <c r="F16" s="309"/>
      <c r="H16" s="283" t="s">
        <v>266</v>
      </c>
      <c r="I16" s="320"/>
      <c r="J16" s="128"/>
      <c r="K16" s="145">
        <v>1013</v>
      </c>
      <c r="L16" s="130">
        <f t="shared" si="2"/>
        <v>0</v>
      </c>
      <c r="N16" s="176"/>
    </row>
    <row r="17" spans="2:12" ht="25" x14ac:dyDescent="0.3">
      <c r="B17" s="309"/>
      <c r="C17" s="309"/>
      <c r="D17" s="309"/>
      <c r="E17" s="309"/>
      <c r="F17" s="309"/>
      <c r="H17" s="276" t="s">
        <v>267</v>
      </c>
      <c r="I17" s="167" t="s">
        <v>138</v>
      </c>
      <c r="J17" s="284"/>
      <c r="K17" s="133" t="s">
        <v>140</v>
      </c>
      <c r="L17" s="130"/>
    </row>
    <row r="18" spans="2:12" ht="25" x14ac:dyDescent="0.3">
      <c r="B18" s="309"/>
      <c r="C18" s="309"/>
      <c r="D18" s="309"/>
      <c r="E18" s="309"/>
      <c r="F18" s="309"/>
      <c r="H18" s="276" t="s">
        <v>101</v>
      </c>
      <c r="I18" s="167" t="s">
        <v>17</v>
      </c>
      <c r="J18" s="284"/>
      <c r="K18" s="145">
        <v>23</v>
      </c>
      <c r="L18" s="130">
        <f>J18*K18</f>
        <v>0</v>
      </c>
    </row>
    <row r="19" spans="2:12" ht="25" x14ac:dyDescent="0.3">
      <c r="B19" s="309"/>
      <c r="C19" s="309"/>
      <c r="D19" s="309"/>
      <c r="E19" s="309"/>
      <c r="F19" s="309"/>
      <c r="H19" s="276" t="s">
        <v>230</v>
      </c>
      <c r="I19" s="167" t="s">
        <v>25</v>
      </c>
      <c r="J19" s="284"/>
      <c r="K19" s="145">
        <v>145</v>
      </c>
      <c r="L19" s="130">
        <f>J19*K19</f>
        <v>0</v>
      </c>
    </row>
    <row r="20" spans="2:12" x14ac:dyDescent="0.3">
      <c r="B20" s="309"/>
      <c r="C20" s="309"/>
      <c r="D20" s="309"/>
      <c r="E20" s="309"/>
      <c r="F20" s="309"/>
      <c r="H20" s="276" t="s">
        <v>231</v>
      </c>
      <c r="I20" s="167" t="s">
        <v>26</v>
      </c>
      <c r="J20" s="284"/>
      <c r="K20" s="145">
        <v>2387</v>
      </c>
      <c r="L20" s="130">
        <f>J20*K20</f>
        <v>0</v>
      </c>
    </row>
    <row r="21" spans="2:12" ht="25" x14ac:dyDescent="0.3">
      <c r="B21" s="309"/>
      <c r="C21" s="309"/>
      <c r="D21" s="309"/>
      <c r="E21" s="309"/>
      <c r="F21" s="309"/>
      <c r="H21" s="276" t="s">
        <v>139</v>
      </c>
      <c r="I21" s="167" t="s">
        <v>17</v>
      </c>
      <c r="J21" s="284"/>
      <c r="K21" s="145">
        <v>27</v>
      </c>
      <c r="L21" s="130">
        <f>J21*K21</f>
        <v>0</v>
      </c>
    </row>
    <row r="22" spans="2:12" x14ac:dyDescent="0.3">
      <c r="B22" s="310"/>
      <c r="C22" s="310"/>
      <c r="D22" s="310"/>
      <c r="E22" s="310"/>
      <c r="F22" s="310"/>
    </row>
    <row r="23" spans="2:12" x14ac:dyDescent="0.3">
      <c r="B23" s="310"/>
      <c r="C23" s="310"/>
      <c r="D23" s="310"/>
      <c r="E23" s="310"/>
      <c r="F23" s="310"/>
    </row>
    <row r="24" spans="2:12" x14ac:dyDescent="0.3">
      <c r="B24" s="310"/>
      <c r="C24" s="310"/>
      <c r="D24" s="310"/>
      <c r="E24" s="310"/>
      <c r="F24" s="310"/>
    </row>
    <row r="25" spans="2:12" x14ac:dyDescent="0.3">
      <c r="B25" s="310"/>
      <c r="C25" s="310"/>
      <c r="D25" s="310"/>
      <c r="E25" s="310"/>
      <c r="F25" s="310"/>
    </row>
    <row r="26" spans="2:12" x14ac:dyDescent="0.3">
      <c r="B26" s="310"/>
      <c r="C26" s="310"/>
      <c r="D26" s="310"/>
      <c r="E26" s="310"/>
      <c r="F26" s="310"/>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0"/>
      <c r="C33" s="310"/>
      <c r="D33" s="310"/>
      <c r="E33" s="310"/>
      <c r="F33" s="310"/>
    </row>
    <row r="34" spans="2:6" x14ac:dyDescent="0.3">
      <c r="B34" s="310"/>
      <c r="C34" s="310"/>
      <c r="D34" s="310"/>
      <c r="E34" s="310"/>
      <c r="F34" s="310"/>
    </row>
    <row r="35" spans="2:6" x14ac:dyDescent="0.3">
      <c r="B35" s="310"/>
      <c r="C35" s="310"/>
      <c r="D35" s="310"/>
      <c r="E35" s="310"/>
      <c r="F35" s="310"/>
    </row>
    <row r="36" spans="2:6" x14ac:dyDescent="0.3">
      <c r="B36" s="310"/>
      <c r="C36" s="310"/>
      <c r="D36" s="310"/>
      <c r="E36" s="310"/>
      <c r="F36" s="310"/>
    </row>
    <row r="37" spans="2:6" x14ac:dyDescent="0.3">
      <c r="B37" s="310"/>
      <c r="C37" s="310"/>
      <c r="D37" s="310"/>
      <c r="E37" s="310"/>
      <c r="F37" s="310"/>
    </row>
    <row r="38" spans="2:6" x14ac:dyDescent="0.3">
      <c r="B38" s="310"/>
      <c r="C38" s="310"/>
      <c r="D38" s="310"/>
      <c r="E38" s="310"/>
      <c r="F38" s="310"/>
    </row>
    <row r="39" spans="2:6" x14ac:dyDescent="0.3">
      <c r="B39" s="310"/>
      <c r="C39" s="310"/>
      <c r="D39" s="310"/>
      <c r="E39" s="310"/>
      <c r="F39" s="310"/>
    </row>
    <row r="40" spans="2:6" ht="21" customHeight="1" x14ac:dyDescent="0.3">
      <c r="B40" s="310"/>
      <c r="C40" s="310"/>
      <c r="D40" s="310"/>
      <c r="E40" s="310"/>
      <c r="F40" s="310"/>
    </row>
  </sheetData>
  <sheetProtection algorithmName="SHA-512" hashValue="qaij1j8hpWmfZiI5778b48QfPBahy5ZLMDArRw/anmvvKUtadgVJWGniVssmqvhC1GxuDW6Ob6fDfWd+uv/P4Q==" saltValue="P+PPHTYrFSRkQzU17bKSQg=="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CORPGOV-694211001-45</_dlc_DocId>
    <_dlc_DocIdUrl xmlns="9390b88a-687a-4926-b94c-e3ac1c4de516">
      <Url>https://wessexwater.sharepoint.com/sites/SC0003/F013/_layouts/15/DocIdRedir.aspx?ID=CORPGOV-694211001-45</Url>
      <Description>CORPGOV-694211001-45</Description>
    </_dlc_DocIdUrl>
  </documentManagement>
</p:properties>
</file>

<file path=customXml/item3.xml><?xml version="1.0" encoding="utf-8"?>
<?mso-contentType ?>
<SharedContentType xmlns="Microsoft.SharePoint.Taxonomy.ContentTypeSync" SourceId="5893317c-9bf8-4bcb-b153-30688475ad4b" ContentTypeId="0x010100DEF460391E80A2479A3051B62F5365DD" PreviousValue="false"/>
</file>

<file path=customXml/item4.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2.xml><?xml version="1.0" encoding="utf-8"?>
<ds:datastoreItem xmlns:ds="http://schemas.openxmlformats.org/officeDocument/2006/customXml" ds:itemID="{880AC15B-B7C2-4272-A261-1278B6EDF4C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390b88a-687a-4926-b94c-e3ac1c4de516"/>
    <ds:schemaRef ds:uri="http://purl.org/dc/elements/1.1/"/>
    <ds:schemaRef ds:uri="http://schemas.microsoft.com/office/2006/metadata/properties"/>
    <ds:schemaRef ds:uri="db5a98da-cae3-496a-ade7-6a2c7b00b148"/>
    <ds:schemaRef ds:uri="d904aef1-6e8f-4269-837b-b3160206d03c"/>
    <ds:schemaRef ds:uri="138e79af-97e9-467e-b691-fc96845a5065"/>
    <ds:schemaRef ds:uri="http://www.w3.org/XML/1998/namespace"/>
    <ds:schemaRef ds:uri="http://purl.org/dc/dcmitype/"/>
  </ds:schemaRefs>
</ds:datastoreItem>
</file>

<file path=customXml/itemProps3.xml><?xml version="1.0" encoding="utf-8"?>
<ds:datastoreItem xmlns:ds="http://schemas.openxmlformats.org/officeDocument/2006/customXml" ds:itemID="{F3127CC8-6025-409D-98E6-AF35FC422F2E}">
  <ds:schemaRefs>
    <ds:schemaRef ds:uri="Microsoft.SharePoint.Taxonomy.ContentTypeSync"/>
  </ds:schemaRefs>
</ds:datastoreItem>
</file>

<file path=customXml/itemProps4.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07069D3-BDA3-4CF1-9F6F-FFD09A6107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Example 1</vt:lpstr>
      <vt:lpstr>Calculator</vt:lpstr>
      <vt:lpstr>Summary Charges sheet</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2021-01-25T19:11:46Z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dff83c4f-0351-4ef4-b58d-843085c4ebb5</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